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<sst xmlns="http://schemas.openxmlformats.org/spreadsheetml/2006/main" uniqueCount="213">
  <si>
    <t>Part Number</t>
  </si>
  <si>
    <t>Datasheet or Product Brief</t>
  </si>
  <si>
    <t>Description</t>
  </si>
  <si>
    <t>Application List</t>
  </si>
  <si>
    <t>Protocol List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</si>
  <si>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</si>
  <si>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Logic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</si>
  <si>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</si>
  <si>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Package Size (mm)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</si>
  <si>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PkgType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</si>
  <si>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Stability (PPM)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</si>
  <si>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Product Series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</si>
  <si>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Freq Range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</si>
  <si>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Jitter RMS (ps)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</si>
  <si>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Pads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</si>
  <si>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Subfamily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</si>
  <si>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Legacy PN</t>
    </r>
  </si>
  <si>
    <t>Packages</t>
  </si>
  <si>
    <t>1.2V, 5.0x3.2mm, CMOS Crystal Oscillator</t>
  </si>
  <si>
    <t>Standard</t>
  </si>
  <si>
    <t>CMOS</t>
  </si>
  <si>
    <t>5.0 x 3.2</t>
  </si>
  <si>
    <t>Ceramic Seam</t>
  </si>
  <si>
    <t>20~50</t>
  </si>
  <si>
    <t>FD_4</t>
  </si>
  <si>
    <t>1 to 60</t>
  </si>
  <si>
    <t>&lt;1</t>
  </si>
  <si>
    <t>General XO</t>
  </si>
  <si>
    <t>1.8V, 5.0x3.2mm, CMOS Crystal Oscillator</t>
  </si>
  <si>
    <t>FD_1</t>
  </si>
  <si>
    <t>1 to 135</t>
  </si>
  <si>
    <t>S1632</t>
  </si>
  <si>
    <t>2.5V, 5.0x3.2mm, CMOS Crystal Oscillator</t>
  </si>
  <si>
    <t>FD_2</t>
  </si>
  <si>
    <t>1 to 162</t>
  </si>
  <si>
    <t>S1634</t>
  </si>
  <si>
    <t>3.3V, 5.0x3.2mm, CMOS Crystal Oscillator</t>
  </si>
  <si>
    <t>FD_3</t>
  </si>
  <si>
    <t>S1633</t>
  </si>
  <si>
    <t>1.8V, 5.0x3.2mm, Automotive Grade CMOS Crystal Oscillator</t>
  </si>
  <si>
    <t>Automotive</t>
  </si>
  <si>
    <t>FDQ</t>
  </si>
  <si>
    <t>2.5V, 5.0x3.2mm, Automotive Grade CMOS Crystal Oscillator</t>
  </si>
  <si>
    <t>3.3V, 5.0x3.2mm, Automotive Grade CMOS Crystal Oscillator</t>
  </si>
  <si>
    <t>1.2V, 2.5x2.0mm, CMOS Crystal Oscillator</t>
  </si>
  <si>
    <t>2.5 x 2.0</t>
  </si>
  <si>
    <t>FJ_4</t>
  </si>
  <si>
    <t>1.8V, 2.5x2.0mm, CMOS Crystal Oscillator</t>
  </si>
  <si>
    <t>FJ_1</t>
  </si>
  <si>
    <t>2.5V, 2.5x2.0mm, CMOS Crystal Oscillator</t>
  </si>
  <si>
    <t>FJ_2</t>
  </si>
  <si>
    <t>3.3V, 2.5x2.0mm, CMOS Crystal Oscillator</t>
  </si>
  <si>
    <t>FJ_3</t>
  </si>
  <si>
    <t>1.2V, 3.2x2.5mm, CMOS Crystal Oscillator</t>
  </si>
  <si>
    <t>3.2 x 2.5</t>
  </si>
  <si>
    <t>FK_4</t>
  </si>
  <si>
    <t>1.8V, 3.2x2.5mm, CMOS Crystal Oscillator</t>
  </si>
  <si>
    <t>FK_1</t>
  </si>
  <si>
    <t>S1642</t>
  </si>
  <si>
    <t>2.5V, 3.2x2.5mm, CMOS Crystal Oscillator</t>
  </si>
  <si>
    <t>FK_2</t>
  </si>
  <si>
    <t>S1644</t>
  </si>
  <si>
    <t>3.3V, 3.2x2.5mm, CMOS Crystal Oscillator</t>
  </si>
  <si>
    <t>FK_3</t>
  </si>
  <si>
    <t>S1643</t>
  </si>
  <si>
    <t>1.8V, 3.2x2.5mm, Automotive Grade CMOS Crystal Oscillator</t>
  </si>
  <si>
    <t>FKQ</t>
  </si>
  <si>
    <t>2.5V, 3.2x2.5mm, Automotive Grade CMOS Crystal Oscillator</t>
  </si>
  <si>
    <t>3.3V, 3.2x2.5mm, Automotive Grade CMOS Crystal Oscillator</t>
  </si>
  <si>
    <t>1.2V, 2.0x1.6mm, CMOS Crystal Oscillator</t>
  </si>
  <si>
    <t>2.0 x 1.6</t>
  </si>
  <si>
    <t>FM_4</t>
  </si>
  <si>
    <t>1 to 52</t>
  </si>
  <si>
    <t>1.8V, 2.0x1.6mm, CMOS Crystal Oscillator</t>
  </si>
  <si>
    <t>FM_1</t>
  </si>
  <si>
    <t>1 to 125</t>
  </si>
  <si>
    <t>2.5V, 2.0x1.6mm, CMOS Crystal Oscillator</t>
  </si>
  <si>
    <t>FM_2</t>
  </si>
  <si>
    <t>3.3V, 2.0x1.6mm, CMOS Crystal Oscillator</t>
  </si>
  <si>
    <t>FM_3</t>
  </si>
  <si>
    <t>1.2V, 7.0x5.0mm, CMOS Crystal Oscillator</t>
  </si>
  <si>
    <t>7.0 x 5.0</t>
  </si>
  <si>
    <t>FN_4</t>
  </si>
  <si>
    <t>1.8V, 7.0x5.0mm, CMOS Crystal Oscillator</t>
  </si>
  <si>
    <t>FN_1</t>
  </si>
  <si>
    <t>S1612</t>
  </si>
  <si>
    <t>2.5V, 7.0x5.0mm, CMOS Crystal Oscillator</t>
  </si>
  <si>
    <t>FN_2</t>
  </si>
  <si>
    <t>S1614</t>
  </si>
  <si>
    <t>3.3V, 7.0x5.0mm, CMOS Crystal Oscillator</t>
  </si>
  <si>
    <t>FN_3</t>
  </si>
  <si>
    <t>S1613</t>
  </si>
  <si>
    <t>1.8V, 7.0x5.0mm, Automotive Grade CMOS Crystal Oscillator</t>
  </si>
  <si>
    <t>FNQ</t>
  </si>
  <si>
    <t>2.5V, 7.0x5.0mm, Automotive Grade CMOS Crystal Oscillator</t>
  </si>
  <si>
    <t>3.3V, 7.0x5.0mm, Automotive Grade CMOS Crystal Oscillator</t>
  </si>
  <si>
    <t>2.5V, 5.0x3.2mm, LVDS Crystal Oscillator</t>
  </si>
  <si>
    <t>LVDS</t>
  </si>
  <si>
    <t>LD_2</t>
  </si>
  <si>
    <t>25 to 162</t>
  </si>
  <si>
    <t>3.3V, 5.0x3.2mm, LVDS Crystal Oscillator</t>
  </si>
  <si>
    <t>LD_3</t>
  </si>
  <si>
    <t>2.5V, 3.2x2.5mm, LVDS Crystal Oscillator</t>
  </si>
  <si>
    <t>3.3V, 3.2x2.5mm, LVDS Crystal Oscillator</t>
  </si>
  <si>
    <t>3.3V, 7.0x5.0mm, LVDS Crystal Oscillator</t>
  </si>
  <si>
    <t>LN_3</t>
  </si>
  <si>
    <t>1 to 800</t>
  </si>
  <si>
    <t>&lt;3</t>
  </si>
  <si>
    <t>0.9V~1.5V, 2.0x1.6mm, Low Vdd CMOS Crystal Oscillator</t>
  </si>
  <si>
    <t>0.9, 1.5</t>
  </si>
  <si>
    <t>LX2</t>
  </si>
  <si>
    <t>1 to 50</t>
  </si>
  <si>
    <t>0.9V~1.5V, 2.5x2.0mm, Low Vdd CMOS Crystal Oscillator</t>
  </si>
  <si>
    <t>0.9V~1.5V, 3.2x2.5mm, Low Vdd CMOS Crystal Oscillator</t>
  </si>
  <si>
    <t>LX3</t>
  </si>
  <si>
    <t>0.9V~1.5V, 5.0x3.2mm, Low Vdd CMOS Crystal Oscillator</t>
  </si>
  <si>
    <t>LX5</t>
  </si>
  <si>
    <t>0.9V~1.5V, 7.0x5.0mm, Low Vdd CMOS Crystal Oscillator</t>
  </si>
  <si>
    <t>LX7</t>
  </si>
  <si>
    <t>2.0mm x 1.6mm ~ 7.0mm x 5.0mm, Low voltage XO</t>
  </si>
  <si>
    <t>0.9~1.5</t>
  </si>
  <si>
    <t>2.0 x 1.6.x 0.75, 2.5 x 2.0 x 0.9, 3.2 x 2.5 x 1.0, 5.0 x 3.2 x 1.2, 7.0 x 5.0 x 1.4</t>
  </si>
  <si>
    <t>LXQ</t>
  </si>
  <si>
    <t>20~54MHz</t>
  </si>
  <si>
    <t>Low voltage XO</t>
  </si>
  <si>
    <t>2.5V, 7.0x5.0mm, LVPECL Crystal Oscillator</t>
  </si>
  <si>
    <t>PECL</t>
  </si>
  <si>
    <t>PB_2</t>
  </si>
  <si>
    <t>3.3V, 7.0x5.0mm, LVPECL Crystal Oscillator</t>
  </si>
  <si>
    <t>PB_3</t>
  </si>
  <si>
    <t>2.5V, 5.0x3.2mm, LVPECL Crystal Oscillator</t>
  </si>
  <si>
    <t>PD_2</t>
  </si>
  <si>
    <t>3.3V, 5.0x3.2mm, LVPECL Crystal Oscillator</t>
  </si>
  <si>
    <t>PD_3</t>
  </si>
  <si>
    <t>Fundamental / 3rd Overtone</t>
  </si>
  <si>
    <t>PF_3</t>
  </si>
  <si>
    <t>1 to 320</t>
  </si>
  <si>
    <t>2.5V, 3.2x2.5mm, LVPECL Crystal Oscillator</t>
  </si>
  <si>
    <t>3.3V, 3.2x2.5mm, LVPECL Crystal Oscillator</t>
  </si>
  <si>
    <t>PN_3</t>
  </si>
  <si>
    <t>SEL381</t>
  </si>
  <si>
    <t>2.5V, 7.0x5.0mm, LVDS Crystal Oscillator</t>
  </si>
  <si>
    <t>PX_2</t>
  </si>
  <si>
    <t>SDS382</t>
  </si>
  <si>
    <t>PX_3</t>
  </si>
  <si>
    <t>SDS383</t>
  </si>
  <si>
    <t>SD_2</t>
  </si>
  <si>
    <t>50 to 220</t>
  </si>
  <si>
    <t>SD_3</t>
  </si>
  <si>
    <t>SEL503</t>
  </si>
  <si>
    <t>3.3V, 7.0x5.0mm, HCSL Crystal Oscillator</t>
  </si>
  <si>
    <t>HCSL</t>
  </si>
  <si>
    <t>SH_3</t>
  </si>
  <si>
    <t>&lt;2.5</t>
  </si>
  <si>
    <t>SN_2</t>
  </si>
  <si>
    <t>SEL382</t>
  </si>
  <si>
    <t>SN_3</t>
  </si>
  <si>
    <t>SEL383</t>
  </si>
  <si>
    <t>SN_4</t>
  </si>
  <si>
    <t>SRS383</t>
  </si>
  <si>
    <t>2.5V, 5.0x3.2mm, HCSL Crystal Oscillator</t>
  </si>
  <si>
    <t>SM_3</t>
  </si>
  <si>
    <t>25 to 162 (1.8V/2.5V/3.3V)</t>
  </si>
  <si>
    <t>3.3V, 5.0x3.2mm, HCSL Crystal Oscillator</t>
  </si>
  <si>
    <t>SX_2</t>
  </si>
  <si>
    <t>100 to 160</t>
  </si>
  <si>
    <t>S1614XP</t>
  </si>
  <si>
    <t>SX_3</t>
  </si>
  <si>
    <t>S1613XP</t>
  </si>
  <si>
    <t xml:space="preserve">2.0x1.6mm~7.0x5.0mm, LP-HCSL XO
</t>
  </si>
  <si>
    <t>Bluetooth® / WiFi, PCI Express® 5.0, PCI Express® 4.0, PCI Express® 3.0, Ethernet, PCI Express® 2.0, Fibre Channel, PCI Express® 1.0, InfiniBand™</t>
  </si>
  <si>
    <t>LP-HCSL</t>
  </si>
  <si>
    <t>1.8~3.3</t>
  </si>
  <si>
    <t>2.5 x 2.0 x 0.9 3.2 x 2.5 x 1.0   5.0 x 3.2 x 1.2 7.0 x 5.0 x 1.4</t>
  </si>
  <si>
    <t>20~100</t>
  </si>
  <si>
    <t>UC</t>
  </si>
  <si>
    <t>25~212.5</t>
  </si>
  <si>
    <t>Ultra Low jitter XO</t>
  </si>
  <si>
    <t>UCQ</t>
  </si>
  <si>
    <t>1.8V, 2.5x2.0mm, Clipped Sinewave Crystal Oscillator</t>
  </si>
  <si>
    <t>Clip Sine</t>
  </si>
  <si>
    <t>UJ_1</t>
  </si>
  <si>
    <t>10 to 60</t>
  </si>
  <si>
    <t>&lt;2</t>
  </si>
  <si>
    <t>1.8V, 3.2x2.5mm, Clipped Sinewave Crystal Oscillator</t>
  </si>
  <si>
    <t>UK_1</t>
  </si>
  <si>
    <t>1.8V, 2.0x1.6mm, Clipped Sinewave Crystal Oscillator</t>
  </si>
  <si>
    <t>UM_1</t>
  </si>
  <si>
    <t>VM_4</t>
  </si>
  <si>
    <t>VM_1</t>
  </si>
  <si>
    <t>VM_2</t>
  </si>
  <si>
    <t>VM_3</t>
  </si>
  <si>
    <t>1.8V/2.5V/3.3V, 2.5x2.0mm, High Precision CMOS Crystal Oscillator</t>
  </si>
  <si>
    <t>3.3, 2.5, 1.8</t>
  </si>
  <si>
    <t>6~20</t>
  </si>
  <si>
    <t>WL2</t>
  </si>
  <si>
    <t>10 to 52</t>
  </si>
  <si>
    <t>1.8V/2.5V/3.3V, 3.2x2.5mm, High Precision CMOS Crystal Oscillator</t>
  </si>
  <si>
    <t>WL3</t>
  </si>
  <si>
    <t>8 to 52</t>
  </si>
  <si>
    <t>1.8V/2.5V/3.3V, 5.0x3.2mm, High Precision CMOS Crystal Oscillator</t>
  </si>
  <si>
    <t>WL5</t>
  </si>
  <si>
    <t>1.8V/2.5V/3.3V, 7.0x5.0mm, High Precision CMOS Crystal Oscillator</t>
  </si>
  <si>
    <t>WL7</t>
  </si>
  <si>
    <t>2.5V/3.3V, 5.0x3.2mm, PLL CMOS Crystal Oscillator</t>
  </si>
  <si>
    <t>3.3, 2.5</t>
  </si>
  <si>
    <t>WX5</t>
  </si>
  <si>
    <t>50 to 212.5</t>
  </si>
  <si>
    <t>2.5V/3.3V, 5.0x3.2mm, PLL LVPECL Crystal Oscillator</t>
  </si>
  <si>
    <t>2.5V/3.3V, 5.0x3.2mm, PLL LVDS Crystal Oscillator</t>
  </si>
  <si>
    <t>2.5V/3.3V, 7.0x5.0mm, PLL CMOS Crystal Oscillator</t>
  </si>
  <si>
    <t>WX7</t>
  </si>
  <si>
    <t>2.5V/3.3V, 7.0x5.0mm, PLL LVPECL Crystal Oscillator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</si>
</sst>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FD+1.2V" TargetMode="External"/><Relationship Id="rId_hyperlink_2" Type="http://schemas.openxmlformats.org/officeDocument/2006/relationships/hyperlink" Target="https://www.diodes.com/assets/Datasheets/FD-1.2V.pdf" TargetMode="External"/><Relationship Id="rId_hyperlink_3" Type="http://schemas.openxmlformats.org/officeDocument/2006/relationships/hyperlink" Target="https://www.diodes.com/part/view/FD+1.8V" TargetMode="External"/><Relationship Id="rId_hyperlink_4" Type="http://schemas.openxmlformats.org/officeDocument/2006/relationships/hyperlink" Target="https://www.diodes.com/assets/Datasheets/FD_1-8V.pdf" TargetMode="External"/><Relationship Id="rId_hyperlink_5" Type="http://schemas.openxmlformats.org/officeDocument/2006/relationships/hyperlink" Target="https://www.diodes.com/part/view/FD+2.5V" TargetMode="External"/><Relationship Id="rId_hyperlink_6" Type="http://schemas.openxmlformats.org/officeDocument/2006/relationships/hyperlink" Target="https://www.diodes.com/assets/Datasheets/FD_2-5V.pdf" TargetMode="External"/><Relationship Id="rId_hyperlink_7" Type="http://schemas.openxmlformats.org/officeDocument/2006/relationships/hyperlink" Target="https://www.diodes.com/part/view/FD+3.3V" TargetMode="External"/><Relationship Id="rId_hyperlink_8" Type="http://schemas.openxmlformats.org/officeDocument/2006/relationships/hyperlink" Target="https://www.diodes.com/assets/Datasheets/FD_3-3V.pdf" TargetMode="External"/><Relationship Id="rId_hyperlink_9" Type="http://schemas.openxmlformats.org/officeDocument/2006/relationships/hyperlink" Target="https://www.diodes.com/part/view/FDQ+1.8V" TargetMode="External"/><Relationship Id="rId_hyperlink_10" Type="http://schemas.openxmlformats.org/officeDocument/2006/relationships/hyperlink" Target="https://www.diodes.com/assets/Datasheets/FDQ-1-8V.pdf" TargetMode="External"/><Relationship Id="rId_hyperlink_11" Type="http://schemas.openxmlformats.org/officeDocument/2006/relationships/hyperlink" Target="https://www.diodes.com/part/view/FDQ+2.5V" TargetMode="External"/><Relationship Id="rId_hyperlink_12" Type="http://schemas.openxmlformats.org/officeDocument/2006/relationships/hyperlink" Target="https://www.diodes.com/assets/Datasheets/FDQ-2-5V.pdf" TargetMode="External"/><Relationship Id="rId_hyperlink_13" Type="http://schemas.openxmlformats.org/officeDocument/2006/relationships/hyperlink" Target="https://www.diodes.com/part/view/FDQ+3.3V" TargetMode="External"/><Relationship Id="rId_hyperlink_14" Type="http://schemas.openxmlformats.org/officeDocument/2006/relationships/hyperlink" Target="https://www.diodes.com/assets/Datasheets/FDQ-3-3V.pdf" TargetMode="External"/><Relationship Id="rId_hyperlink_15" Type="http://schemas.openxmlformats.org/officeDocument/2006/relationships/hyperlink" Target="https://www.diodes.com/part/view/FJ+1.2V" TargetMode="External"/><Relationship Id="rId_hyperlink_16" Type="http://schemas.openxmlformats.org/officeDocument/2006/relationships/hyperlink" Target="https://www.diodes.com/assets/Datasheets/FJ_1-2V.pdf" TargetMode="External"/><Relationship Id="rId_hyperlink_17" Type="http://schemas.openxmlformats.org/officeDocument/2006/relationships/hyperlink" Target="https://www.diodes.com/part/view/FJ+1.8V" TargetMode="External"/><Relationship Id="rId_hyperlink_18" Type="http://schemas.openxmlformats.org/officeDocument/2006/relationships/hyperlink" Target="https://www.diodes.com/assets/Datasheets/FJ-1-8V.pdf" TargetMode="External"/><Relationship Id="rId_hyperlink_19" Type="http://schemas.openxmlformats.org/officeDocument/2006/relationships/hyperlink" Target="https://www.diodes.com/part/view/FJ+2.5V" TargetMode="External"/><Relationship Id="rId_hyperlink_20" Type="http://schemas.openxmlformats.org/officeDocument/2006/relationships/hyperlink" Target="https://www.diodes.com/assets/Datasheets/FJ-2-5V.pdf" TargetMode="External"/><Relationship Id="rId_hyperlink_21" Type="http://schemas.openxmlformats.org/officeDocument/2006/relationships/hyperlink" Target="https://www.diodes.com/part/view/FJ+3.3V" TargetMode="External"/><Relationship Id="rId_hyperlink_22" Type="http://schemas.openxmlformats.org/officeDocument/2006/relationships/hyperlink" Target="https://www.diodes.com/assets/Datasheets/FJ-3.3V.pdf" TargetMode="External"/><Relationship Id="rId_hyperlink_23" Type="http://schemas.openxmlformats.org/officeDocument/2006/relationships/hyperlink" Target="https://www.diodes.com/part/view/FK+1.2V" TargetMode="External"/><Relationship Id="rId_hyperlink_24" Type="http://schemas.openxmlformats.org/officeDocument/2006/relationships/hyperlink" Target="https://www.diodes.com/assets/Datasheets/FK_1-2V.pdf" TargetMode="External"/><Relationship Id="rId_hyperlink_25" Type="http://schemas.openxmlformats.org/officeDocument/2006/relationships/hyperlink" Target="https://www.diodes.com/part/view/FK+1.8V" TargetMode="External"/><Relationship Id="rId_hyperlink_26" Type="http://schemas.openxmlformats.org/officeDocument/2006/relationships/hyperlink" Target="https://www.diodes.com/assets/Datasheets/FK-1-8V.pdf" TargetMode="External"/><Relationship Id="rId_hyperlink_27" Type="http://schemas.openxmlformats.org/officeDocument/2006/relationships/hyperlink" Target="https://www.diodes.com/part/view/FK+2.5V" TargetMode="External"/><Relationship Id="rId_hyperlink_28" Type="http://schemas.openxmlformats.org/officeDocument/2006/relationships/hyperlink" Target="https://www.diodes.com/assets/Datasheets/FK-2-5V.pdf" TargetMode="External"/><Relationship Id="rId_hyperlink_29" Type="http://schemas.openxmlformats.org/officeDocument/2006/relationships/hyperlink" Target="https://www.diodes.com/part/view/FK+3.3V" TargetMode="External"/><Relationship Id="rId_hyperlink_30" Type="http://schemas.openxmlformats.org/officeDocument/2006/relationships/hyperlink" Target="https://www.diodes.com/assets/Datasheets/FK-3-3V.pdf" TargetMode="External"/><Relationship Id="rId_hyperlink_31" Type="http://schemas.openxmlformats.org/officeDocument/2006/relationships/hyperlink" Target="https://www.diodes.com/part/view/FKQ+1.8V" TargetMode="External"/><Relationship Id="rId_hyperlink_32" Type="http://schemas.openxmlformats.org/officeDocument/2006/relationships/hyperlink" Target="https://www.diodes.com/assets/Datasheets/FKQ-1-8V.pdf" TargetMode="External"/><Relationship Id="rId_hyperlink_33" Type="http://schemas.openxmlformats.org/officeDocument/2006/relationships/hyperlink" Target="https://www.diodes.com/part/view/FKQ+2.5V" TargetMode="External"/><Relationship Id="rId_hyperlink_34" Type="http://schemas.openxmlformats.org/officeDocument/2006/relationships/hyperlink" Target="https://www.diodes.com/assets/Datasheets/FKQ-2-5V.pdf" TargetMode="External"/><Relationship Id="rId_hyperlink_35" Type="http://schemas.openxmlformats.org/officeDocument/2006/relationships/hyperlink" Target="https://www.diodes.com/part/view/FKQ+3.3V" TargetMode="External"/><Relationship Id="rId_hyperlink_36" Type="http://schemas.openxmlformats.org/officeDocument/2006/relationships/hyperlink" Target="https://www.diodes.com/assets/Datasheets/FKQ-3-3V.pdf" TargetMode="External"/><Relationship Id="rId_hyperlink_37" Type="http://schemas.openxmlformats.org/officeDocument/2006/relationships/hyperlink" Target="https://www.diodes.com/part/view/FM+1.2V" TargetMode="External"/><Relationship Id="rId_hyperlink_38" Type="http://schemas.openxmlformats.org/officeDocument/2006/relationships/hyperlink" Target="https://www.diodes.com/assets/Datasheets/FM-1-2V.pdf" TargetMode="External"/><Relationship Id="rId_hyperlink_39" Type="http://schemas.openxmlformats.org/officeDocument/2006/relationships/hyperlink" Target="https://www.diodes.com/part/view/FM+1.8V" TargetMode="External"/><Relationship Id="rId_hyperlink_40" Type="http://schemas.openxmlformats.org/officeDocument/2006/relationships/hyperlink" Target="https://www.diodes.com/assets/Datasheets/FM_1-8V.pdf" TargetMode="External"/><Relationship Id="rId_hyperlink_41" Type="http://schemas.openxmlformats.org/officeDocument/2006/relationships/hyperlink" Target="https://www.diodes.com/part/view/FM+2.5V" TargetMode="External"/><Relationship Id="rId_hyperlink_42" Type="http://schemas.openxmlformats.org/officeDocument/2006/relationships/hyperlink" Target="https://www.diodes.com/assets/Datasheets/FM_2-5V.pdf" TargetMode="External"/><Relationship Id="rId_hyperlink_43" Type="http://schemas.openxmlformats.org/officeDocument/2006/relationships/hyperlink" Target="https://www.diodes.com/part/view/FM+3.3V" TargetMode="External"/><Relationship Id="rId_hyperlink_44" Type="http://schemas.openxmlformats.org/officeDocument/2006/relationships/hyperlink" Target="https://www.diodes.com/assets/Datasheets/FM-3-3V.pdf" TargetMode="External"/><Relationship Id="rId_hyperlink_45" Type="http://schemas.openxmlformats.org/officeDocument/2006/relationships/hyperlink" Target="https://www.diodes.com/part/view/FN+1.2V" TargetMode="External"/><Relationship Id="rId_hyperlink_46" Type="http://schemas.openxmlformats.org/officeDocument/2006/relationships/hyperlink" Target="https://www.diodes.com/assets/Datasheets/FN_1-2V.pdf" TargetMode="External"/><Relationship Id="rId_hyperlink_47" Type="http://schemas.openxmlformats.org/officeDocument/2006/relationships/hyperlink" Target="https://www.diodes.com/part/view/FN+1.8V" TargetMode="External"/><Relationship Id="rId_hyperlink_48" Type="http://schemas.openxmlformats.org/officeDocument/2006/relationships/hyperlink" Target="https://www.diodes.com/assets/Datasheets/FN_1-8V.pdf" TargetMode="External"/><Relationship Id="rId_hyperlink_49" Type="http://schemas.openxmlformats.org/officeDocument/2006/relationships/hyperlink" Target="https://www.diodes.com/part/view/FN+2.5V" TargetMode="External"/><Relationship Id="rId_hyperlink_50" Type="http://schemas.openxmlformats.org/officeDocument/2006/relationships/hyperlink" Target="https://www.diodes.com/assets/Datasheets/FN_2-5V.pdf" TargetMode="External"/><Relationship Id="rId_hyperlink_51" Type="http://schemas.openxmlformats.org/officeDocument/2006/relationships/hyperlink" Target="https://www.diodes.com/part/view/FN+3.3V" TargetMode="External"/><Relationship Id="rId_hyperlink_52" Type="http://schemas.openxmlformats.org/officeDocument/2006/relationships/hyperlink" Target="https://www.diodes.com/assets/Datasheets/FN_3-3V.pdf" TargetMode="External"/><Relationship Id="rId_hyperlink_53" Type="http://schemas.openxmlformats.org/officeDocument/2006/relationships/hyperlink" Target="https://www.diodes.com/part/view/FNQ+1.8V" TargetMode="External"/><Relationship Id="rId_hyperlink_54" Type="http://schemas.openxmlformats.org/officeDocument/2006/relationships/hyperlink" Target="https://www.diodes.com/assets/Datasheets/FNQ-1-8V.pdf" TargetMode="External"/><Relationship Id="rId_hyperlink_55" Type="http://schemas.openxmlformats.org/officeDocument/2006/relationships/hyperlink" Target="https://www.diodes.com/part/view/FNQ+2.5V" TargetMode="External"/><Relationship Id="rId_hyperlink_56" Type="http://schemas.openxmlformats.org/officeDocument/2006/relationships/hyperlink" Target="https://www.diodes.com/assets/Datasheets/FNQ-2-5V.pdf" TargetMode="External"/><Relationship Id="rId_hyperlink_57" Type="http://schemas.openxmlformats.org/officeDocument/2006/relationships/hyperlink" Target="https://www.diodes.com/part/view/FNQ+3.3V" TargetMode="External"/><Relationship Id="rId_hyperlink_58" Type="http://schemas.openxmlformats.org/officeDocument/2006/relationships/hyperlink" Target="https://www.diodes.com/assets/Datasheets/FNQ-3-3V.pdf" TargetMode="External"/><Relationship Id="rId_hyperlink_59" Type="http://schemas.openxmlformats.org/officeDocument/2006/relationships/hyperlink" Target="https://www.diodes.com/part/view/LD+2.5V" TargetMode="External"/><Relationship Id="rId_hyperlink_60" Type="http://schemas.openxmlformats.org/officeDocument/2006/relationships/hyperlink" Target="https://www.diodes.com/assets/Datasheets/LD-2.5V.pdf" TargetMode="External"/><Relationship Id="rId_hyperlink_61" Type="http://schemas.openxmlformats.org/officeDocument/2006/relationships/hyperlink" Target="https://www.diodes.com/part/view/LD+3.3V" TargetMode="External"/><Relationship Id="rId_hyperlink_62" Type="http://schemas.openxmlformats.org/officeDocument/2006/relationships/hyperlink" Target="https://www.diodes.com/assets/Datasheets/LD-3.3.pdf" TargetMode="External"/><Relationship Id="rId_hyperlink_63" Type="http://schemas.openxmlformats.org/officeDocument/2006/relationships/hyperlink" Target="https://www.diodes.com/part/view/LK+2.5V" TargetMode="External"/><Relationship Id="rId_hyperlink_64" Type="http://schemas.openxmlformats.org/officeDocument/2006/relationships/hyperlink" Target="https://www.diodes.com/assets/Datasheets/LK-2-5V.pdf" TargetMode="External"/><Relationship Id="rId_hyperlink_65" Type="http://schemas.openxmlformats.org/officeDocument/2006/relationships/hyperlink" Target="https://www.diodes.com/part/view/LK+3.3V" TargetMode="External"/><Relationship Id="rId_hyperlink_66" Type="http://schemas.openxmlformats.org/officeDocument/2006/relationships/hyperlink" Target="https://www.diodes.com/assets/Datasheets/LK-3-3V.pdf" TargetMode="External"/><Relationship Id="rId_hyperlink_67" Type="http://schemas.openxmlformats.org/officeDocument/2006/relationships/hyperlink" Target="https://www.diodes.com/part/view/LN+3.3V" TargetMode="External"/><Relationship Id="rId_hyperlink_68" Type="http://schemas.openxmlformats.org/officeDocument/2006/relationships/hyperlink" Target="https://www.diodes.com/assets/Datasheets/LN_3-3V.pdf" TargetMode="External"/><Relationship Id="rId_hyperlink_69" Type="http://schemas.openxmlformats.org/officeDocument/2006/relationships/hyperlink" Target="https://www.diodes.com/part/view/LX201" TargetMode="External"/><Relationship Id="rId_hyperlink_70" Type="http://schemas.openxmlformats.org/officeDocument/2006/relationships/hyperlink" Target="https://www.diodes.com/assets/Datasheets/LX201.pdf" TargetMode="External"/><Relationship Id="rId_hyperlink_71" Type="http://schemas.openxmlformats.org/officeDocument/2006/relationships/hyperlink" Target="https://www.diodes.com/part/view/LX251" TargetMode="External"/><Relationship Id="rId_hyperlink_72" Type="http://schemas.openxmlformats.org/officeDocument/2006/relationships/hyperlink" Target="https://www.diodes.com/assets/Datasheets/LX251.pdf" TargetMode="External"/><Relationship Id="rId_hyperlink_73" Type="http://schemas.openxmlformats.org/officeDocument/2006/relationships/hyperlink" Target="https://www.diodes.com/part/view/LX321" TargetMode="External"/><Relationship Id="rId_hyperlink_74" Type="http://schemas.openxmlformats.org/officeDocument/2006/relationships/hyperlink" Target="https://www.diodes.com/assets/Datasheets/LX321.pdf" TargetMode="External"/><Relationship Id="rId_hyperlink_75" Type="http://schemas.openxmlformats.org/officeDocument/2006/relationships/hyperlink" Target="https://www.diodes.com/part/view/LX501" TargetMode="External"/><Relationship Id="rId_hyperlink_76" Type="http://schemas.openxmlformats.org/officeDocument/2006/relationships/hyperlink" Target="https://www.diodes.com/assets/Datasheets/LX501.pdf" TargetMode="External"/><Relationship Id="rId_hyperlink_77" Type="http://schemas.openxmlformats.org/officeDocument/2006/relationships/hyperlink" Target="https://www.diodes.com/part/view/LX701" TargetMode="External"/><Relationship Id="rId_hyperlink_78" Type="http://schemas.openxmlformats.org/officeDocument/2006/relationships/hyperlink" Target="https://www.diodes.com/assets/Datasheets/LX701.pdf" TargetMode="External"/><Relationship Id="rId_hyperlink_79" Type="http://schemas.openxmlformats.org/officeDocument/2006/relationships/hyperlink" Target="https://www.diodes.com/part/view/LXQ" TargetMode="External"/><Relationship Id="rId_hyperlink_80" Type="http://schemas.openxmlformats.org/officeDocument/2006/relationships/hyperlink" Target="https://www.diodes.com/assets/Datasheets/LXQ-CMOS-Series.pdf" TargetMode="External"/><Relationship Id="rId_hyperlink_81" Type="http://schemas.openxmlformats.org/officeDocument/2006/relationships/hyperlink" Target="https://www.diodes.com/part/view/PB+2.5V" TargetMode="External"/><Relationship Id="rId_hyperlink_82" Type="http://schemas.openxmlformats.org/officeDocument/2006/relationships/hyperlink" Target="https://www.diodes.com/assets/Datasheets/PB-2-5V.pdf" TargetMode="External"/><Relationship Id="rId_hyperlink_83" Type="http://schemas.openxmlformats.org/officeDocument/2006/relationships/hyperlink" Target="https://www.diodes.com/part/view/PB+3.3V" TargetMode="External"/><Relationship Id="rId_hyperlink_84" Type="http://schemas.openxmlformats.org/officeDocument/2006/relationships/hyperlink" Target="https://www.diodes.com/assets/Datasheets/PB-3-3V.pdf" TargetMode="External"/><Relationship Id="rId_hyperlink_85" Type="http://schemas.openxmlformats.org/officeDocument/2006/relationships/hyperlink" Target="https://www.diodes.com/part/view/PD+2.5V" TargetMode="External"/><Relationship Id="rId_hyperlink_86" Type="http://schemas.openxmlformats.org/officeDocument/2006/relationships/hyperlink" Target="https://www.diodes.com/assets/Datasheets/PD-2.5V.pdf" TargetMode="External"/><Relationship Id="rId_hyperlink_87" Type="http://schemas.openxmlformats.org/officeDocument/2006/relationships/hyperlink" Target="https://www.diodes.com/part/view/PD+3.3V" TargetMode="External"/><Relationship Id="rId_hyperlink_88" Type="http://schemas.openxmlformats.org/officeDocument/2006/relationships/hyperlink" Target="https://www.diodes.com/assets/Datasheets/PD-3.3V.pdf" TargetMode="External"/><Relationship Id="rId_hyperlink_89" Type="http://schemas.openxmlformats.org/officeDocument/2006/relationships/hyperlink" Target="https://www.diodes.com/part/view/PF+3.3V" TargetMode="External"/><Relationship Id="rId_hyperlink_90" Type="http://schemas.openxmlformats.org/officeDocument/2006/relationships/hyperlink" Target="https://www.diodes.com/part/view/PK+2.5V" TargetMode="External"/><Relationship Id="rId_hyperlink_91" Type="http://schemas.openxmlformats.org/officeDocument/2006/relationships/hyperlink" Target="https://www.diodes.com/assets/Datasheets/PK-2.5V.pdf" TargetMode="External"/><Relationship Id="rId_hyperlink_92" Type="http://schemas.openxmlformats.org/officeDocument/2006/relationships/hyperlink" Target="https://www.diodes.com/part/view/PK+3.3V" TargetMode="External"/><Relationship Id="rId_hyperlink_93" Type="http://schemas.openxmlformats.org/officeDocument/2006/relationships/hyperlink" Target="https://www.diodes.com/assets/Datasheets/PK-3-3V.pdf" TargetMode="External"/><Relationship Id="rId_hyperlink_94" Type="http://schemas.openxmlformats.org/officeDocument/2006/relationships/hyperlink" Target="https://www.diodes.com/part/view/PN+3.3V" TargetMode="External"/><Relationship Id="rId_hyperlink_95" Type="http://schemas.openxmlformats.org/officeDocument/2006/relationships/hyperlink" Target="https://www.diodes.com/assets/Datasheets/PN_3-3V.pdf" TargetMode="External"/><Relationship Id="rId_hyperlink_96" Type="http://schemas.openxmlformats.org/officeDocument/2006/relationships/hyperlink" Target="https://www.diodes.com/part/view/PX+2.5V" TargetMode="External"/><Relationship Id="rId_hyperlink_97" Type="http://schemas.openxmlformats.org/officeDocument/2006/relationships/hyperlink" Target="https://www.diodes.com/assets/Datasheets/PX_2-5V.pdf" TargetMode="External"/><Relationship Id="rId_hyperlink_98" Type="http://schemas.openxmlformats.org/officeDocument/2006/relationships/hyperlink" Target="https://www.diodes.com/part/view/PX+3.3V" TargetMode="External"/><Relationship Id="rId_hyperlink_99" Type="http://schemas.openxmlformats.org/officeDocument/2006/relationships/hyperlink" Target="https://www.diodes.com/assets/Datasheets/PX_3-3V.pdf" TargetMode="External"/><Relationship Id="rId_hyperlink_100" Type="http://schemas.openxmlformats.org/officeDocument/2006/relationships/hyperlink" Target="https://www.diodes.com/part/view/SD+2.5V" TargetMode="External"/><Relationship Id="rId_hyperlink_101" Type="http://schemas.openxmlformats.org/officeDocument/2006/relationships/hyperlink" Target="https://www.diodes.com/assets/Datasheets/SD_2-5V.pdf" TargetMode="External"/><Relationship Id="rId_hyperlink_102" Type="http://schemas.openxmlformats.org/officeDocument/2006/relationships/hyperlink" Target="https://www.diodes.com/part/view/SD+3.3V" TargetMode="External"/><Relationship Id="rId_hyperlink_103" Type="http://schemas.openxmlformats.org/officeDocument/2006/relationships/hyperlink" Target="https://www.diodes.com/assets/Datasheets/SD_3-3V.pdf" TargetMode="External"/><Relationship Id="rId_hyperlink_104" Type="http://schemas.openxmlformats.org/officeDocument/2006/relationships/hyperlink" Target="https://www.diodes.com/part/view/SH+3.3V" TargetMode="External"/><Relationship Id="rId_hyperlink_105" Type="http://schemas.openxmlformats.org/officeDocument/2006/relationships/hyperlink" Target="https://www.diodes.com/assets/Datasheets/SH_3-3V.pdf" TargetMode="External"/><Relationship Id="rId_hyperlink_106" Type="http://schemas.openxmlformats.org/officeDocument/2006/relationships/hyperlink" Target="https://www.diodes.com/part/view/SN+2.5V" TargetMode="External"/><Relationship Id="rId_hyperlink_107" Type="http://schemas.openxmlformats.org/officeDocument/2006/relationships/hyperlink" Target="https://www.diodes.com/assets/Datasheets/SN_2-5V.pdf" TargetMode="External"/><Relationship Id="rId_hyperlink_108" Type="http://schemas.openxmlformats.org/officeDocument/2006/relationships/hyperlink" Target="https://www.diodes.com/part/view/SN+3.3V" TargetMode="External"/><Relationship Id="rId_hyperlink_109" Type="http://schemas.openxmlformats.org/officeDocument/2006/relationships/hyperlink" Target="https://www.diodes.com/assets/Datasheets/SN_3-3V.pdf" TargetMode="External"/><Relationship Id="rId_hyperlink_110" Type="http://schemas.openxmlformats.org/officeDocument/2006/relationships/hyperlink" Target="https://www.diodes.com/part/view/SN+3.3V+RS" TargetMode="External"/><Relationship Id="rId_hyperlink_111" Type="http://schemas.openxmlformats.org/officeDocument/2006/relationships/hyperlink" Target="https://www.diodes.com/assets/Datasheets/SN_3-3V_RS.pdf" TargetMode="External"/><Relationship Id="rId_hyperlink_112" Type="http://schemas.openxmlformats.org/officeDocument/2006/relationships/hyperlink" Target="https://www.diodes.com/part/view/SQ+2.5V" TargetMode="External"/><Relationship Id="rId_hyperlink_113" Type="http://schemas.openxmlformats.org/officeDocument/2006/relationships/hyperlink" Target="https://www.diodes.com/part/view/SQ+3.3V" TargetMode="External"/><Relationship Id="rId_hyperlink_114" Type="http://schemas.openxmlformats.org/officeDocument/2006/relationships/hyperlink" Target="https://www.diodes.com/assets/Datasheets/SQ-3.3V.pdf" TargetMode="External"/><Relationship Id="rId_hyperlink_115" Type="http://schemas.openxmlformats.org/officeDocument/2006/relationships/hyperlink" Target="https://www.diodes.com/part/view/SX+2.5V" TargetMode="External"/><Relationship Id="rId_hyperlink_116" Type="http://schemas.openxmlformats.org/officeDocument/2006/relationships/hyperlink" Target="https://www.diodes.com/assets/Datasheets/SX_2-5V.pdf" TargetMode="External"/><Relationship Id="rId_hyperlink_117" Type="http://schemas.openxmlformats.org/officeDocument/2006/relationships/hyperlink" Target="https://www.diodes.com/part/view/SX+3.3V" TargetMode="External"/><Relationship Id="rId_hyperlink_118" Type="http://schemas.openxmlformats.org/officeDocument/2006/relationships/hyperlink" Target="https://www.diodes.com/assets/Datasheets/SX_3-3V.pdf" TargetMode="External"/><Relationship Id="rId_hyperlink_119" Type="http://schemas.openxmlformats.org/officeDocument/2006/relationships/hyperlink" Target="https://www.diodes.com/part/view/UC" TargetMode="External"/><Relationship Id="rId_hyperlink_120" Type="http://schemas.openxmlformats.org/officeDocument/2006/relationships/hyperlink" Target="https://www.diodes.com/assets/Datasheets/UC.pdf" TargetMode="External"/><Relationship Id="rId_hyperlink_121" Type="http://schemas.openxmlformats.org/officeDocument/2006/relationships/hyperlink" Target="https://www.diodes.com/part/view/UCQ" TargetMode="External"/><Relationship Id="rId_hyperlink_122" Type="http://schemas.openxmlformats.org/officeDocument/2006/relationships/hyperlink" Target="https://www.diodes.com/assets/Datasheets/UCQ.pdf" TargetMode="External"/><Relationship Id="rId_hyperlink_123" Type="http://schemas.openxmlformats.org/officeDocument/2006/relationships/hyperlink" Target="https://www.diodes.com/part/view/UJ+1.8V" TargetMode="External"/><Relationship Id="rId_hyperlink_124" Type="http://schemas.openxmlformats.org/officeDocument/2006/relationships/hyperlink" Target="https://www.diodes.com/assets/Datasheets/UJ_1-8V.pdf" TargetMode="External"/><Relationship Id="rId_hyperlink_125" Type="http://schemas.openxmlformats.org/officeDocument/2006/relationships/hyperlink" Target="https://www.diodes.com/part/view/UK+1.8V" TargetMode="External"/><Relationship Id="rId_hyperlink_126" Type="http://schemas.openxmlformats.org/officeDocument/2006/relationships/hyperlink" Target="https://www.diodes.com/assets/Datasheets/UK_1-8V.pdf" TargetMode="External"/><Relationship Id="rId_hyperlink_127" Type="http://schemas.openxmlformats.org/officeDocument/2006/relationships/hyperlink" Target="https://www.diodes.com/part/view/UM+1.8V" TargetMode="External"/><Relationship Id="rId_hyperlink_128" Type="http://schemas.openxmlformats.org/officeDocument/2006/relationships/hyperlink" Target="https://www.diodes.com/assets/Datasheets/UM_1-8V.pdf" TargetMode="External"/><Relationship Id="rId_hyperlink_129" Type="http://schemas.openxmlformats.org/officeDocument/2006/relationships/hyperlink" Target="https://www.diodes.com/part/view/VM+1.2V" TargetMode="External"/><Relationship Id="rId_hyperlink_130" Type="http://schemas.openxmlformats.org/officeDocument/2006/relationships/hyperlink" Target="https://www.diodes.com/assets/Datasheets/VM_1-2V.pdf" TargetMode="External"/><Relationship Id="rId_hyperlink_131" Type="http://schemas.openxmlformats.org/officeDocument/2006/relationships/hyperlink" Target="https://www.diodes.com/part/view/VM+1.8V" TargetMode="External"/><Relationship Id="rId_hyperlink_132" Type="http://schemas.openxmlformats.org/officeDocument/2006/relationships/hyperlink" Target="https://www.diodes.com/assets/Datasheets/VM_1-8V.pdf" TargetMode="External"/><Relationship Id="rId_hyperlink_133" Type="http://schemas.openxmlformats.org/officeDocument/2006/relationships/hyperlink" Target="https://www.diodes.com/part/view/VM+2.5V" TargetMode="External"/><Relationship Id="rId_hyperlink_134" Type="http://schemas.openxmlformats.org/officeDocument/2006/relationships/hyperlink" Target="https://www.diodes.com/assets/Datasheets/VM_2-5V.pdf" TargetMode="External"/><Relationship Id="rId_hyperlink_135" Type="http://schemas.openxmlformats.org/officeDocument/2006/relationships/hyperlink" Target="https://www.diodes.com/part/view/VM+3.3V" TargetMode="External"/><Relationship Id="rId_hyperlink_136" Type="http://schemas.openxmlformats.org/officeDocument/2006/relationships/hyperlink" Target="https://www.diodes.com/assets/Datasheets/VM_3-3V.pdf" TargetMode="External"/><Relationship Id="rId_hyperlink_137" Type="http://schemas.openxmlformats.org/officeDocument/2006/relationships/hyperlink" Target="https://www.diodes.com/part/view/WL251" TargetMode="External"/><Relationship Id="rId_hyperlink_138" Type="http://schemas.openxmlformats.org/officeDocument/2006/relationships/hyperlink" Target="https://www.diodes.com/assets/Datasheets/WL251.pdf" TargetMode="External"/><Relationship Id="rId_hyperlink_139" Type="http://schemas.openxmlformats.org/officeDocument/2006/relationships/hyperlink" Target="https://www.diodes.com/part/view/WL321" TargetMode="External"/><Relationship Id="rId_hyperlink_140" Type="http://schemas.openxmlformats.org/officeDocument/2006/relationships/hyperlink" Target="https://www.diodes.com/assets/Datasheets/WL321.pdf" TargetMode="External"/><Relationship Id="rId_hyperlink_141" Type="http://schemas.openxmlformats.org/officeDocument/2006/relationships/hyperlink" Target="https://www.diodes.com/part/view/WL501" TargetMode="External"/><Relationship Id="rId_hyperlink_142" Type="http://schemas.openxmlformats.org/officeDocument/2006/relationships/hyperlink" Target="https://www.diodes.com/assets/Datasheets/WL501.pdf" TargetMode="External"/><Relationship Id="rId_hyperlink_143" Type="http://schemas.openxmlformats.org/officeDocument/2006/relationships/hyperlink" Target="https://www.diodes.com/part/view/WL701" TargetMode="External"/><Relationship Id="rId_hyperlink_144" Type="http://schemas.openxmlformats.org/officeDocument/2006/relationships/hyperlink" Target="https://www.diodes.com/assets/Datasheets/WL701.pdf" TargetMode="External"/><Relationship Id="rId_hyperlink_145" Type="http://schemas.openxmlformats.org/officeDocument/2006/relationships/hyperlink" Target="https://www.diodes.com/part/view/WX501" TargetMode="External"/><Relationship Id="rId_hyperlink_146" Type="http://schemas.openxmlformats.org/officeDocument/2006/relationships/hyperlink" Target="https://www.diodes.com/assets/Datasheets/WX501.pdf" TargetMode="External"/><Relationship Id="rId_hyperlink_147" Type="http://schemas.openxmlformats.org/officeDocument/2006/relationships/hyperlink" Target="https://www.diodes.com/part/view/WX502" TargetMode="External"/><Relationship Id="rId_hyperlink_148" Type="http://schemas.openxmlformats.org/officeDocument/2006/relationships/hyperlink" Target="https://www.diodes.com/assets/Datasheets/WX502.pdf" TargetMode="External"/><Relationship Id="rId_hyperlink_149" Type="http://schemas.openxmlformats.org/officeDocument/2006/relationships/hyperlink" Target="https://www.diodes.com/part/view/WX503" TargetMode="External"/><Relationship Id="rId_hyperlink_150" Type="http://schemas.openxmlformats.org/officeDocument/2006/relationships/hyperlink" Target="https://www.diodes.com/assets/Datasheets/WX503.pdf" TargetMode="External"/><Relationship Id="rId_hyperlink_151" Type="http://schemas.openxmlformats.org/officeDocument/2006/relationships/hyperlink" Target="https://www.diodes.com/part/view/WX701" TargetMode="External"/><Relationship Id="rId_hyperlink_152" Type="http://schemas.openxmlformats.org/officeDocument/2006/relationships/hyperlink" Target="https://www.diodes.com/assets/Datasheets/WX701.pdf" TargetMode="External"/><Relationship Id="rId_hyperlink_153" Type="http://schemas.openxmlformats.org/officeDocument/2006/relationships/hyperlink" Target="https://www.diodes.com/part/view/WX702" TargetMode="External"/><Relationship Id="rId_hyperlink_154" Type="http://schemas.openxmlformats.org/officeDocument/2006/relationships/hyperlink" Target="https://www.diodes.com/assets/Datasheets/WX7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7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R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77.695" bestFit="true" customWidth="true" style="0"/>
    <col min="4" max="4" width="19.995" bestFit="true" customWidth="true" style="0"/>
    <col min="5" max="5" width="172.101" bestFit="true" customWidth="true" style="0"/>
    <col min="6" max="6" width="49.417" bestFit="true" customWidth="true" style="0"/>
    <col min="7" max="7" width="15.282" bestFit="true" customWidth="true" style="0"/>
    <col min="8" max="8" width="22.28" bestFit="true" customWidth="true" style="0"/>
    <col min="9" max="9" width="100.118" bestFit="true" customWidth="true" style="0"/>
    <col min="10" max="10" width="15.282" bestFit="true" customWidth="true" style="0"/>
    <col min="11" max="11" width="18.71" bestFit="true" customWidth="true" style="0"/>
    <col min="12" max="12" width="17.567" bestFit="true" customWidth="true" style="0"/>
    <col min="13" max="13" width="31.707" bestFit="true" customWidth="true" style="0"/>
    <col min="14" max="14" width="18.71" bestFit="true" customWidth="true" style="0"/>
    <col min="15" max="15" width="5.856" bestFit="true" customWidth="true" style="0"/>
    <col min="16" max="16" width="23.423" bestFit="true" customWidth="true" style="0"/>
    <col min="17" max="17" width="11.711" bestFit="true" customWidth="true" style="0"/>
    <col min="18" max="18" width="10.569" bestFit="true" customWidth="true" style="0"/>
  </cols>
  <sheetData>
    <row r="1" spans="1: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Logic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Voltage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Package Size (mm)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PkgType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Stability (PPM)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Product Series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Freq Range (MHz)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Jitter RMS (ps)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Pads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Subfamily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Legacy PN</t>
          </r>
        </is>
      </c>
      <c r="R1" s="1" t="s">
        <v>17</v>
      </c>
    </row>
    <row r="2" spans="1:18">
      <c r="A2" t="str">
        <f>Hyperlink("https://www.diodes.com/part/view/FD+1.2V","FD 1.2V")</f>
        <v>FD 1.2V</v>
      </c>
      <c r="B2" t="str">
        <f>Hyperlink("https://www.diodes.com/assets/Datasheets/FD-1.2V.pdf","FD_1-2V Datasheet")</f>
        <v>FD_1-2V Datasheet</v>
      </c>
      <c r="C2" t="s">
        <v>18</v>
      </c>
      <c r="F2" t="s">
        <v>19</v>
      </c>
      <c r="G2" t="s">
        <v>20</v>
      </c>
      <c r="H2">
        <v>1.2</v>
      </c>
      <c r="I2" t="s">
        <v>21</v>
      </c>
      <c r="J2" t="s">
        <v>22</v>
      </c>
      <c r="K2" t="s">
        <v>23</v>
      </c>
      <c r="L2" t="s">
        <v>24</v>
      </c>
      <c r="M2" t="s">
        <v>25</v>
      </c>
      <c r="N2" t="s">
        <v>26</v>
      </c>
      <c r="O2">
        <v>4</v>
      </c>
      <c r="P2" t="s">
        <v>27</v>
      </c>
    </row>
    <row r="3" spans="1:18">
      <c r="A3" t="str">
        <f>Hyperlink("https://www.diodes.com/part/view/FD+1.8V","FD 1.8V")</f>
        <v>FD 1.8V</v>
      </c>
      <c r="B3" t="str">
        <f>Hyperlink("https://www.diodes.com/assets/Datasheets/FD_1-8V.pdf","FD_1-8V Datasheet")</f>
        <v>FD_1-8V Datasheet</v>
      </c>
      <c r="C3" t="s">
        <v>28</v>
      </c>
      <c r="F3" t="s">
        <v>19</v>
      </c>
      <c r="G3" t="s">
        <v>20</v>
      </c>
      <c r="H3">
        <v>1.8</v>
      </c>
      <c r="I3" t="s">
        <v>21</v>
      </c>
      <c r="J3" t="s">
        <v>22</v>
      </c>
      <c r="K3" t="s">
        <v>23</v>
      </c>
      <c r="L3" t="s">
        <v>29</v>
      </c>
      <c r="M3" t="s">
        <v>30</v>
      </c>
      <c r="N3" t="s">
        <v>26</v>
      </c>
      <c r="O3">
        <v>4</v>
      </c>
      <c r="P3" t="s">
        <v>27</v>
      </c>
      <c r="Q3" t="s">
        <v>31</v>
      </c>
    </row>
    <row r="4" spans="1:18">
      <c r="A4" t="str">
        <f>Hyperlink("https://www.diodes.com/part/view/FD+2.5V","FD 2.5V")</f>
        <v>FD 2.5V</v>
      </c>
      <c r="B4" t="str">
        <f>Hyperlink("https://www.diodes.com/assets/Datasheets/FD_2-5V.pdf","FD_2-5V Datasheet")</f>
        <v>FD_2-5V Datasheet</v>
      </c>
      <c r="C4" t="s">
        <v>32</v>
      </c>
      <c r="F4" t="s">
        <v>19</v>
      </c>
      <c r="G4" t="s">
        <v>20</v>
      </c>
      <c r="H4">
        <v>2.5</v>
      </c>
      <c r="I4" t="s">
        <v>21</v>
      </c>
      <c r="J4" t="s">
        <v>22</v>
      </c>
      <c r="K4" t="s">
        <v>23</v>
      </c>
      <c r="L4" t="s">
        <v>33</v>
      </c>
      <c r="M4" t="s">
        <v>34</v>
      </c>
      <c r="N4" t="s">
        <v>26</v>
      </c>
      <c r="O4">
        <v>4</v>
      </c>
      <c r="P4" t="s">
        <v>27</v>
      </c>
      <c r="Q4" t="s">
        <v>35</v>
      </c>
    </row>
    <row r="5" spans="1:18">
      <c r="A5" t="str">
        <f>Hyperlink("https://www.diodes.com/part/view/FD+3.3V","FD 3.3V")</f>
        <v>FD 3.3V</v>
      </c>
      <c r="B5" t="str">
        <f>Hyperlink("https://www.diodes.com/assets/Datasheets/FD_3-3V.pdf","FD_3-3V Datasheet")</f>
        <v>FD_3-3V Datasheet</v>
      </c>
      <c r="C5" t="s">
        <v>36</v>
      </c>
      <c r="F5" t="s">
        <v>19</v>
      </c>
      <c r="G5" t="s">
        <v>20</v>
      </c>
      <c r="H5">
        <v>3.3</v>
      </c>
      <c r="I5" t="s">
        <v>21</v>
      </c>
      <c r="J5" t="s">
        <v>22</v>
      </c>
      <c r="K5" t="s">
        <v>23</v>
      </c>
      <c r="L5" t="s">
        <v>37</v>
      </c>
      <c r="M5" t="s">
        <v>34</v>
      </c>
      <c r="N5" t="s">
        <v>26</v>
      </c>
      <c r="O5">
        <v>4</v>
      </c>
      <c r="P5" t="s">
        <v>27</v>
      </c>
      <c r="Q5" t="s">
        <v>38</v>
      </c>
    </row>
    <row r="6" spans="1:18">
      <c r="A6" t="str">
        <f>Hyperlink("https://www.diodes.com/part/view/FDQ+1.8V","FDQ 1.8V")</f>
        <v>FDQ 1.8V</v>
      </c>
      <c r="B6" t="str">
        <f>Hyperlink("https://www.diodes.com/assets/Datasheets/FDQ-1-8V.pdf","FDQ_1-8V Datasheet")</f>
        <v>FDQ_1-8V Datasheet</v>
      </c>
      <c r="C6" t="s">
        <v>39</v>
      </c>
      <c r="F6" t="s">
        <v>40</v>
      </c>
      <c r="G6" t="s">
        <v>20</v>
      </c>
      <c r="H6">
        <v>1.8</v>
      </c>
      <c r="I6" t="s">
        <v>21</v>
      </c>
      <c r="J6" t="s">
        <v>22</v>
      </c>
      <c r="K6" t="s">
        <v>23</v>
      </c>
      <c r="L6" t="s">
        <v>41</v>
      </c>
      <c r="M6" t="s">
        <v>30</v>
      </c>
      <c r="N6" t="s">
        <v>26</v>
      </c>
      <c r="O6">
        <v>4</v>
      </c>
      <c r="P6" t="s">
        <v>27</v>
      </c>
    </row>
    <row r="7" spans="1:18">
      <c r="A7" t="str">
        <f>Hyperlink("https://www.diodes.com/part/view/FDQ+2.5V","FDQ 2.5V")</f>
        <v>FDQ 2.5V</v>
      </c>
      <c r="B7" t="str">
        <f>Hyperlink("https://www.diodes.com/assets/Datasheets/FDQ-2-5V.pdf","FDQ_2-5V Datasheet")</f>
        <v>FDQ_2-5V Datasheet</v>
      </c>
      <c r="C7" t="s">
        <v>42</v>
      </c>
      <c r="F7" t="s">
        <v>40</v>
      </c>
      <c r="G7" t="s">
        <v>20</v>
      </c>
      <c r="H7">
        <v>2.5</v>
      </c>
      <c r="I7" t="s">
        <v>21</v>
      </c>
      <c r="J7" t="s">
        <v>22</v>
      </c>
      <c r="K7" t="s">
        <v>23</v>
      </c>
      <c r="L7" t="s">
        <v>41</v>
      </c>
      <c r="M7" t="s">
        <v>34</v>
      </c>
      <c r="N7" t="s">
        <v>26</v>
      </c>
      <c r="O7">
        <v>4</v>
      </c>
      <c r="P7" t="s">
        <v>27</v>
      </c>
    </row>
    <row r="8" spans="1:18">
      <c r="A8" t="str">
        <f>Hyperlink("https://www.diodes.com/part/view/FDQ+3.3V","FDQ 3.3V")</f>
        <v>FDQ 3.3V</v>
      </c>
      <c r="B8" t="str">
        <f>Hyperlink("https://www.diodes.com/assets/Datasheets/FDQ-3-3V.pdf","FDQ_3-3V Datasheet")</f>
        <v>FDQ_3-3V Datasheet</v>
      </c>
      <c r="C8" t="s">
        <v>43</v>
      </c>
      <c r="F8" t="s">
        <v>40</v>
      </c>
      <c r="G8" t="s">
        <v>20</v>
      </c>
      <c r="H8">
        <v>3.3</v>
      </c>
      <c r="I8" t="s">
        <v>21</v>
      </c>
      <c r="J8" t="s">
        <v>22</v>
      </c>
      <c r="K8" t="s">
        <v>23</v>
      </c>
      <c r="L8" t="s">
        <v>41</v>
      </c>
      <c r="M8" t="s">
        <v>34</v>
      </c>
      <c r="N8" t="s">
        <v>26</v>
      </c>
      <c r="O8">
        <v>4</v>
      </c>
      <c r="P8" t="s">
        <v>27</v>
      </c>
    </row>
    <row r="9" spans="1:18">
      <c r="A9" t="str">
        <f>Hyperlink("https://www.diodes.com/part/view/FJ+1.2V","FJ 1.2V")</f>
        <v>FJ 1.2V</v>
      </c>
      <c r="B9" t="str">
        <f>Hyperlink("https://www.diodes.com/assets/Datasheets/FJ_1-2V.pdf","FJ_1-2V Datasheet")</f>
        <v>FJ_1-2V Datasheet</v>
      </c>
      <c r="C9" t="s">
        <v>44</v>
      </c>
      <c r="F9" t="s">
        <v>19</v>
      </c>
      <c r="G9" t="s">
        <v>20</v>
      </c>
      <c r="H9">
        <v>1.2</v>
      </c>
      <c r="I9" t="s">
        <v>45</v>
      </c>
      <c r="J9" t="s">
        <v>22</v>
      </c>
      <c r="K9" t="s">
        <v>23</v>
      </c>
      <c r="L9" t="s">
        <v>46</v>
      </c>
      <c r="M9" t="s">
        <v>25</v>
      </c>
      <c r="N9" t="s">
        <v>26</v>
      </c>
      <c r="O9">
        <v>4</v>
      </c>
      <c r="P9" t="s">
        <v>27</v>
      </c>
    </row>
    <row r="10" spans="1:18">
      <c r="A10" t="str">
        <f>Hyperlink("https://www.diodes.com/part/view/FJ+1.8V","FJ 1.8V")</f>
        <v>FJ 1.8V</v>
      </c>
      <c r="B10" t="str">
        <f>Hyperlink("https://www.diodes.com/assets/Datasheets/FJ-1-8V.pdf","FJ_1-8V Datasheet")</f>
        <v>FJ_1-8V Datasheet</v>
      </c>
      <c r="C10" t="s">
        <v>47</v>
      </c>
      <c r="F10" t="s">
        <v>19</v>
      </c>
      <c r="G10" t="s">
        <v>20</v>
      </c>
      <c r="H10">
        <v>1.8</v>
      </c>
      <c r="I10" t="s">
        <v>45</v>
      </c>
      <c r="J10" t="s">
        <v>22</v>
      </c>
      <c r="K10" t="s">
        <v>23</v>
      </c>
      <c r="L10" t="s">
        <v>48</v>
      </c>
      <c r="M10" t="s">
        <v>30</v>
      </c>
      <c r="N10" t="s">
        <v>26</v>
      </c>
      <c r="O10">
        <v>4</v>
      </c>
      <c r="P10" t="s">
        <v>27</v>
      </c>
    </row>
    <row r="11" spans="1:18">
      <c r="A11" t="str">
        <f>Hyperlink("https://www.diodes.com/part/view/FJ+2.5V","FJ 2.5V")</f>
        <v>FJ 2.5V</v>
      </c>
      <c r="B11" t="str">
        <f>Hyperlink("https://www.diodes.com/assets/Datasheets/FJ-2-5V.pdf","FJ_2-5V Datasheet")</f>
        <v>FJ_2-5V Datasheet</v>
      </c>
      <c r="C11" t="s">
        <v>49</v>
      </c>
      <c r="F11" t="s">
        <v>19</v>
      </c>
      <c r="G11" t="s">
        <v>20</v>
      </c>
      <c r="H11">
        <v>2.5</v>
      </c>
      <c r="I11" t="s">
        <v>45</v>
      </c>
      <c r="J11" t="s">
        <v>22</v>
      </c>
      <c r="K11" t="s">
        <v>23</v>
      </c>
      <c r="L11" t="s">
        <v>50</v>
      </c>
      <c r="M11" t="s">
        <v>34</v>
      </c>
      <c r="N11" t="s">
        <v>26</v>
      </c>
      <c r="O11">
        <v>4</v>
      </c>
      <c r="P11" t="s">
        <v>27</v>
      </c>
    </row>
    <row r="12" spans="1:18">
      <c r="A12" t="str">
        <f>Hyperlink("https://www.diodes.com/part/view/FJ+3.3V","FJ 3.3V")</f>
        <v>FJ 3.3V</v>
      </c>
      <c r="B12" t="str">
        <f>Hyperlink("https://www.diodes.com/assets/Datasheets/FJ-3.3V.pdf","FJ_3-3V Datasheet")</f>
        <v>FJ_3-3V Datasheet</v>
      </c>
      <c r="C12" t="s">
        <v>51</v>
      </c>
      <c r="F12" t="s">
        <v>19</v>
      </c>
      <c r="G12" t="s">
        <v>20</v>
      </c>
      <c r="H12">
        <v>3.3</v>
      </c>
      <c r="I12" t="s">
        <v>45</v>
      </c>
      <c r="J12" t="s">
        <v>22</v>
      </c>
      <c r="K12" t="s">
        <v>23</v>
      </c>
      <c r="L12" t="s">
        <v>52</v>
      </c>
      <c r="M12" t="s">
        <v>34</v>
      </c>
      <c r="N12" t="s">
        <v>26</v>
      </c>
      <c r="O12">
        <v>4</v>
      </c>
      <c r="P12" t="s">
        <v>27</v>
      </c>
    </row>
    <row r="13" spans="1:18">
      <c r="A13" t="str">
        <f>Hyperlink("https://www.diodes.com/part/view/FK+1.2V","FK 1.2V")</f>
        <v>FK 1.2V</v>
      </c>
      <c r="B13" t="str">
        <f>Hyperlink("https://www.diodes.com/assets/Datasheets/FK_1-2V.pdf","FK_1-2V Datasheet")</f>
        <v>FK_1-2V Datasheet</v>
      </c>
      <c r="C13" t="s">
        <v>53</v>
      </c>
      <c r="F13" t="s">
        <v>19</v>
      </c>
      <c r="G13" t="s">
        <v>20</v>
      </c>
      <c r="H13">
        <v>1.2</v>
      </c>
      <c r="I13" t="s">
        <v>54</v>
      </c>
      <c r="J13" t="s">
        <v>22</v>
      </c>
      <c r="K13" t="s">
        <v>23</v>
      </c>
      <c r="L13" t="s">
        <v>55</v>
      </c>
      <c r="M13" t="s">
        <v>25</v>
      </c>
      <c r="N13" t="s">
        <v>26</v>
      </c>
      <c r="O13">
        <v>4</v>
      </c>
      <c r="P13" t="s">
        <v>27</v>
      </c>
    </row>
    <row r="14" spans="1:18">
      <c r="A14" t="str">
        <f>Hyperlink("https://www.diodes.com/part/view/FK+1.8V","FK 1.8V")</f>
        <v>FK 1.8V</v>
      </c>
      <c r="B14" t="str">
        <f>Hyperlink("https://www.diodes.com/assets/Datasheets/FK-1-8V.pdf","FK_1-8V Datasheet")</f>
        <v>FK_1-8V Datasheet</v>
      </c>
      <c r="C14" t="s">
        <v>56</v>
      </c>
      <c r="F14" t="s">
        <v>19</v>
      </c>
      <c r="G14" t="s">
        <v>20</v>
      </c>
      <c r="H14">
        <v>1.8</v>
      </c>
      <c r="I14" t="s">
        <v>54</v>
      </c>
      <c r="J14" t="s">
        <v>22</v>
      </c>
      <c r="K14" t="s">
        <v>23</v>
      </c>
      <c r="L14" t="s">
        <v>57</v>
      </c>
      <c r="M14" t="s">
        <v>30</v>
      </c>
      <c r="N14" t="s">
        <v>26</v>
      </c>
      <c r="O14">
        <v>4</v>
      </c>
      <c r="P14" t="s">
        <v>27</v>
      </c>
      <c r="Q14" t="s">
        <v>58</v>
      </c>
    </row>
    <row r="15" spans="1:18">
      <c r="A15" t="str">
        <f>Hyperlink("https://www.diodes.com/part/view/FK+2.5V","FK 2.5V")</f>
        <v>FK 2.5V</v>
      </c>
      <c r="B15" t="str">
        <f>Hyperlink("https://www.diodes.com/assets/Datasheets/FK-2-5V.pdf","FK_2-5V Datasheet")</f>
        <v>FK_2-5V Datasheet</v>
      </c>
      <c r="C15" t="s">
        <v>59</v>
      </c>
      <c r="F15" t="s">
        <v>19</v>
      </c>
      <c r="G15" t="s">
        <v>20</v>
      </c>
      <c r="H15">
        <v>2.5</v>
      </c>
      <c r="I15" t="s">
        <v>54</v>
      </c>
      <c r="J15" t="s">
        <v>22</v>
      </c>
      <c r="K15" t="s">
        <v>23</v>
      </c>
      <c r="L15" t="s">
        <v>60</v>
      </c>
      <c r="M15" t="s">
        <v>34</v>
      </c>
      <c r="N15" t="s">
        <v>26</v>
      </c>
      <c r="O15">
        <v>4</v>
      </c>
      <c r="P15" t="s">
        <v>27</v>
      </c>
      <c r="Q15" t="s">
        <v>61</v>
      </c>
    </row>
    <row r="16" spans="1:18">
      <c r="A16" t="str">
        <f>Hyperlink("https://www.diodes.com/part/view/FK+3.3V","FK 3.3V")</f>
        <v>FK 3.3V</v>
      </c>
      <c r="B16" t="str">
        <f>Hyperlink("https://www.diodes.com/assets/Datasheets/FK-3-3V.pdf","FK_3-3V Datasheet")</f>
        <v>FK_3-3V Datasheet</v>
      </c>
      <c r="C16" t="s">
        <v>62</v>
      </c>
      <c r="F16" t="s">
        <v>19</v>
      </c>
      <c r="G16" t="s">
        <v>20</v>
      </c>
      <c r="H16">
        <v>3.3</v>
      </c>
      <c r="I16" t="s">
        <v>54</v>
      </c>
      <c r="J16" t="s">
        <v>22</v>
      </c>
      <c r="K16" t="s">
        <v>23</v>
      </c>
      <c r="L16" t="s">
        <v>63</v>
      </c>
      <c r="M16" t="s">
        <v>34</v>
      </c>
      <c r="N16" t="s">
        <v>26</v>
      </c>
      <c r="O16">
        <v>4</v>
      </c>
      <c r="P16" t="s">
        <v>27</v>
      </c>
      <c r="Q16" t="s">
        <v>64</v>
      </c>
    </row>
    <row r="17" spans="1:18">
      <c r="A17" t="str">
        <f>Hyperlink("https://www.diodes.com/part/view/FKQ+1.8V","FKQ 1.8V")</f>
        <v>FKQ 1.8V</v>
      </c>
      <c r="B17" t="str">
        <f>Hyperlink("https://www.diodes.com/assets/Datasheets/FKQ-1-8V.pdf","FKQ_1-8V Datasheet")</f>
        <v>FKQ_1-8V Datasheet</v>
      </c>
      <c r="C17" t="s">
        <v>65</v>
      </c>
      <c r="F17" t="s">
        <v>40</v>
      </c>
      <c r="G17" t="s">
        <v>20</v>
      </c>
      <c r="H17">
        <v>1.8</v>
      </c>
      <c r="I17" t="s">
        <v>54</v>
      </c>
      <c r="J17" t="s">
        <v>22</v>
      </c>
      <c r="K17" t="s">
        <v>23</v>
      </c>
      <c r="L17" t="s">
        <v>66</v>
      </c>
      <c r="M17" t="s">
        <v>30</v>
      </c>
      <c r="N17" t="s">
        <v>26</v>
      </c>
      <c r="O17">
        <v>4</v>
      </c>
      <c r="P17" t="s">
        <v>27</v>
      </c>
    </row>
    <row r="18" spans="1:18">
      <c r="A18" t="str">
        <f>Hyperlink("https://www.diodes.com/part/view/FKQ+2.5V","FKQ 2.5V")</f>
        <v>FKQ 2.5V</v>
      </c>
      <c r="B18" t="str">
        <f>Hyperlink("https://www.diodes.com/assets/Datasheets/FKQ-2-5V.pdf","FKQ_2-5V Datasheet")</f>
        <v>FKQ_2-5V Datasheet</v>
      </c>
      <c r="C18" t="s">
        <v>67</v>
      </c>
      <c r="F18" t="s">
        <v>40</v>
      </c>
      <c r="G18" t="s">
        <v>20</v>
      </c>
      <c r="H18">
        <v>2.5</v>
      </c>
      <c r="I18" t="s">
        <v>54</v>
      </c>
      <c r="J18" t="s">
        <v>22</v>
      </c>
      <c r="K18" t="s">
        <v>23</v>
      </c>
      <c r="L18" t="s">
        <v>66</v>
      </c>
      <c r="M18" t="s">
        <v>34</v>
      </c>
      <c r="N18" t="s">
        <v>26</v>
      </c>
      <c r="O18">
        <v>4</v>
      </c>
      <c r="P18" t="s">
        <v>27</v>
      </c>
    </row>
    <row r="19" spans="1:18">
      <c r="A19" t="str">
        <f>Hyperlink("https://www.diodes.com/part/view/FKQ+3.3V","FKQ 3.3V")</f>
        <v>FKQ 3.3V</v>
      </c>
      <c r="B19" t="str">
        <f>Hyperlink("https://www.diodes.com/assets/Datasheets/FKQ-3-3V.pdf","FKQ_3-3V Datasheet")</f>
        <v>FKQ_3-3V Datasheet</v>
      </c>
      <c r="C19" t="s">
        <v>68</v>
      </c>
      <c r="F19" t="s">
        <v>40</v>
      </c>
      <c r="G19" t="s">
        <v>20</v>
      </c>
      <c r="H19">
        <v>3.3</v>
      </c>
      <c r="I19" t="s">
        <v>54</v>
      </c>
      <c r="J19" t="s">
        <v>22</v>
      </c>
      <c r="K19" t="s">
        <v>23</v>
      </c>
      <c r="L19" t="s">
        <v>66</v>
      </c>
      <c r="M19" t="s">
        <v>34</v>
      </c>
      <c r="N19" t="s">
        <v>26</v>
      </c>
      <c r="O19">
        <v>4</v>
      </c>
      <c r="P19" t="s">
        <v>27</v>
      </c>
    </row>
    <row r="20" spans="1:18">
      <c r="A20" t="str">
        <f>Hyperlink("https://www.diodes.com/part/view/FM+1.2V","FM 1.2V")</f>
        <v>FM 1.2V</v>
      </c>
      <c r="B20" t="str">
        <f>Hyperlink("https://www.diodes.com/assets/Datasheets/FM-1-2V.pdf","FM_1-2V Datasheet")</f>
        <v>FM_1-2V Datasheet</v>
      </c>
      <c r="C20" t="s">
        <v>69</v>
      </c>
      <c r="F20" t="s">
        <v>19</v>
      </c>
      <c r="G20" t="s">
        <v>20</v>
      </c>
      <c r="H20">
        <v>1.2</v>
      </c>
      <c r="I20" t="s">
        <v>70</v>
      </c>
      <c r="J20" t="s">
        <v>22</v>
      </c>
      <c r="K20" t="s">
        <v>23</v>
      </c>
      <c r="L20" t="s">
        <v>71</v>
      </c>
      <c r="M20" t="s">
        <v>72</v>
      </c>
      <c r="N20" t="s">
        <v>26</v>
      </c>
      <c r="O20">
        <v>4</v>
      </c>
      <c r="P20" t="s">
        <v>27</v>
      </c>
    </row>
    <row r="21" spans="1:18">
      <c r="A21" t="str">
        <f>Hyperlink("https://www.diodes.com/part/view/FM+1.8V","FM 1.8V")</f>
        <v>FM 1.8V</v>
      </c>
      <c r="B21" t="str">
        <f>Hyperlink("https://www.diodes.com/assets/Datasheets/FM_1-8V.pdf","FM_1-8V Datasheet")</f>
        <v>FM_1-8V Datasheet</v>
      </c>
      <c r="C21" t="s">
        <v>73</v>
      </c>
      <c r="F21" t="s">
        <v>19</v>
      </c>
      <c r="G21" t="s">
        <v>20</v>
      </c>
      <c r="H21">
        <v>1.8</v>
      </c>
      <c r="I21" t="s">
        <v>70</v>
      </c>
      <c r="J21" t="s">
        <v>22</v>
      </c>
      <c r="K21" t="s">
        <v>23</v>
      </c>
      <c r="L21" t="s">
        <v>74</v>
      </c>
      <c r="M21" t="s">
        <v>75</v>
      </c>
      <c r="N21" t="s">
        <v>26</v>
      </c>
      <c r="O21">
        <v>4</v>
      </c>
      <c r="P21" t="s">
        <v>27</v>
      </c>
    </row>
    <row r="22" spans="1:18">
      <c r="A22" t="str">
        <f>Hyperlink("https://www.diodes.com/part/view/FM+2.5V","FM 2.5V")</f>
        <v>FM 2.5V</v>
      </c>
      <c r="B22" t="str">
        <f>Hyperlink("https://www.diodes.com/assets/Datasheets/FM_2-5V.pdf","FM_2-5V Datasheet")</f>
        <v>FM_2-5V Datasheet</v>
      </c>
      <c r="C22" t="s">
        <v>76</v>
      </c>
      <c r="F22" t="s">
        <v>19</v>
      </c>
      <c r="G22" t="s">
        <v>20</v>
      </c>
      <c r="H22">
        <v>2.5</v>
      </c>
      <c r="I22" t="s">
        <v>70</v>
      </c>
      <c r="J22" t="s">
        <v>22</v>
      </c>
      <c r="K22" t="s">
        <v>23</v>
      </c>
      <c r="L22" t="s">
        <v>77</v>
      </c>
      <c r="M22" t="s">
        <v>75</v>
      </c>
      <c r="N22" t="s">
        <v>26</v>
      </c>
      <c r="O22">
        <v>4</v>
      </c>
      <c r="P22" t="s">
        <v>27</v>
      </c>
    </row>
    <row r="23" spans="1:18">
      <c r="A23" t="str">
        <f>Hyperlink("https://www.diodes.com/part/view/FM+3.3V","FM 3.3V")</f>
        <v>FM 3.3V</v>
      </c>
      <c r="B23" t="str">
        <f>Hyperlink("https://www.diodes.com/assets/Datasheets/FM-3-3V.pdf","FM_3-3V Datasheet")</f>
        <v>FM_3-3V Datasheet</v>
      </c>
      <c r="C23" t="s">
        <v>78</v>
      </c>
      <c r="F23" t="s">
        <v>19</v>
      </c>
      <c r="G23" t="s">
        <v>20</v>
      </c>
      <c r="H23">
        <v>3.3</v>
      </c>
      <c r="I23" t="s">
        <v>70</v>
      </c>
      <c r="J23" t="s">
        <v>22</v>
      </c>
      <c r="K23" t="s">
        <v>23</v>
      </c>
      <c r="L23" t="s">
        <v>79</v>
      </c>
      <c r="M23" t="s">
        <v>75</v>
      </c>
      <c r="N23" t="s">
        <v>26</v>
      </c>
      <c r="O23">
        <v>4</v>
      </c>
      <c r="P23" t="s">
        <v>27</v>
      </c>
    </row>
    <row r="24" spans="1:18">
      <c r="A24" t="str">
        <f>Hyperlink("https://www.diodes.com/part/view/FN+1.2V","FN 1.2V")</f>
        <v>FN 1.2V</v>
      </c>
      <c r="B24" t="str">
        <f>Hyperlink("https://www.diodes.com/assets/Datasheets/FN_1-2V.pdf","FN_1-2V Datasheet")</f>
        <v>FN_1-2V Datasheet</v>
      </c>
      <c r="C24" t="s">
        <v>80</v>
      </c>
      <c r="F24" t="s">
        <v>19</v>
      </c>
      <c r="G24" t="s">
        <v>20</v>
      </c>
      <c r="H24">
        <v>1.2</v>
      </c>
      <c r="I24" t="s">
        <v>81</v>
      </c>
      <c r="J24" t="s">
        <v>22</v>
      </c>
      <c r="K24" t="s">
        <v>23</v>
      </c>
      <c r="L24" t="s">
        <v>82</v>
      </c>
      <c r="M24" t="s">
        <v>25</v>
      </c>
      <c r="N24" t="s">
        <v>26</v>
      </c>
      <c r="O24">
        <v>4</v>
      </c>
      <c r="P24" t="s">
        <v>27</v>
      </c>
    </row>
    <row r="25" spans="1:18">
      <c r="A25" t="str">
        <f>Hyperlink("https://www.diodes.com/part/view/FN+1.8V","FN 1.8V")</f>
        <v>FN 1.8V</v>
      </c>
      <c r="B25" t="str">
        <f>Hyperlink("https://www.diodes.com/assets/Datasheets/FN_1-8V.pdf","FN_1-8V Datasheet")</f>
        <v>FN_1-8V Datasheet</v>
      </c>
      <c r="C25" t="s">
        <v>83</v>
      </c>
      <c r="F25" t="s">
        <v>19</v>
      </c>
      <c r="G25" t="s">
        <v>20</v>
      </c>
      <c r="H25">
        <v>1.8</v>
      </c>
      <c r="I25" t="s">
        <v>81</v>
      </c>
      <c r="J25" t="s">
        <v>22</v>
      </c>
      <c r="K25" t="s">
        <v>23</v>
      </c>
      <c r="L25" t="s">
        <v>84</v>
      </c>
      <c r="M25" t="s">
        <v>30</v>
      </c>
      <c r="N25" t="s">
        <v>26</v>
      </c>
      <c r="O25">
        <v>4</v>
      </c>
      <c r="P25" t="s">
        <v>27</v>
      </c>
      <c r="Q25" t="s">
        <v>85</v>
      </c>
    </row>
    <row r="26" spans="1:18">
      <c r="A26" t="str">
        <f>Hyperlink("https://www.diodes.com/part/view/FN+2.5V","FN 2.5V")</f>
        <v>FN 2.5V</v>
      </c>
      <c r="B26" t="str">
        <f>Hyperlink("https://www.diodes.com/assets/Datasheets/FN_2-5V.pdf","FN_2-5V Datasheet")</f>
        <v>FN_2-5V Datasheet</v>
      </c>
      <c r="C26" t="s">
        <v>86</v>
      </c>
      <c r="F26" t="s">
        <v>19</v>
      </c>
      <c r="G26" t="s">
        <v>20</v>
      </c>
      <c r="H26">
        <v>2.5</v>
      </c>
      <c r="I26" t="s">
        <v>81</v>
      </c>
      <c r="J26" t="s">
        <v>22</v>
      </c>
      <c r="K26" t="s">
        <v>23</v>
      </c>
      <c r="L26" t="s">
        <v>87</v>
      </c>
      <c r="M26" t="s">
        <v>34</v>
      </c>
      <c r="N26" t="s">
        <v>26</v>
      </c>
      <c r="O26">
        <v>4</v>
      </c>
      <c r="P26" t="s">
        <v>27</v>
      </c>
      <c r="Q26" t="s">
        <v>88</v>
      </c>
    </row>
    <row r="27" spans="1:18">
      <c r="A27" t="str">
        <f>Hyperlink("https://www.diodes.com/part/view/FN+3.3V","FN 3.3V")</f>
        <v>FN 3.3V</v>
      </c>
      <c r="B27" t="str">
        <f>Hyperlink("https://www.diodes.com/assets/Datasheets/FN_3-3V.pdf","FN_3-3V Datasheet")</f>
        <v>FN_3-3V Datasheet</v>
      </c>
      <c r="C27" t="s">
        <v>89</v>
      </c>
      <c r="F27" t="s">
        <v>19</v>
      </c>
      <c r="G27" t="s">
        <v>20</v>
      </c>
      <c r="H27">
        <v>3.3</v>
      </c>
      <c r="I27" t="s">
        <v>81</v>
      </c>
      <c r="J27" t="s">
        <v>22</v>
      </c>
      <c r="K27" t="s">
        <v>23</v>
      </c>
      <c r="L27" t="s">
        <v>90</v>
      </c>
      <c r="M27" t="s">
        <v>34</v>
      </c>
      <c r="N27" t="s">
        <v>26</v>
      </c>
      <c r="O27">
        <v>4</v>
      </c>
      <c r="P27" t="s">
        <v>27</v>
      </c>
      <c r="Q27" t="s">
        <v>91</v>
      </c>
    </row>
    <row r="28" spans="1:18">
      <c r="A28" t="str">
        <f>Hyperlink("https://www.diodes.com/part/view/FNQ+1.8V","FNQ 1.8V")</f>
        <v>FNQ 1.8V</v>
      </c>
      <c r="B28" t="str">
        <f>Hyperlink("https://www.diodes.com/assets/Datasheets/FNQ-1-8V.pdf","FNQ_1-8V Datasheet")</f>
        <v>FNQ_1-8V Datasheet</v>
      </c>
      <c r="C28" t="s">
        <v>92</v>
      </c>
      <c r="F28" t="s">
        <v>40</v>
      </c>
      <c r="G28" t="s">
        <v>20</v>
      </c>
      <c r="H28">
        <v>1.8</v>
      </c>
      <c r="I28" t="s">
        <v>81</v>
      </c>
      <c r="J28" t="s">
        <v>22</v>
      </c>
      <c r="K28" t="s">
        <v>23</v>
      </c>
      <c r="L28" t="s">
        <v>93</v>
      </c>
      <c r="M28" t="s">
        <v>30</v>
      </c>
      <c r="N28" t="s">
        <v>26</v>
      </c>
      <c r="O28">
        <v>4</v>
      </c>
      <c r="P28" t="s">
        <v>27</v>
      </c>
    </row>
    <row r="29" spans="1:18">
      <c r="A29" t="str">
        <f>Hyperlink("https://www.diodes.com/part/view/FNQ+2.5V","FNQ 2.5V")</f>
        <v>FNQ 2.5V</v>
      </c>
      <c r="B29" t="str">
        <f>Hyperlink("https://www.diodes.com/assets/Datasheets/FNQ-2-5V.pdf","FNQ_2-5V Datasheet")</f>
        <v>FNQ_2-5V Datasheet</v>
      </c>
      <c r="C29" t="s">
        <v>94</v>
      </c>
      <c r="F29" t="s">
        <v>40</v>
      </c>
      <c r="G29" t="s">
        <v>20</v>
      </c>
      <c r="H29">
        <v>2.5</v>
      </c>
      <c r="I29" t="s">
        <v>81</v>
      </c>
      <c r="J29" t="s">
        <v>22</v>
      </c>
      <c r="K29" t="s">
        <v>23</v>
      </c>
      <c r="L29" t="s">
        <v>93</v>
      </c>
      <c r="M29" t="s">
        <v>34</v>
      </c>
      <c r="N29" t="s">
        <v>26</v>
      </c>
      <c r="O29">
        <v>4</v>
      </c>
      <c r="P29" t="s">
        <v>27</v>
      </c>
    </row>
    <row r="30" spans="1:18">
      <c r="A30" t="str">
        <f>Hyperlink("https://www.diodes.com/part/view/FNQ+3.3V","FNQ 3.3V")</f>
        <v>FNQ 3.3V</v>
      </c>
      <c r="B30" t="str">
        <f>Hyperlink("https://www.diodes.com/assets/Datasheets/FNQ-3-3V.pdf","FNQ_3-3V Datasheet")</f>
        <v>FNQ_3-3V Datasheet</v>
      </c>
      <c r="C30" t="s">
        <v>95</v>
      </c>
      <c r="F30" t="s">
        <v>40</v>
      </c>
      <c r="G30" t="s">
        <v>20</v>
      </c>
      <c r="H30">
        <v>3.3</v>
      </c>
      <c r="I30" t="s">
        <v>81</v>
      </c>
      <c r="J30" t="s">
        <v>22</v>
      </c>
      <c r="K30" t="s">
        <v>23</v>
      </c>
      <c r="L30" t="s">
        <v>93</v>
      </c>
      <c r="M30" t="s">
        <v>34</v>
      </c>
      <c r="N30" t="s">
        <v>26</v>
      </c>
      <c r="O30">
        <v>4</v>
      </c>
      <c r="P30" t="s">
        <v>27</v>
      </c>
    </row>
    <row r="31" spans="1:18">
      <c r="A31" t="str">
        <f>Hyperlink("https://www.diodes.com/part/view/LD+2.5V","LD 2.5V")</f>
        <v>LD 2.5V</v>
      </c>
      <c r="B31" t="str">
        <f>Hyperlink("https://www.diodes.com/assets/Datasheets/LD-2.5V.pdf","LD_2.5V Datasheet")</f>
        <v>LD_2.5V Datasheet</v>
      </c>
      <c r="C31" t="s">
        <v>96</v>
      </c>
      <c r="F31" t="s">
        <v>19</v>
      </c>
      <c r="G31" t="s">
        <v>97</v>
      </c>
      <c r="H31">
        <v>2.5</v>
      </c>
      <c r="I31" t="s">
        <v>21</v>
      </c>
      <c r="J31" t="s">
        <v>22</v>
      </c>
      <c r="K31" t="s">
        <v>23</v>
      </c>
      <c r="L31" t="s">
        <v>98</v>
      </c>
      <c r="M31" t="s">
        <v>99</v>
      </c>
      <c r="N31" t="s">
        <v>26</v>
      </c>
      <c r="O31">
        <v>6</v>
      </c>
      <c r="P31" t="s">
        <v>27</v>
      </c>
    </row>
    <row r="32" spans="1:18">
      <c r="A32" t="str">
        <f>Hyperlink("https://www.diodes.com/part/view/LD+3.3V","LD 3.3V")</f>
        <v>LD 3.3V</v>
      </c>
      <c r="B32" t="str">
        <f>Hyperlink("https://www.diodes.com/assets/Datasheets/LD-3.3.pdf","LD-3.3 Datasheet")</f>
        <v>LD-3.3 Datasheet</v>
      </c>
      <c r="C32" t="s">
        <v>100</v>
      </c>
      <c r="F32" t="s">
        <v>19</v>
      </c>
      <c r="G32" t="s">
        <v>97</v>
      </c>
      <c r="H32">
        <v>3.3</v>
      </c>
      <c r="I32" t="s">
        <v>21</v>
      </c>
      <c r="J32" t="s">
        <v>22</v>
      </c>
      <c r="K32" t="s">
        <v>23</v>
      </c>
      <c r="L32" t="s">
        <v>101</v>
      </c>
      <c r="M32" t="s">
        <v>99</v>
      </c>
      <c r="N32" t="s">
        <v>26</v>
      </c>
      <c r="O32">
        <v>6</v>
      </c>
      <c r="P32" t="s">
        <v>27</v>
      </c>
    </row>
    <row r="33" spans="1:18">
      <c r="A33" t="str">
        <f>Hyperlink("https://www.diodes.com/part/view/LK+2.5V","LK 2.5V")</f>
        <v>LK 2.5V</v>
      </c>
      <c r="B33" t="str">
        <f>Hyperlink("https://www.diodes.com/assets/Datasheets/LK-2-5V.pdf","LK-2-5V Datasheet")</f>
        <v>LK-2-5V Datasheet</v>
      </c>
      <c r="C33" t="s">
        <v>102</v>
      </c>
      <c r="F33" t="s">
        <v>19</v>
      </c>
      <c r="G33" t="s">
        <v>97</v>
      </c>
      <c r="H33">
        <v>2.5</v>
      </c>
      <c r="I33" t="s">
        <v>54</v>
      </c>
      <c r="J33" t="s">
        <v>22</v>
      </c>
      <c r="K33" t="s">
        <v>23</v>
      </c>
      <c r="L33" t="s">
        <v>98</v>
      </c>
      <c r="M33" t="s">
        <v>99</v>
      </c>
      <c r="N33" t="s">
        <v>26</v>
      </c>
      <c r="O33">
        <v>6</v>
      </c>
      <c r="P33" t="s">
        <v>27</v>
      </c>
    </row>
    <row r="34" spans="1:18">
      <c r="A34" t="str">
        <f>Hyperlink("https://www.diodes.com/part/view/LK+3.3V","LK 3.3V")</f>
        <v>LK 3.3V</v>
      </c>
      <c r="B34" t="str">
        <f>Hyperlink("https://www.diodes.com/assets/Datasheets/LK-3-3V.pdf","LK-3-3V Datasheet")</f>
        <v>LK-3-3V Datasheet</v>
      </c>
      <c r="C34" t="s">
        <v>103</v>
      </c>
      <c r="F34" t="s">
        <v>19</v>
      </c>
      <c r="G34" t="s">
        <v>97</v>
      </c>
      <c r="H34">
        <v>3.3</v>
      </c>
      <c r="I34" t="s">
        <v>54</v>
      </c>
      <c r="J34" t="s">
        <v>22</v>
      </c>
      <c r="K34" t="s">
        <v>23</v>
      </c>
      <c r="L34" t="s">
        <v>101</v>
      </c>
      <c r="M34" t="s">
        <v>99</v>
      </c>
      <c r="N34" t="s">
        <v>26</v>
      </c>
      <c r="O34">
        <v>6</v>
      </c>
      <c r="P34" t="s">
        <v>27</v>
      </c>
    </row>
    <row r="35" spans="1:18">
      <c r="A35" t="str">
        <f>Hyperlink("https://www.diodes.com/part/view/LN+3.3V","LN 3.3V")</f>
        <v>LN 3.3V</v>
      </c>
      <c r="B35" t="str">
        <f>Hyperlink("https://www.diodes.com/assets/Datasheets/LN_3-3V.pdf","LN_3-3V Datasheet")</f>
        <v>LN_3-3V Datasheet</v>
      </c>
      <c r="C35" t="s">
        <v>104</v>
      </c>
      <c r="F35" t="s">
        <v>19</v>
      </c>
      <c r="G35" t="s">
        <v>97</v>
      </c>
      <c r="H35">
        <v>3.3</v>
      </c>
      <c r="I35" t="s">
        <v>81</v>
      </c>
      <c r="J35" t="s">
        <v>22</v>
      </c>
      <c r="K35" t="s">
        <v>23</v>
      </c>
      <c r="L35" t="s">
        <v>105</v>
      </c>
      <c r="M35" t="s">
        <v>106</v>
      </c>
      <c r="N35" t="s">
        <v>107</v>
      </c>
      <c r="O35">
        <v>6</v>
      </c>
      <c r="P35" t="s">
        <v>27</v>
      </c>
    </row>
    <row r="36" spans="1:18">
      <c r="A36" t="str">
        <f>Hyperlink("https://www.diodes.com/part/view/LX201","LX201")</f>
        <v>LX201</v>
      </c>
      <c r="B36" t="str">
        <f>Hyperlink("https://www.diodes.com/assets/Datasheets/LX201.pdf","LX201 Datasheet")</f>
        <v>LX201 Datasheet</v>
      </c>
      <c r="C36" t="s">
        <v>108</v>
      </c>
      <c r="F36" t="s">
        <v>19</v>
      </c>
      <c r="G36" t="s">
        <v>20</v>
      </c>
      <c r="H36" t="s">
        <v>109</v>
      </c>
      <c r="I36" t="s">
        <v>70</v>
      </c>
      <c r="J36" t="s">
        <v>22</v>
      </c>
      <c r="K36" t="s">
        <v>23</v>
      </c>
      <c r="L36" t="s">
        <v>110</v>
      </c>
      <c r="M36" t="s">
        <v>111</v>
      </c>
      <c r="N36" t="s">
        <v>26</v>
      </c>
      <c r="O36">
        <v>4</v>
      </c>
      <c r="P36" t="s">
        <v>27</v>
      </c>
    </row>
    <row r="37" spans="1:18">
      <c r="A37" t="str">
        <f>Hyperlink("https://www.diodes.com/part/view/LX251","LX251")</f>
        <v>LX251</v>
      </c>
      <c r="B37" t="str">
        <f>Hyperlink("https://www.diodes.com/assets/Datasheets/LX251.pdf","LX251 Datasheet")</f>
        <v>LX251 Datasheet</v>
      </c>
      <c r="C37" t="s">
        <v>112</v>
      </c>
      <c r="F37" t="s">
        <v>19</v>
      </c>
      <c r="G37" t="s">
        <v>20</v>
      </c>
      <c r="H37" t="s">
        <v>109</v>
      </c>
      <c r="I37" t="s">
        <v>45</v>
      </c>
      <c r="J37" t="s">
        <v>22</v>
      </c>
      <c r="K37" t="s">
        <v>23</v>
      </c>
      <c r="L37" t="s">
        <v>110</v>
      </c>
      <c r="M37" t="s">
        <v>111</v>
      </c>
      <c r="N37" t="s">
        <v>26</v>
      </c>
      <c r="O37">
        <v>4</v>
      </c>
      <c r="P37" t="s">
        <v>27</v>
      </c>
    </row>
    <row r="38" spans="1:18">
      <c r="A38" t="str">
        <f>Hyperlink("https://www.diodes.com/part/view/LX321","LX321")</f>
        <v>LX321</v>
      </c>
      <c r="B38" t="str">
        <f>Hyperlink("https://www.diodes.com/assets/Datasheets/LX321.pdf","LX321 Datasheet")</f>
        <v>LX321 Datasheet</v>
      </c>
      <c r="C38" t="s">
        <v>113</v>
      </c>
      <c r="F38" t="s">
        <v>19</v>
      </c>
      <c r="G38" t="s">
        <v>20</v>
      </c>
      <c r="H38" t="s">
        <v>109</v>
      </c>
      <c r="I38" t="s">
        <v>54</v>
      </c>
      <c r="J38" t="s">
        <v>22</v>
      </c>
      <c r="K38" t="s">
        <v>23</v>
      </c>
      <c r="L38" t="s">
        <v>114</v>
      </c>
      <c r="M38" t="s">
        <v>111</v>
      </c>
      <c r="N38" t="s">
        <v>26</v>
      </c>
      <c r="O38">
        <v>4</v>
      </c>
      <c r="P38" t="s">
        <v>27</v>
      </c>
    </row>
    <row r="39" spans="1:18">
      <c r="A39" t="str">
        <f>Hyperlink("https://www.diodes.com/part/view/LX501","LX501")</f>
        <v>LX501</v>
      </c>
      <c r="B39" t="str">
        <f>Hyperlink("https://www.diodes.com/assets/Datasheets/LX501.pdf","LX501 Datasheet")</f>
        <v>LX501 Datasheet</v>
      </c>
      <c r="C39" t="s">
        <v>115</v>
      </c>
      <c r="F39" t="s">
        <v>19</v>
      </c>
      <c r="G39" t="s">
        <v>20</v>
      </c>
      <c r="H39" t="s">
        <v>109</v>
      </c>
      <c r="I39" t="s">
        <v>21</v>
      </c>
      <c r="J39" t="s">
        <v>22</v>
      </c>
      <c r="K39" t="s">
        <v>23</v>
      </c>
      <c r="L39" t="s">
        <v>116</v>
      </c>
      <c r="M39" t="s">
        <v>111</v>
      </c>
      <c r="N39" t="s">
        <v>26</v>
      </c>
      <c r="O39">
        <v>4</v>
      </c>
      <c r="P39" t="s">
        <v>27</v>
      </c>
    </row>
    <row r="40" spans="1:18">
      <c r="A40" t="str">
        <f>Hyperlink("https://www.diodes.com/part/view/LX701","LX701")</f>
        <v>LX701</v>
      </c>
      <c r="B40" t="str">
        <f>Hyperlink("https://www.diodes.com/assets/Datasheets/LX701.pdf","LX701 Datasheet")</f>
        <v>LX701 Datasheet</v>
      </c>
      <c r="C40" t="s">
        <v>117</v>
      </c>
      <c r="F40" t="s">
        <v>19</v>
      </c>
      <c r="G40" t="s">
        <v>20</v>
      </c>
      <c r="H40" t="s">
        <v>109</v>
      </c>
      <c r="I40" t="s">
        <v>81</v>
      </c>
      <c r="J40" t="s">
        <v>22</v>
      </c>
      <c r="K40" t="s">
        <v>23</v>
      </c>
      <c r="L40" t="s">
        <v>118</v>
      </c>
      <c r="M40" t="s">
        <v>111</v>
      </c>
      <c r="N40" t="s">
        <v>26</v>
      </c>
      <c r="O40">
        <v>4</v>
      </c>
      <c r="P40" t="s">
        <v>27</v>
      </c>
    </row>
    <row r="41" spans="1:18">
      <c r="A41" t="str">
        <f>Hyperlink("https://www.diodes.com/part/view/LXQ","LXQ")</f>
        <v>LXQ</v>
      </c>
      <c r="B41" t="str">
        <f>Hyperlink("https://www.diodes.com/assets/Datasheets/LXQ-CMOS-Series.pdf","LXQ Datasheet")</f>
        <v>LXQ Datasheet</v>
      </c>
      <c r="C41" t="s">
        <v>119</v>
      </c>
      <c r="F41" t="s">
        <v>40</v>
      </c>
      <c r="G41" t="s">
        <v>20</v>
      </c>
      <c r="H41" t="s">
        <v>120</v>
      </c>
      <c r="I41" t="s">
        <v>121</v>
      </c>
      <c r="J41" t="s">
        <v>22</v>
      </c>
      <c r="K41" t="s">
        <v>23</v>
      </c>
      <c r="L41" t="s">
        <v>122</v>
      </c>
      <c r="M41" t="s">
        <v>123</v>
      </c>
      <c r="N41">
        <v>1</v>
      </c>
      <c r="O41">
        <v>4</v>
      </c>
      <c r="P41" t="s">
        <v>124</v>
      </c>
    </row>
    <row r="42" spans="1:18">
      <c r="A42" t="str">
        <f>Hyperlink("https://www.diodes.com/part/view/PB+2.5V","PB 2.5V")</f>
        <v>PB 2.5V</v>
      </c>
      <c r="B42" t="str">
        <f>Hyperlink("https://www.diodes.com/assets/Datasheets/PB-2-5V.pdf","PB_2.5V Datasheet")</f>
        <v>PB_2.5V Datasheet</v>
      </c>
      <c r="C42" t="s">
        <v>125</v>
      </c>
      <c r="F42" t="s">
        <v>19</v>
      </c>
      <c r="G42" t="s">
        <v>126</v>
      </c>
      <c r="H42">
        <v>2.5</v>
      </c>
      <c r="I42" t="s">
        <v>81</v>
      </c>
      <c r="J42" t="s">
        <v>22</v>
      </c>
      <c r="K42" t="s">
        <v>23</v>
      </c>
      <c r="L42" t="s">
        <v>127</v>
      </c>
      <c r="M42" t="s">
        <v>99</v>
      </c>
      <c r="N42" t="s">
        <v>26</v>
      </c>
      <c r="O42">
        <v>6</v>
      </c>
      <c r="P42" t="s">
        <v>27</v>
      </c>
    </row>
    <row r="43" spans="1:18">
      <c r="A43" t="str">
        <f>Hyperlink("https://www.diodes.com/part/view/PB+3.3V","PB 3.3V")</f>
        <v>PB 3.3V</v>
      </c>
      <c r="B43" t="str">
        <f>Hyperlink("https://www.diodes.com/assets/Datasheets/PB-3-3V.pdf","PB_3.3V Datasheet")</f>
        <v>PB_3.3V Datasheet</v>
      </c>
      <c r="C43" t="s">
        <v>128</v>
      </c>
      <c r="F43" t="s">
        <v>19</v>
      </c>
      <c r="G43" t="s">
        <v>126</v>
      </c>
      <c r="H43">
        <v>3.3</v>
      </c>
      <c r="I43" t="s">
        <v>81</v>
      </c>
      <c r="J43" t="s">
        <v>22</v>
      </c>
      <c r="K43" t="s">
        <v>23</v>
      </c>
      <c r="L43" t="s">
        <v>129</v>
      </c>
      <c r="M43" t="s">
        <v>99</v>
      </c>
      <c r="N43" t="s">
        <v>26</v>
      </c>
      <c r="O43">
        <v>6</v>
      </c>
      <c r="P43" t="s">
        <v>27</v>
      </c>
    </row>
    <row r="44" spans="1:18">
      <c r="A44" t="str">
        <f>Hyperlink("https://www.diodes.com/part/view/PD+2.5V","PD 2.5V")</f>
        <v>PD 2.5V</v>
      </c>
      <c r="B44" t="str">
        <f>Hyperlink("https://www.diodes.com/assets/Datasheets/PD-2.5V.pdf","PD_2.5V Datasheet")</f>
        <v>PD_2.5V Datasheet</v>
      </c>
      <c r="C44" t="s">
        <v>130</v>
      </c>
      <c r="F44" t="s">
        <v>19</v>
      </c>
      <c r="G44" t="s">
        <v>126</v>
      </c>
      <c r="H44">
        <v>2.5</v>
      </c>
      <c r="I44" t="s">
        <v>21</v>
      </c>
      <c r="J44" t="s">
        <v>22</v>
      </c>
      <c r="K44" t="s">
        <v>23</v>
      </c>
      <c r="L44" t="s">
        <v>131</v>
      </c>
      <c r="M44" t="s">
        <v>99</v>
      </c>
      <c r="N44" t="s">
        <v>26</v>
      </c>
      <c r="O44">
        <v>6</v>
      </c>
      <c r="P44" t="s">
        <v>27</v>
      </c>
    </row>
    <row r="45" spans="1:18">
      <c r="A45" t="str">
        <f>Hyperlink("https://www.diodes.com/part/view/PD+3.3V","PD 3.3V")</f>
        <v>PD 3.3V</v>
      </c>
      <c r="B45" t="str">
        <f>Hyperlink("https://www.diodes.com/assets/Datasheets/PD-3.3V.pdf","PD_3.3V Datasheet")</f>
        <v>PD_3.3V Datasheet</v>
      </c>
      <c r="C45" t="s">
        <v>132</v>
      </c>
      <c r="F45" t="s">
        <v>19</v>
      </c>
      <c r="G45" t="s">
        <v>126</v>
      </c>
      <c r="H45">
        <v>3.3</v>
      </c>
      <c r="I45" t="s">
        <v>21</v>
      </c>
      <c r="J45" t="s">
        <v>22</v>
      </c>
      <c r="K45" t="s">
        <v>23</v>
      </c>
      <c r="L45" t="s">
        <v>133</v>
      </c>
      <c r="M45" t="s">
        <v>99</v>
      </c>
      <c r="N45" t="s">
        <v>26</v>
      </c>
      <c r="O45">
        <v>6</v>
      </c>
      <c r="P45" t="s">
        <v>27</v>
      </c>
    </row>
    <row r="46" spans="1:18">
      <c r="A46" t="str">
        <f>Hyperlink("https://www.diodes.com/part/view/PF+3.3V","PF 3.3V")</f>
        <v>PF 3.3V</v>
      </c>
      <c r="C46" t="s">
        <v>134</v>
      </c>
      <c r="F46" t="s">
        <v>19</v>
      </c>
      <c r="G46" t="s">
        <v>126</v>
      </c>
      <c r="H46">
        <v>3.3</v>
      </c>
      <c r="I46" t="s">
        <v>81</v>
      </c>
      <c r="J46" t="s">
        <v>22</v>
      </c>
      <c r="K46" t="s">
        <v>23</v>
      </c>
      <c r="L46" t="s">
        <v>135</v>
      </c>
      <c r="M46" t="s">
        <v>136</v>
      </c>
      <c r="N46" t="s">
        <v>26</v>
      </c>
      <c r="O46">
        <v>6</v>
      </c>
      <c r="P46" t="s">
        <v>27</v>
      </c>
    </row>
    <row r="47" spans="1:18">
      <c r="A47" t="str">
        <f>Hyperlink("https://www.diodes.com/part/view/PK+2.5V","PK 2.5V")</f>
        <v>PK 2.5V</v>
      </c>
      <c r="B47" t="str">
        <f>Hyperlink("https://www.diodes.com/assets/Datasheets/PK-2.5V.pdf","PK-2.5V Datasheet")</f>
        <v>PK-2.5V Datasheet</v>
      </c>
      <c r="C47" t="s">
        <v>137</v>
      </c>
      <c r="F47" t="s">
        <v>19</v>
      </c>
      <c r="G47" t="s">
        <v>126</v>
      </c>
      <c r="H47">
        <v>2.5</v>
      </c>
      <c r="I47" t="s">
        <v>54</v>
      </c>
      <c r="J47" t="s">
        <v>22</v>
      </c>
      <c r="K47" t="s">
        <v>23</v>
      </c>
      <c r="L47" t="s">
        <v>131</v>
      </c>
      <c r="M47" t="s">
        <v>99</v>
      </c>
      <c r="N47" t="s">
        <v>26</v>
      </c>
      <c r="O47">
        <v>6</v>
      </c>
      <c r="P47" t="s">
        <v>27</v>
      </c>
    </row>
    <row r="48" spans="1:18">
      <c r="A48" t="str">
        <f>Hyperlink("https://www.diodes.com/part/view/PK+3.3V","PK 3.3V")</f>
        <v>PK 3.3V</v>
      </c>
      <c r="B48" t="str">
        <f>Hyperlink("https://www.diodes.com/assets/Datasheets/PK-3-3V.pdf","PK-3-3V Datasheet")</f>
        <v>PK-3-3V Datasheet</v>
      </c>
      <c r="C48" t="s">
        <v>138</v>
      </c>
      <c r="F48" t="s">
        <v>19</v>
      </c>
      <c r="G48" t="s">
        <v>126</v>
      </c>
      <c r="H48">
        <v>3.3</v>
      </c>
      <c r="I48" t="s">
        <v>54</v>
      </c>
      <c r="J48" t="s">
        <v>22</v>
      </c>
      <c r="K48" t="s">
        <v>23</v>
      </c>
      <c r="L48" t="s">
        <v>133</v>
      </c>
      <c r="M48" t="s">
        <v>99</v>
      </c>
      <c r="N48" t="s">
        <v>26</v>
      </c>
      <c r="O48">
        <v>6</v>
      </c>
      <c r="P48" t="s">
        <v>27</v>
      </c>
    </row>
    <row r="49" spans="1:18">
      <c r="A49" t="str">
        <f>Hyperlink("https://www.diodes.com/part/view/PN+3.3V","PN 3.3V")</f>
        <v>PN 3.3V</v>
      </c>
      <c r="B49" t="str">
        <f>Hyperlink("https://www.diodes.com/assets/Datasheets/PN_3-3V.pdf","PN_3-3V Datasheet")</f>
        <v>PN_3-3V Datasheet</v>
      </c>
      <c r="C49" t="s">
        <v>128</v>
      </c>
      <c r="F49" t="s">
        <v>19</v>
      </c>
      <c r="G49" t="s">
        <v>126</v>
      </c>
      <c r="H49">
        <v>3.3</v>
      </c>
      <c r="I49" t="s">
        <v>81</v>
      </c>
      <c r="J49" t="s">
        <v>22</v>
      </c>
      <c r="K49" t="s">
        <v>23</v>
      </c>
      <c r="L49" t="s">
        <v>139</v>
      </c>
      <c r="M49" t="s">
        <v>106</v>
      </c>
      <c r="N49" t="s">
        <v>107</v>
      </c>
      <c r="O49">
        <v>6</v>
      </c>
      <c r="P49" t="s">
        <v>27</v>
      </c>
      <c r="Q49" t="s">
        <v>140</v>
      </c>
    </row>
    <row r="50" spans="1:18">
      <c r="A50" t="str">
        <f>Hyperlink("https://www.diodes.com/part/view/PX+2.5V","PX 2.5V")</f>
        <v>PX 2.5V</v>
      </c>
      <c r="B50" t="str">
        <f>Hyperlink("https://www.diodes.com/assets/Datasheets/PX_2-5V.pdf","PX_2-5V Datasheet")</f>
        <v>PX_2-5V Datasheet</v>
      </c>
      <c r="C50" t="s">
        <v>141</v>
      </c>
      <c r="F50" t="s">
        <v>19</v>
      </c>
      <c r="G50" t="s">
        <v>97</v>
      </c>
      <c r="H50">
        <v>2.5</v>
      </c>
      <c r="I50" t="s">
        <v>81</v>
      </c>
      <c r="J50" t="s">
        <v>22</v>
      </c>
      <c r="K50" t="s">
        <v>23</v>
      </c>
      <c r="L50" t="s">
        <v>142</v>
      </c>
      <c r="M50" t="s">
        <v>99</v>
      </c>
      <c r="N50" t="s">
        <v>26</v>
      </c>
      <c r="O50">
        <v>6</v>
      </c>
      <c r="P50" t="s">
        <v>27</v>
      </c>
      <c r="Q50" t="s">
        <v>143</v>
      </c>
    </row>
    <row r="51" spans="1:18">
      <c r="A51" t="str">
        <f>Hyperlink("https://www.diodes.com/part/view/PX+3.3V","PX 3.3V")</f>
        <v>PX 3.3V</v>
      </c>
      <c r="B51" t="str">
        <f>Hyperlink("https://www.diodes.com/assets/Datasheets/PX_3-3V.pdf","PX_3-3V Datasheet")</f>
        <v>PX_3-3V Datasheet</v>
      </c>
      <c r="C51" t="s">
        <v>104</v>
      </c>
      <c r="F51" t="s">
        <v>19</v>
      </c>
      <c r="G51" t="s">
        <v>97</v>
      </c>
      <c r="H51">
        <v>3.3</v>
      </c>
      <c r="I51" t="s">
        <v>81</v>
      </c>
      <c r="J51" t="s">
        <v>22</v>
      </c>
      <c r="K51" t="s">
        <v>23</v>
      </c>
      <c r="L51" t="s">
        <v>144</v>
      </c>
      <c r="M51" t="s">
        <v>99</v>
      </c>
      <c r="N51" t="s">
        <v>26</v>
      </c>
      <c r="O51">
        <v>6</v>
      </c>
      <c r="P51" t="s">
        <v>27</v>
      </c>
      <c r="Q51" t="s">
        <v>145</v>
      </c>
    </row>
    <row r="52" spans="1:18">
      <c r="A52" t="str">
        <f>Hyperlink("https://www.diodes.com/part/view/SD+2.5V","SD 2.5V")</f>
        <v>SD 2.5V</v>
      </c>
      <c r="B52" t="str">
        <f>Hyperlink("https://www.diodes.com/assets/Datasheets/SD_2-5V.pdf","SD_2-5V Datasheet")</f>
        <v>SD_2-5V Datasheet</v>
      </c>
      <c r="C52" t="s">
        <v>130</v>
      </c>
      <c r="F52" t="s">
        <v>19</v>
      </c>
      <c r="G52" t="s">
        <v>126</v>
      </c>
      <c r="H52">
        <v>2.5</v>
      </c>
      <c r="I52" t="s">
        <v>21</v>
      </c>
      <c r="J52" t="s">
        <v>22</v>
      </c>
      <c r="K52" t="s">
        <v>23</v>
      </c>
      <c r="L52" t="s">
        <v>146</v>
      </c>
      <c r="M52" t="s">
        <v>147</v>
      </c>
      <c r="N52" t="s">
        <v>26</v>
      </c>
      <c r="O52">
        <v>6</v>
      </c>
      <c r="P52" t="s">
        <v>27</v>
      </c>
    </row>
    <row r="53" spans="1:18">
      <c r="A53" t="str">
        <f>Hyperlink("https://www.diodes.com/part/view/SD+3.3V","SD 3.3V")</f>
        <v>SD 3.3V</v>
      </c>
      <c r="B53" t="str">
        <f>Hyperlink("https://www.diodes.com/assets/Datasheets/SD_3-3V.pdf","SD_3-3V Datasheet")</f>
        <v>SD_3-3V Datasheet</v>
      </c>
      <c r="C53" t="s">
        <v>130</v>
      </c>
      <c r="F53" t="s">
        <v>19</v>
      </c>
      <c r="G53" t="s">
        <v>126</v>
      </c>
      <c r="H53">
        <v>3.3</v>
      </c>
      <c r="I53" t="s">
        <v>21</v>
      </c>
      <c r="J53" t="s">
        <v>22</v>
      </c>
      <c r="K53" t="s">
        <v>23</v>
      </c>
      <c r="L53" t="s">
        <v>148</v>
      </c>
      <c r="M53" t="s">
        <v>147</v>
      </c>
      <c r="N53" t="s">
        <v>26</v>
      </c>
      <c r="O53">
        <v>6</v>
      </c>
      <c r="P53" t="s">
        <v>27</v>
      </c>
      <c r="Q53" t="s">
        <v>149</v>
      </c>
    </row>
    <row r="54" spans="1:18">
      <c r="A54" t="str">
        <f>Hyperlink("https://www.diodes.com/part/view/SH+3.3V","SH 3.3V")</f>
        <v>SH 3.3V</v>
      </c>
      <c r="B54" t="str">
        <f>Hyperlink("https://www.diodes.com/assets/Datasheets/SH_3-3V.pdf","SH_3-3V Datasheet")</f>
        <v>SH_3-3V Datasheet</v>
      </c>
      <c r="C54" t="s">
        <v>150</v>
      </c>
      <c r="F54" t="s">
        <v>19</v>
      </c>
      <c r="G54" t="s">
        <v>151</v>
      </c>
      <c r="H54">
        <v>3.3</v>
      </c>
      <c r="I54" t="s">
        <v>81</v>
      </c>
      <c r="J54" t="s">
        <v>22</v>
      </c>
      <c r="K54" t="s">
        <v>23</v>
      </c>
      <c r="L54" t="s">
        <v>152</v>
      </c>
      <c r="M54">
        <v>100</v>
      </c>
      <c r="N54" t="s">
        <v>153</v>
      </c>
      <c r="O54">
        <v>6</v>
      </c>
      <c r="P54" t="s">
        <v>27</v>
      </c>
    </row>
    <row r="55" spans="1:18">
      <c r="A55" t="str">
        <f>Hyperlink("https://www.diodes.com/part/view/SN+2.5V","SN 2.5V")</f>
        <v>SN 2.5V</v>
      </c>
      <c r="B55" t="str">
        <f>Hyperlink("https://www.diodes.com/assets/Datasheets/SN_2-5V.pdf","SN_2-5V Datasheet")</f>
        <v>SN_2-5V Datasheet</v>
      </c>
      <c r="C55" t="s">
        <v>125</v>
      </c>
      <c r="F55" t="s">
        <v>19</v>
      </c>
      <c r="G55" t="s">
        <v>126</v>
      </c>
      <c r="H55">
        <v>2.5</v>
      </c>
      <c r="I55" t="s">
        <v>81</v>
      </c>
      <c r="J55" t="s">
        <v>22</v>
      </c>
      <c r="K55" t="s">
        <v>23</v>
      </c>
      <c r="L55" t="s">
        <v>154</v>
      </c>
      <c r="M55" t="s">
        <v>147</v>
      </c>
      <c r="N55" t="s">
        <v>26</v>
      </c>
      <c r="O55">
        <v>6</v>
      </c>
      <c r="P55" t="s">
        <v>27</v>
      </c>
      <c r="Q55" t="s">
        <v>155</v>
      </c>
    </row>
    <row r="56" spans="1:18">
      <c r="A56" t="str">
        <f>Hyperlink("https://www.diodes.com/part/view/SN+3.3V","SN 3.3V")</f>
        <v>SN 3.3V</v>
      </c>
      <c r="B56" t="str">
        <f>Hyperlink("https://www.diodes.com/assets/Datasheets/SN_3-3V.pdf","SN_3-3V Datasheet")</f>
        <v>SN_3-3V Datasheet</v>
      </c>
      <c r="C56" t="s">
        <v>128</v>
      </c>
      <c r="F56" t="s">
        <v>19</v>
      </c>
      <c r="G56" t="s">
        <v>126</v>
      </c>
      <c r="H56">
        <v>3.3</v>
      </c>
      <c r="I56" t="s">
        <v>81</v>
      </c>
      <c r="J56" t="s">
        <v>22</v>
      </c>
      <c r="K56" t="s">
        <v>23</v>
      </c>
      <c r="L56" t="s">
        <v>156</v>
      </c>
      <c r="M56" t="s">
        <v>147</v>
      </c>
      <c r="N56" t="s">
        <v>26</v>
      </c>
      <c r="O56">
        <v>6</v>
      </c>
      <c r="P56" t="s">
        <v>27</v>
      </c>
      <c r="Q56" t="s">
        <v>157</v>
      </c>
    </row>
    <row r="57" spans="1:18">
      <c r="A57" t="str">
        <f>Hyperlink("https://www.diodes.com/part/view/SN+3.3V+RS","SN 3.3V RS")</f>
        <v>SN 3.3V RS</v>
      </c>
      <c r="B57" t="str">
        <f>Hyperlink("https://www.diodes.com/assets/Datasheets/SN_3-3V_RS.pdf","SN_3-3V_RS Datasheet")</f>
        <v>SN_3-3V_RS Datasheet</v>
      </c>
      <c r="C57" t="s">
        <v>134</v>
      </c>
      <c r="F57" t="s">
        <v>19</v>
      </c>
      <c r="G57" t="s">
        <v>126</v>
      </c>
      <c r="H57">
        <v>3.3</v>
      </c>
      <c r="I57" t="s">
        <v>81</v>
      </c>
      <c r="J57" t="s">
        <v>22</v>
      </c>
      <c r="K57" t="s">
        <v>23</v>
      </c>
      <c r="L57" t="s">
        <v>158</v>
      </c>
      <c r="M57" t="s">
        <v>147</v>
      </c>
      <c r="N57" t="s">
        <v>26</v>
      </c>
      <c r="O57">
        <v>6</v>
      </c>
      <c r="P57" t="s">
        <v>27</v>
      </c>
      <c r="Q57" t="s">
        <v>159</v>
      </c>
    </row>
    <row r="58" spans="1:18">
      <c r="A58" t="str">
        <f>Hyperlink("https://www.diodes.com/part/view/SQ+2.5V","SQ 2.5V")</f>
        <v>SQ 2.5V</v>
      </c>
      <c r="C58" t="s">
        <v>160</v>
      </c>
      <c r="F58" t="s">
        <v>19</v>
      </c>
      <c r="G58" t="s">
        <v>151</v>
      </c>
      <c r="H58">
        <v>2.5</v>
      </c>
      <c r="I58" t="s">
        <v>21</v>
      </c>
      <c r="J58" t="s">
        <v>22</v>
      </c>
      <c r="K58" t="s">
        <v>23</v>
      </c>
      <c r="L58" t="s">
        <v>161</v>
      </c>
      <c r="M58" t="s">
        <v>162</v>
      </c>
      <c r="N58" t="s">
        <v>153</v>
      </c>
      <c r="O58">
        <v>6</v>
      </c>
      <c r="P58" t="s">
        <v>27</v>
      </c>
    </row>
    <row r="59" spans="1:18">
      <c r="A59" t="str">
        <f>Hyperlink("https://www.diodes.com/part/view/SQ+3.3V","SQ 3.3V")</f>
        <v>SQ 3.3V</v>
      </c>
      <c r="B59" t="str">
        <f>Hyperlink("https://www.diodes.com/assets/Datasheets/SQ-3.3V.pdf","SQ 3.3V Datasheet")</f>
        <v>SQ 3.3V Datasheet</v>
      </c>
      <c r="C59" t="s">
        <v>163</v>
      </c>
      <c r="F59" t="s">
        <v>19</v>
      </c>
      <c r="G59" t="s">
        <v>151</v>
      </c>
      <c r="H59">
        <v>3.3</v>
      </c>
      <c r="I59" t="s">
        <v>21</v>
      </c>
      <c r="J59" t="s">
        <v>22</v>
      </c>
      <c r="K59" t="s">
        <v>23</v>
      </c>
      <c r="L59" t="s">
        <v>161</v>
      </c>
      <c r="M59" t="s">
        <v>162</v>
      </c>
      <c r="N59" t="s">
        <v>153</v>
      </c>
      <c r="O59">
        <v>6</v>
      </c>
      <c r="P59" t="s">
        <v>27</v>
      </c>
    </row>
    <row r="60" spans="1:18">
      <c r="A60" t="str">
        <f>Hyperlink("https://www.diodes.com/part/view/SX+2.5V","SX 2.5V")</f>
        <v>SX 2.5V</v>
      </c>
      <c r="B60" t="str">
        <f>Hyperlink("https://www.diodes.com/assets/Datasheets/SX_2-5V.pdf","SX_2-5V Datasheet")</f>
        <v>SX_2-5V Datasheet</v>
      </c>
      <c r="C60" t="s">
        <v>86</v>
      </c>
      <c r="F60" t="s">
        <v>19</v>
      </c>
      <c r="G60" t="s">
        <v>20</v>
      </c>
      <c r="H60">
        <v>2.5</v>
      </c>
      <c r="I60" t="s">
        <v>81</v>
      </c>
      <c r="J60" t="s">
        <v>22</v>
      </c>
      <c r="K60" t="s">
        <v>23</v>
      </c>
      <c r="L60" t="s">
        <v>164</v>
      </c>
      <c r="M60" t="s">
        <v>165</v>
      </c>
      <c r="N60" t="s">
        <v>26</v>
      </c>
      <c r="O60">
        <v>4</v>
      </c>
      <c r="P60" t="s">
        <v>27</v>
      </c>
      <c r="Q60" t="s">
        <v>166</v>
      </c>
    </row>
    <row r="61" spans="1:18">
      <c r="A61" t="str">
        <f>Hyperlink("https://www.diodes.com/part/view/SX+3.3V","SX 3.3V")</f>
        <v>SX 3.3V</v>
      </c>
      <c r="B61" t="str">
        <f>Hyperlink("https://www.diodes.com/assets/Datasheets/SX_3-3V.pdf","SX_3-3V Datasheet")</f>
        <v>SX_3-3V Datasheet</v>
      </c>
      <c r="C61" t="s">
        <v>89</v>
      </c>
      <c r="F61" t="s">
        <v>19</v>
      </c>
      <c r="G61" t="s">
        <v>20</v>
      </c>
      <c r="H61">
        <v>3.3</v>
      </c>
      <c r="I61" t="s">
        <v>81</v>
      </c>
      <c r="J61" t="s">
        <v>22</v>
      </c>
      <c r="K61" t="s">
        <v>23</v>
      </c>
      <c r="L61" t="s">
        <v>167</v>
      </c>
      <c r="M61" t="s">
        <v>165</v>
      </c>
      <c r="N61" t="s">
        <v>26</v>
      </c>
      <c r="O61">
        <v>4</v>
      </c>
      <c r="P61" t="s">
        <v>27</v>
      </c>
      <c r="Q61" t="s">
        <v>168</v>
      </c>
    </row>
    <row r="62" spans="1:18">
      <c r="A62" t="str">
        <f>Hyperlink("https://www.diodes.com/part/view/UC","UC")</f>
        <v>UC</v>
      </c>
      <c r="B62" t="str">
        <f>Hyperlink("https://www.diodes.com/assets/Datasheets/UC.pdf","UC Datasheet")</f>
        <v>UC Datasheet</v>
      </c>
      <c r="C62" t="s">
        <v>169</v>
      </c>
      <c r="E62" t="s">
        <v>170</v>
      </c>
      <c r="F62" t="s">
        <v>19</v>
      </c>
      <c r="G62" t="s">
        <v>171</v>
      </c>
      <c r="H62" t="s">
        <v>172</v>
      </c>
      <c r="I62" t="s">
        <v>173</v>
      </c>
      <c r="J62" t="s">
        <v>22</v>
      </c>
      <c r="K62" t="s">
        <v>174</v>
      </c>
      <c r="L62" t="s">
        <v>175</v>
      </c>
      <c r="M62" t="s">
        <v>176</v>
      </c>
      <c r="N62">
        <v>0.1</v>
      </c>
      <c r="O62">
        <v>6</v>
      </c>
      <c r="P62" t="s">
        <v>177</v>
      </c>
    </row>
    <row r="63" spans="1:18">
      <c r="A63" t="str">
        <f>Hyperlink("https://www.diodes.com/part/view/UCQ","UCQ")</f>
        <v>UCQ</v>
      </c>
      <c r="B63" t="str">
        <f>Hyperlink("https://www.diodes.com/assets/Datasheets/UCQ.pdf","UCQ Datasheet")</f>
        <v>UCQ Datasheet</v>
      </c>
      <c r="C63" t="s">
        <v>169</v>
      </c>
      <c r="E63" t="s">
        <v>170</v>
      </c>
      <c r="F63" t="s">
        <v>40</v>
      </c>
      <c r="G63" t="s">
        <v>171</v>
      </c>
      <c r="H63" t="s">
        <v>172</v>
      </c>
      <c r="I63" t="s">
        <v>173</v>
      </c>
      <c r="J63" t="s">
        <v>22</v>
      </c>
      <c r="K63" t="s">
        <v>174</v>
      </c>
      <c r="L63" t="s">
        <v>178</v>
      </c>
      <c r="M63" t="s">
        <v>176</v>
      </c>
      <c r="N63">
        <v>0.1</v>
      </c>
      <c r="O63">
        <v>6</v>
      </c>
      <c r="P63" t="s">
        <v>177</v>
      </c>
    </row>
    <row r="64" spans="1:18">
      <c r="A64" t="str">
        <f>Hyperlink("https://www.diodes.com/part/view/UJ+1.8V","UJ 1.8V")</f>
        <v>UJ 1.8V</v>
      </c>
      <c r="B64" t="str">
        <f>Hyperlink("https://www.diodes.com/assets/Datasheets/UJ_1-8V.pdf","UJ_1-8V Datasheet")</f>
        <v>UJ_1-8V Datasheet</v>
      </c>
      <c r="C64" t="s">
        <v>179</v>
      </c>
      <c r="F64" t="s">
        <v>19</v>
      </c>
      <c r="G64" t="s">
        <v>180</v>
      </c>
      <c r="H64">
        <v>1.8</v>
      </c>
      <c r="I64" t="s">
        <v>45</v>
      </c>
      <c r="J64" t="s">
        <v>22</v>
      </c>
      <c r="K64" t="s">
        <v>23</v>
      </c>
      <c r="L64" t="s">
        <v>181</v>
      </c>
      <c r="M64" t="s">
        <v>182</v>
      </c>
      <c r="N64" t="s">
        <v>183</v>
      </c>
      <c r="O64">
        <v>4</v>
      </c>
      <c r="P64" t="s">
        <v>27</v>
      </c>
    </row>
    <row r="65" spans="1:18">
      <c r="A65" t="str">
        <f>Hyperlink("https://www.diodes.com/part/view/UK+1.8V","UK 1.8V")</f>
        <v>UK 1.8V</v>
      </c>
      <c r="B65" t="str">
        <f>Hyperlink("https://www.diodes.com/assets/Datasheets/UK_1-8V.pdf","UK_1-8V Datasheet")</f>
        <v>UK_1-8V Datasheet</v>
      </c>
      <c r="C65" t="s">
        <v>184</v>
      </c>
      <c r="F65" t="s">
        <v>19</v>
      </c>
      <c r="G65" t="s">
        <v>180</v>
      </c>
      <c r="H65">
        <v>1.8</v>
      </c>
      <c r="I65" t="s">
        <v>54</v>
      </c>
      <c r="J65" t="s">
        <v>22</v>
      </c>
      <c r="K65" t="s">
        <v>23</v>
      </c>
      <c r="L65" t="s">
        <v>185</v>
      </c>
      <c r="M65" t="s">
        <v>182</v>
      </c>
      <c r="N65" t="s">
        <v>183</v>
      </c>
      <c r="O65">
        <v>4</v>
      </c>
      <c r="P65" t="s">
        <v>27</v>
      </c>
    </row>
    <row r="66" spans="1:18">
      <c r="A66" t="str">
        <f>Hyperlink("https://www.diodes.com/part/view/UM+1.8V","UM 1.8V")</f>
        <v>UM 1.8V</v>
      </c>
      <c r="B66" t="str">
        <f>Hyperlink("https://www.diodes.com/assets/Datasheets/UM_1-8V.pdf","UM_1-8V Datasheet")</f>
        <v>UM_1-8V Datasheet</v>
      </c>
      <c r="C66" t="s">
        <v>186</v>
      </c>
      <c r="F66" t="s">
        <v>19</v>
      </c>
      <c r="G66" t="s">
        <v>180</v>
      </c>
      <c r="H66">
        <v>1.8</v>
      </c>
      <c r="I66" t="s">
        <v>70</v>
      </c>
      <c r="J66" t="s">
        <v>22</v>
      </c>
      <c r="K66" t="s">
        <v>23</v>
      </c>
      <c r="L66" t="s">
        <v>187</v>
      </c>
      <c r="M66" t="s">
        <v>182</v>
      </c>
      <c r="N66" t="s">
        <v>183</v>
      </c>
      <c r="O66">
        <v>4</v>
      </c>
      <c r="P66" t="s">
        <v>27</v>
      </c>
    </row>
    <row r="67" spans="1:18">
      <c r="A67" t="str">
        <f>Hyperlink("https://www.diodes.com/part/view/VM+1.2V","VM 1.2V")</f>
        <v>VM 1.2V</v>
      </c>
      <c r="B67" t="str">
        <f>Hyperlink("https://www.diodes.com/assets/Datasheets/VM_1-2V.pdf","VM_1-2V Datasheet")</f>
        <v>VM_1-2V Datasheet</v>
      </c>
      <c r="C67" t="s">
        <v>69</v>
      </c>
      <c r="F67" t="s">
        <v>19</v>
      </c>
      <c r="G67" t="s">
        <v>20</v>
      </c>
      <c r="H67">
        <v>1.2</v>
      </c>
      <c r="I67" t="s">
        <v>70</v>
      </c>
      <c r="J67" t="s">
        <v>22</v>
      </c>
      <c r="K67" t="s">
        <v>23</v>
      </c>
      <c r="L67" t="s">
        <v>188</v>
      </c>
      <c r="M67" t="s">
        <v>72</v>
      </c>
      <c r="N67" t="s">
        <v>26</v>
      </c>
      <c r="O67">
        <v>4</v>
      </c>
      <c r="P67" t="s">
        <v>27</v>
      </c>
    </row>
    <row r="68" spans="1:18">
      <c r="A68" t="str">
        <f>Hyperlink("https://www.diodes.com/part/view/VM+1.8V","VM 1.8V")</f>
        <v>VM 1.8V</v>
      </c>
      <c r="B68" t="str">
        <f>Hyperlink("https://www.diodes.com/assets/Datasheets/VM_1-8V.pdf","VM_1-8V Datasheet")</f>
        <v>VM_1-8V Datasheet</v>
      </c>
      <c r="C68" t="s">
        <v>73</v>
      </c>
      <c r="F68" t="s">
        <v>19</v>
      </c>
      <c r="G68" t="s">
        <v>20</v>
      </c>
      <c r="H68">
        <v>1.8</v>
      </c>
      <c r="I68" t="s">
        <v>70</v>
      </c>
      <c r="J68" t="s">
        <v>22</v>
      </c>
      <c r="K68" t="s">
        <v>23</v>
      </c>
      <c r="L68" t="s">
        <v>189</v>
      </c>
      <c r="M68" t="s">
        <v>72</v>
      </c>
      <c r="N68" t="s">
        <v>26</v>
      </c>
      <c r="O68">
        <v>4</v>
      </c>
      <c r="P68" t="s">
        <v>27</v>
      </c>
    </row>
    <row r="69" spans="1:18">
      <c r="A69" t="str">
        <f>Hyperlink("https://www.diodes.com/part/view/VM+2.5V","VM 2.5V")</f>
        <v>VM 2.5V</v>
      </c>
      <c r="B69" t="str">
        <f>Hyperlink("https://www.diodes.com/assets/Datasheets/VM_2-5V.pdf","VM_2-5V Datasheet")</f>
        <v>VM_2-5V Datasheet</v>
      </c>
      <c r="C69" t="s">
        <v>76</v>
      </c>
      <c r="F69" t="s">
        <v>19</v>
      </c>
      <c r="G69" t="s">
        <v>20</v>
      </c>
      <c r="H69">
        <v>2.5</v>
      </c>
      <c r="I69" t="s">
        <v>70</v>
      </c>
      <c r="J69" t="s">
        <v>22</v>
      </c>
      <c r="K69" t="s">
        <v>23</v>
      </c>
      <c r="L69" t="s">
        <v>190</v>
      </c>
      <c r="M69" t="s">
        <v>72</v>
      </c>
      <c r="N69" t="s">
        <v>26</v>
      </c>
      <c r="O69">
        <v>4</v>
      </c>
      <c r="P69" t="s">
        <v>27</v>
      </c>
    </row>
    <row r="70" spans="1:18">
      <c r="A70" t="str">
        <f>Hyperlink("https://www.diodes.com/part/view/VM+3.3V","VM 3.3V")</f>
        <v>VM 3.3V</v>
      </c>
      <c r="B70" t="str">
        <f>Hyperlink("https://www.diodes.com/assets/Datasheets/VM_3-3V.pdf","VM_3-3V Datasheet")</f>
        <v>VM_3-3V Datasheet</v>
      </c>
      <c r="C70" t="s">
        <v>78</v>
      </c>
      <c r="F70" t="s">
        <v>19</v>
      </c>
      <c r="G70" t="s">
        <v>20</v>
      </c>
      <c r="H70">
        <v>3.3</v>
      </c>
      <c r="I70" t="s">
        <v>70</v>
      </c>
      <c r="J70" t="s">
        <v>22</v>
      </c>
      <c r="K70" t="s">
        <v>23</v>
      </c>
      <c r="L70" t="s">
        <v>191</v>
      </c>
      <c r="M70" t="s">
        <v>72</v>
      </c>
      <c r="N70" t="s">
        <v>26</v>
      </c>
      <c r="O70">
        <v>4</v>
      </c>
      <c r="P70" t="s">
        <v>27</v>
      </c>
    </row>
    <row r="71" spans="1:18">
      <c r="A71" t="str">
        <f>Hyperlink("https://www.diodes.com/part/view/WL251","WL251")</f>
        <v>WL251</v>
      </c>
      <c r="B71" t="str">
        <f>Hyperlink("https://www.diodes.com/assets/Datasheets/WL251.pdf","WL251 Datasheet")</f>
        <v>WL251 Datasheet</v>
      </c>
      <c r="C71" t="s">
        <v>192</v>
      </c>
      <c r="F71" t="s">
        <v>19</v>
      </c>
      <c r="G71" t="s">
        <v>20</v>
      </c>
      <c r="H71" t="s">
        <v>193</v>
      </c>
      <c r="I71" t="s">
        <v>45</v>
      </c>
      <c r="J71" t="s">
        <v>22</v>
      </c>
      <c r="K71" t="s">
        <v>194</v>
      </c>
      <c r="L71" t="s">
        <v>195</v>
      </c>
      <c r="M71" t="s">
        <v>196</v>
      </c>
      <c r="N71" t="s">
        <v>26</v>
      </c>
      <c r="O71">
        <v>6</v>
      </c>
      <c r="P71" t="s">
        <v>27</v>
      </c>
    </row>
    <row r="72" spans="1:18">
      <c r="A72" t="str">
        <f>Hyperlink("https://www.diodes.com/part/view/WL321","WL321")</f>
        <v>WL321</v>
      </c>
      <c r="B72" t="str">
        <f>Hyperlink("https://www.diodes.com/assets/Datasheets/WL321.pdf","WL321 Datasheet")</f>
        <v>WL321 Datasheet</v>
      </c>
      <c r="C72" t="s">
        <v>197</v>
      </c>
      <c r="F72" t="s">
        <v>19</v>
      </c>
      <c r="G72" t="s">
        <v>20</v>
      </c>
      <c r="H72" t="s">
        <v>193</v>
      </c>
      <c r="I72" t="s">
        <v>54</v>
      </c>
      <c r="J72" t="s">
        <v>22</v>
      </c>
      <c r="K72" t="s">
        <v>194</v>
      </c>
      <c r="L72" t="s">
        <v>198</v>
      </c>
      <c r="M72" t="s">
        <v>199</v>
      </c>
      <c r="N72" t="s">
        <v>26</v>
      </c>
      <c r="O72">
        <v>6</v>
      </c>
      <c r="P72" t="s">
        <v>27</v>
      </c>
    </row>
    <row r="73" spans="1:18">
      <c r="A73" t="str">
        <f>Hyperlink("https://www.diodes.com/part/view/WL501","WL501")</f>
        <v>WL501</v>
      </c>
      <c r="B73" t="str">
        <f>Hyperlink("https://www.diodes.com/assets/Datasheets/WL501.pdf","WL501 Datasheet")</f>
        <v>WL501 Datasheet</v>
      </c>
      <c r="C73" t="s">
        <v>200</v>
      </c>
      <c r="F73" t="s">
        <v>19</v>
      </c>
      <c r="G73" t="s">
        <v>20</v>
      </c>
      <c r="H73" t="s">
        <v>193</v>
      </c>
      <c r="I73" t="s">
        <v>21</v>
      </c>
      <c r="J73" t="s">
        <v>22</v>
      </c>
      <c r="K73" t="s">
        <v>194</v>
      </c>
      <c r="L73" t="s">
        <v>201</v>
      </c>
      <c r="M73" t="s">
        <v>199</v>
      </c>
      <c r="N73" t="s">
        <v>26</v>
      </c>
      <c r="O73">
        <v>6</v>
      </c>
      <c r="P73" t="s">
        <v>27</v>
      </c>
    </row>
    <row r="74" spans="1:18">
      <c r="A74" t="str">
        <f>Hyperlink("https://www.diodes.com/part/view/WL701","WL701")</f>
        <v>WL701</v>
      </c>
      <c r="B74" t="str">
        <f>Hyperlink("https://www.diodes.com/assets/Datasheets/WL701.pdf","WL701 Datasheet")</f>
        <v>WL701 Datasheet</v>
      </c>
      <c r="C74" t="s">
        <v>202</v>
      </c>
      <c r="F74" t="s">
        <v>19</v>
      </c>
      <c r="G74" t="s">
        <v>20</v>
      </c>
      <c r="H74" t="s">
        <v>193</v>
      </c>
      <c r="I74" t="s">
        <v>81</v>
      </c>
      <c r="J74" t="s">
        <v>22</v>
      </c>
      <c r="K74" t="s">
        <v>194</v>
      </c>
      <c r="L74" t="s">
        <v>203</v>
      </c>
      <c r="M74" t="s">
        <v>199</v>
      </c>
      <c r="N74" t="s">
        <v>26</v>
      </c>
      <c r="O74">
        <v>6</v>
      </c>
      <c r="P74" t="s">
        <v>27</v>
      </c>
    </row>
    <row r="75" spans="1:18">
      <c r="A75" t="str">
        <f>Hyperlink("https://www.diodes.com/part/view/WX501","WX501")</f>
        <v>WX501</v>
      </c>
      <c r="B75" t="str">
        <f>Hyperlink("https://www.diodes.com/assets/Datasheets/WX501.pdf","WX501 Datasheet")</f>
        <v>WX501 Datasheet</v>
      </c>
      <c r="C75" t="s">
        <v>204</v>
      </c>
      <c r="F75" t="s">
        <v>19</v>
      </c>
      <c r="G75" t="s">
        <v>20</v>
      </c>
      <c r="H75" t="s">
        <v>205</v>
      </c>
      <c r="I75" t="s">
        <v>21</v>
      </c>
      <c r="J75" t="s">
        <v>22</v>
      </c>
      <c r="K75" t="s">
        <v>23</v>
      </c>
      <c r="L75" t="s">
        <v>206</v>
      </c>
      <c r="M75" t="s">
        <v>207</v>
      </c>
      <c r="N75" t="s">
        <v>26</v>
      </c>
      <c r="O75">
        <v>4</v>
      </c>
      <c r="P75" t="s">
        <v>27</v>
      </c>
    </row>
    <row r="76" spans="1:18">
      <c r="A76" t="str">
        <f>Hyperlink("https://www.diodes.com/part/view/WX502","WX502")</f>
        <v>WX502</v>
      </c>
      <c r="B76" t="str">
        <f>Hyperlink("https://www.diodes.com/assets/Datasheets/WX502.pdf","WX502 Datasheet")</f>
        <v>WX502 Datasheet</v>
      </c>
      <c r="C76" t="s">
        <v>208</v>
      </c>
      <c r="F76" t="s">
        <v>19</v>
      </c>
      <c r="G76" t="s">
        <v>126</v>
      </c>
      <c r="H76" t="s">
        <v>205</v>
      </c>
      <c r="I76" t="s">
        <v>21</v>
      </c>
      <c r="J76" t="s">
        <v>22</v>
      </c>
      <c r="K76" t="s">
        <v>23</v>
      </c>
      <c r="L76" t="s">
        <v>206</v>
      </c>
      <c r="M76" t="s">
        <v>207</v>
      </c>
      <c r="N76" t="s">
        <v>26</v>
      </c>
      <c r="O76">
        <v>6</v>
      </c>
      <c r="P76" t="s">
        <v>27</v>
      </c>
    </row>
    <row r="77" spans="1:18">
      <c r="A77" t="str">
        <f>Hyperlink("https://www.diodes.com/part/view/WX503","WX503")</f>
        <v>WX503</v>
      </c>
      <c r="B77" t="str">
        <f>Hyperlink("https://www.diodes.com/assets/Datasheets/WX503.pdf","WX503 Datasheet")</f>
        <v>WX503 Datasheet</v>
      </c>
      <c r="C77" t="s">
        <v>209</v>
      </c>
      <c r="F77" t="s">
        <v>19</v>
      </c>
      <c r="G77" t="s">
        <v>97</v>
      </c>
      <c r="H77" t="s">
        <v>205</v>
      </c>
      <c r="I77" t="s">
        <v>81</v>
      </c>
      <c r="J77" t="s">
        <v>22</v>
      </c>
      <c r="K77" t="s">
        <v>23</v>
      </c>
      <c r="L77" t="s">
        <v>206</v>
      </c>
      <c r="M77" t="s">
        <v>207</v>
      </c>
      <c r="N77" t="s">
        <v>26</v>
      </c>
      <c r="O77">
        <v>6</v>
      </c>
      <c r="P77" t="s">
        <v>27</v>
      </c>
    </row>
    <row r="78" spans="1:18">
      <c r="A78" t="str">
        <f>Hyperlink("https://www.diodes.com/part/view/WX701","WX701")</f>
        <v>WX701</v>
      </c>
      <c r="B78" t="str">
        <f>Hyperlink("https://www.diodes.com/assets/Datasheets/WX701.pdf","WX701 Datasheet")</f>
        <v>WX701 Datasheet</v>
      </c>
      <c r="C78" t="s">
        <v>210</v>
      </c>
      <c r="F78" t="s">
        <v>19</v>
      </c>
      <c r="G78" t="s">
        <v>20</v>
      </c>
      <c r="H78" t="s">
        <v>205</v>
      </c>
      <c r="I78" t="s">
        <v>81</v>
      </c>
      <c r="J78" t="s">
        <v>22</v>
      </c>
      <c r="K78" t="s">
        <v>23</v>
      </c>
      <c r="L78" t="s">
        <v>211</v>
      </c>
      <c r="M78" t="s">
        <v>207</v>
      </c>
      <c r="N78" t="s">
        <v>26</v>
      </c>
      <c r="O78">
        <v>4</v>
      </c>
      <c r="P78" t="s">
        <v>27</v>
      </c>
    </row>
    <row r="79" spans="1:18">
      <c r="A79" t="str">
        <f>Hyperlink("https://www.diodes.com/part/view/WX702","WX702")</f>
        <v>WX702</v>
      </c>
      <c r="B79" t="str">
        <f>Hyperlink("https://www.diodes.com/assets/Datasheets/WX702.pdf","WX702 Datasheet")</f>
        <v>WX702 Datasheet</v>
      </c>
      <c r="C79" t="s">
        <v>212</v>
      </c>
      <c r="F79" t="s">
        <v>19</v>
      </c>
      <c r="G79" t="s">
        <v>126</v>
      </c>
      <c r="H79" t="s">
        <v>205</v>
      </c>
      <c r="I79" t="s">
        <v>81</v>
      </c>
      <c r="J79" t="s">
        <v>22</v>
      </c>
      <c r="K79" t="s">
        <v>23</v>
      </c>
      <c r="L79" t="s">
        <v>211</v>
      </c>
      <c r="M79" t="s">
        <v>207</v>
      </c>
      <c r="N79" t="s">
        <v>26</v>
      </c>
      <c r="O79">
        <v>6</v>
      </c>
      <c r="P79" t="s">
        <v>27</v>
      </c>
    </row>
  </sheetData>
  <hyperlinks>
    <hyperlink ref="A2" r:id="rId_hyperlink_1" tooltip="FD 1.2V" display="FD 1.2V"/>
    <hyperlink ref="B2" r:id="rId_hyperlink_2" tooltip="FD_1-2V Datasheet" display="FD_1-2V Datasheet"/>
    <hyperlink ref="A3" r:id="rId_hyperlink_3" tooltip="FD 1.8V" display="FD 1.8V"/>
    <hyperlink ref="B3" r:id="rId_hyperlink_4" tooltip="FD_1-8V Datasheet" display="FD_1-8V Datasheet"/>
    <hyperlink ref="A4" r:id="rId_hyperlink_5" tooltip="FD 2.5V" display="FD 2.5V"/>
    <hyperlink ref="B4" r:id="rId_hyperlink_6" tooltip="FD_2-5V Datasheet" display="FD_2-5V Datasheet"/>
    <hyperlink ref="A5" r:id="rId_hyperlink_7" tooltip="FD 3.3V" display="FD 3.3V"/>
    <hyperlink ref="B5" r:id="rId_hyperlink_8" tooltip="FD_3-3V Datasheet" display="FD_3-3V Datasheet"/>
    <hyperlink ref="A6" r:id="rId_hyperlink_9" tooltip="FDQ 1.8V" display="FDQ 1.8V"/>
    <hyperlink ref="B6" r:id="rId_hyperlink_10" tooltip="FDQ_1-8V Datasheet" display="FDQ_1-8V Datasheet"/>
    <hyperlink ref="A7" r:id="rId_hyperlink_11" tooltip="FDQ 2.5V" display="FDQ 2.5V"/>
    <hyperlink ref="B7" r:id="rId_hyperlink_12" tooltip="FDQ_2-5V Datasheet" display="FDQ_2-5V Datasheet"/>
    <hyperlink ref="A8" r:id="rId_hyperlink_13" tooltip="FDQ 3.3V" display="FDQ 3.3V"/>
    <hyperlink ref="B8" r:id="rId_hyperlink_14" tooltip="FDQ_3-3V Datasheet" display="FDQ_3-3V Datasheet"/>
    <hyperlink ref="A9" r:id="rId_hyperlink_15" tooltip="FJ 1.2V" display="FJ 1.2V"/>
    <hyperlink ref="B9" r:id="rId_hyperlink_16" tooltip="FJ_1-2V Datasheet" display="FJ_1-2V Datasheet"/>
    <hyperlink ref="A10" r:id="rId_hyperlink_17" tooltip="FJ 1.8V" display="FJ 1.8V"/>
    <hyperlink ref="B10" r:id="rId_hyperlink_18" tooltip="FJ_1-8V Datasheet" display="FJ_1-8V Datasheet"/>
    <hyperlink ref="A11" r:id="rId_hyperlink_19" tooltip="FJ 2.5V" display="FJ 2.5V"/>
    <hyperlink ref="B11" r:id="rId_hyperlink_20" tooltip="FJ_2-5V Datasheet" display="FJ_2-5V Datasheet"/>
    <hyperlink ref="A12" r:id="rId_hyperlink_21" tooltip="FJ 3.3V" display="FJ 3.3V"/>
    <hyperlink ref="B12" r:id="rId_hyperlink_22" tooltip="FJ_3-3V Datasheet" display="FJ_3-3V Datasheet"/>
    <hyperlink ref="A13" r:id="rId_hyperlink_23" tooltip="FK 1.2V" display="FK 1.2V"/>
    <hyperlink ref="B13" r:id="rId_hyperlink_24" tooltip="FK_1-2V Datasheet" display="FK_1-2V Datasheet"/>
    <hyperlink ref="A14" r:id="rId_hyperlink_25" tooltip="FK 1.8V" display="FK 1.8V"/>
    <hyperlink ref="B14" r:id="rId_hyperlink_26" tooltip="FK_1-8V Datasheet" display="FK_1-8V Datasheet"/>
    <hyperlink ref="A15" r:id="rId_hyperlink_27" tooltip="FK 2.5V" display="FK 2.5V"/>
    <hyperlink ref="B15" r:id="rId_hyperlink_28" tooltip="FK_2-5V Datasheet" display="FK_2-5V Datasheet"/>
    <hyperlink ref="A16" r:id="rId_hyperlink_29" tooltip="FK 3.3V" display="FK 3.3V"/>
    <hyperlink ref="B16" r:id="rId_hyperlink_30" tooltip="FK_3-3V Datasheet" display="FK_3-3V Datasheet"/>
    <hyperlink ref="A17" r:id="rId_hyperlink_31" tooltip="FKQ 1.8V" display="FKQ 1.8V"/>
    <hyperlink ref="B17" r:id="rId_hyperlink_32" tooltip="FKQ_1-8V Datasheet" display="FKQ_1-8V Datasheet"/>
    <hyperlink ref="A18" r:id="rId_hyperlink_33" tooltip="FKQ 2.5V" display="FKQ 2.5V"/>
    <hyperlink ref="B18" r:id="rId_hyperlink_34" tooltip="FKQ_2-5V Datasheet" display="FKQ_2-5V Datasheet"/>
    <hyperlink ref="A19" r:id="rId_hyperlink_35" tooltip="FKQ 3.3V" display="FKQ 3.3V"/>
    <hyperlink ref="B19" r:id="rId_hyperlink_36" tooltip="FKQ_3-3V Datasheet" display="FKQ_3-3V Datasheet"/>
    <hyperlink ref="A20" r:id="rId_hyperlink_37" tooltip="FM 1.2V" display="FM 1.2V"/>
    <hyperlink ref="B20" r:id="rId_hyperlink_38" tooltip="FM_1-2V Datasheet" display="FM_1-2V Datasheet"/>
    <hyperlink ref="A21" r:id="rId_hyperlink_39" tooltip="FM 1.8V" display="FM 1.8V"/>
    <hyperlink ref="B21" r:id="rId_hyperlink_40" tooltip="FM_1-8V Datasheet" display="FM_1-8V Datasheet"/>
    <hyperlink ref="A22" r:id="rId_hyperlink_41" tooltip="FM 2.5V" display="FM 2.5V"/>
    <hyperlink ref="B22" r:id="rId_hyperlink_42" tooltip="FM_2-5V Datasheet" display="FM_2-5V Datasheet"/>
    <hyperlink ref="A23" r:id="rId_hyperlink_43" tooltip="FM 3.3V" display="FM 3.3V"/>
    <hyperlink ref="B23" r:id="rId_hyperlink_44" tooltip="FM_3-3V Datasheet" display="FM_3-3V Datasheet"/>
    <hyperlink ref="A24" r:id="rId_hyperlink_45" tooltip="FN 1.2V" display="FN 1.2V"/>
    <hyperlink ref="B24" r:id="rId_hyperlink_46" tooltip="FN_1-2V Datasheet" display="FN_1-2V Datasheet"/>
    <hyperlink ref="A25" r:id="rId_hyperlink_47" tooltip="FN 1.8V" display="FN 1.8V"/>
    <hyperlink ref="B25" r:id="rId_hyperlink_48" tooltip="FN_1-8V Datasheet" display="FN_1-8V Datasheet"/>
    <hyperlink ref="A26" r:id="rId_hyperlink_49" tooltip="FN 2.5V" display="FN 2.5V"/>
    <hyperlink ref="B26" r:id="rId_hyperlink_50" tooltip="FN_2-5V Datasheet" display="FN_2-5V Datasheet"/>
    <hyperlink ref="A27" r:id="rId_hyperlink_51" tooltip="FN 3.3V" display="FN 3.3V"/>
    <hyperlink ref="B27" r:id="rId_hyperlink_52" tooltip="FN_3-3V Datasheet" display="FN_3-3V Datasheet"/>
    <hyperlink ref="A28" r:id="rId_hyperlink_53" tooltip="FNQ 1.8V" display="FNQ 1.8V"/>
    <hyperlink ref="B28" r:id="rId_hyperlink_54" tooltip="FNQ_1-8V Datasheet" display="FNQ_1-8V Datasheet"/>
    <hyperlink ref="A29" r:id="rId_hyperlink_55" tooltip="FNQ 2.5V" display="FNQ 2.5V"/>
    <hyperlink ref="B29" r:id="rId_hyperlink_56" tooltip="FNQ_2-5V Datasheet" display="FNQ_2-5V Datasheet"/>
    <hyperlink ref="A30" r:id="rId_hyperlink_57" tooltip="FNQ 3.3V" display="FNQ 3.3V"/>
    <hyperlink ref="B30" r:id="rId_hyperlink_58" tooltip="FNQ_3-3V Datasheet" display="FNQ_3-3V Datasheet"/>
    <hyperlink ref="A31" r:id="rId_hyperlink_59" tooltip="LD 2.5V" display="LD 2.5V"/>
    <hyperlink ref="B31" r:id="rId_hyperlink_60" tooltip="LD_2.5V Datasheet" display="LD_2.5V Datasheet"/>
    <hyperlink ref="A32" r:id="rId_hyperlink_61" tooltip="LD 3.3V" display="LD 3.3V"/>
    <hyperlink ref="B32" r:id="rId_hyperlink_62" tooltip="LD-3.3 Datasheet" display="LD-3.3 Datasheet"/>
    <hyperlink ref="A33" r:id="rId_hyperlink_63" tooltip="LK 2.5V" display="LK 2.5V"/>
    <hyperlink ref="B33" r:id="rId_hyperlink_64" tooltip="LK-2-5V Datasheet" display="LK-2-5V Datasheet"/>
    <hyperlink ref="A34" r:id="rId_hyperlink_65" tooltip="LK 3.3V" display="LK 3.3V"/>
    <hyperlink ref="B34" r:id="rId_hyperlink_66" tooltip="LK-3-3V Datasheet" display="LK-3-3V Datasheet"/>
    <hyperlink ref="A35" r:id="rId_hyperlink_67" tooltip="LN 3.3V" display="LN 3.3V"/>
    <hyperlink ref="B35" r:id="rId_hyperlink_68" tooltip="LN_3-3V Datasheet" display="LN_3-3V Datasheet"/>
    <hyperlink ref="A36" r:id="rId_hyperlink_69" tooltip="LX201" display="LX201"/>
    <hyperlink ref="B36" r:id="rId_hyperlink_70" tooltip="LX201 Datasheet" display="LX201 Datasheet"/>
    <hyperlink ref="A37" r:id="rId_hyperlink_71" tooltip="LX251" display="LX251"/>
    <hyperlink ref="B37" r:id="rId_hyperlink_72" tooltip="LX251 Datasheet" display="LX251 Datasheet"/>
    <hyperlink ref="A38" r:id="rId_hyperlink_73" tooltip="LX321" display="LX321"/>
    <hyperlink ref="B38" r:id="rId_hyperlink_74" tooltip="LX321 Datasheet" display="LX321 Datasheet"/>
    <hyperlink ref="A39" r:id="rId_hyperlink_75" tooltip="LX501" display="LX501"/>
    <hyperlink ref="B39" r:id="rId_hyperlink_76" tooltip="LX501 Datasheet" display="LX501 Datasheet"/>
    <hyperlink ref="A40" r:id="rId_hyperlink_77" tooltip="LX701" display="LX701"/>
    <hyperlink ref="B40" r:id="rId_hyperlink_78" tooltip="LX701 Datasheet" display="LX701 Datasheet"/>
    <hyperlink ref="A41" r:id="rId_hyperlink_79" tooltip="LXQ" display="LXQ"/>
    <hyperlink ref="B41" r:id="rId_hyperlink_80" tooltip="LXQ Datasheet" display="LXQ Datasheet"/>
    <hyperlink ref="A42" r:id="rId_hyperlink_81" tooltip="PB 2.5V" display="PB 2.5V"/>
    <hyperlink ref="B42" r:id="rId_hyperlink_82" tooltip="PB_2.5V Datasheet" display="PB_2.5V Datasheet"/>
    <hyperlink ref="A43" r:id="rId_hyperlink_83" tooltip="PB 3.3V" display="PB 3.3V"/>
    <hyperlink ref="B43" r:id="rId_hyperlink_84" tooltip="PB_3.3V Datasheet" display="PB_3.3V Datasheet"/>
    <hyperlink ref="A44" r:id="rId_hyperlink_85" tooltip="PD 2.5V" display="PD 2.5V"/>
    <hyperlink ref="B44" r:id="rId_hyperlink_86" tooltip="PD_2.5V Datasheet" display="PD_2.5V Datasheet"/>
    <hyperlink ref="A45" r:id="rId_hyperlink_87" tooltip="PD 3.3V" display="PD 3.3V"/>
    <hyperlink ref="B45" r:id="rId_hyperlink_88" tooltip="PD_3.3V Datasheet" display="PD_3.3V Datasheet"/>
    <hyperlink ref="A46" r:id="rId_hyperlink_89" tooltip="PF 3.3V" display="PF 3.3V"/>
    <hyperlink ref="A47" r:id="rId_hyperlink_90" tooltip="PK 2.5V" display="PK 2.5V"/>
    <hyperlink ref="B47" r:id="rId_hyperlink_91" tooltip="PK-2.5V Datasheet" display="PK-2.5V Datasheet"/>
    <hyperlink ref="A48" r:id="rId_hyperlink_92" tooltip="PK 3.3V" display="PK 3.3V"/>
    <hyperlink ref="B48" r:id="rId_hyperlink_93" tooltip="PK-3-3V Datasheet" display="PK-3-3V Datasheet"/>
    <hyperlink ref="A49" r:id="rId_hyperlink_94" tooltip="PN 3.3V" display="PN 3.3V"/>
    <hyperlink ref="B49" r:id="rId_hyperlink_95" tooltip="PN_3-3V Datasheet" display="PN_3-3V Datasheet"/>
    <hyperlink ref="A50" r:id="rId_hyperlink_96" tooltip="PX 2.5V" display="PX 2.5V"/>
    <hyperlink ref="B50" r:id="rId_hyperlink_97" tooltip="PX_2-5V Datasheet" display="PX_2-5V Datasheet"/>
    <hyperlink ref="A51" r:id="rId_hyperlink_98" tooltip="PX 3.3V" display="PX 3.3V"/>
    <hyperlink ref="B51" r:id="rId_hyperlink_99" tooltip="PX_3-3V Datasheet" display="PX_3-3V Datasheet"/>
    <hyperlink ref="A52" r:id="rId_hyperlink_100" tooltip="SD 2.5V" display="SD 2.5V"/>
    <hyperlink ref="B52" r:id="rId_hyperlink_101" tooltip="SD_2-5V Datasheet" display="SD_2-5V Datasheet"/>
    <hyperlink ref="A53" r:id="rId_hyperlink_102" tooltip="SD 3.3V" display="SD 3.3V"/>
    <hyperlink ref="B53" r:id="rId_hyperlink_103" tooltip="SD_3-3V Datasheet" display="SD_3-3V Datasheet"/>
    <hyperlink ref="A54" r:id="rId_hyperlink_104" tooltip="SH 3.3V" display="SH 3.3V"/>
    <hyperlink ref="B54" r:id="rId_hyperlink_105" tooltip="SH_3-3V Datasheet" display="SH_3-3V Datasheet"/>
    <hyperlink ref="A55" r:id="rId_hyperlink_106" tooltip="SN 2.5V" display="SN 2.5V"/>
    <hyperlink ref="B55" r:id="rId_hyperlink_107" tooltip="SN_2-5V Datasheet" display="SN_2-5V Datasheet"/>
    <hyperlink ref="A56" r:id="rId_hyperlink_108" tooltip="SN 3.3V" display="SN 3.3V"/>
    <hyperlink ref="B56" r:id="rId_hyperlink_109" tooltip="SN_3-3V Datasheet" display="SN_3-3V Datasheet"/>
    <hyperlink ref="A57" r:id="rId_hyperlink_110" tooltip="SN 3.3V RS" display="SN 3.3V RS"/>
    <hyperlink ref="B57" r:id="rId_hyperlink_111" tooltip="SN_3-3V_RS Datasheet" display="SN_3-3V_RS Datasheet"/>
    <hyperlink ref="A58" r:id="rId_hyperlink_112" tooltip="SQ 2.5V" display="SQ 2.5V"/>
    <hyperlink ref="A59" r:id="rId_hyperlink_113" tooltip="SQ 3.3V" display="SQ 3.3V"/>
    <hyperlink ref="B59" r:id="rId_hyperlink_114" tooltip="SQ 3.3V Datasheet" display="SQ 3.3V Datasheet"/>
    <hyperlink ref="A60" r:id="rId_hyperlink_115" tooltip="SX 2.5V" display="SX 2.5V"/>
    <hyperlink ref="B60" r:id="rId_hyperlink_116" tooltip="SX_2-5V Datasheet" display="SX_2-5V Datasheet"/>
    <hyperlink ref="A61" r:id="rId_hyperlink_117" tooltip="SX 3.3V" display="SX 3.3V"/>
    <hyperlink ref="B61" r:id="rId_hyperlink_118" tooltip="SX_3-3V Datasheet" display="SX_3-3V Datasheet"/>
    <hyperlink ref="A62" r:id="rId_hyperlink_119" tooltip="UC" display="UC"/>
    <hyperlink ref="B62" r:id="rId_hyperlink_120" tooltip="UC Datasheet" display="UC Datasheet"/>
    <hyperlink ref="A63" r:id="rId_hyperlink_121" tooltip="UCQ" display="UCQ"/>
    <hyperlink ref="B63" r:id="rId_hyperlink_122" tooltip="UCQ Datasheet" display="UCQ Datasheet"/>
    <hyperlink ref="A64" r:id="rId_hyperlink_123" tooltip="UJ 1.8V" display="UJ 1.8V"/>
    <hyperlink ref="B64" r:id="rId_hyperlink_124" tooltip="UJ_1-8V Datasheet" display="UJ_1-8V Datasheet"/>
    <hyperlink ref="A65" r:id="rId_hyperlink_125" tooltip="UK 1.8V" display="UK 1.8V"/>
    <hyperlink ref="B65" r:id="rId_hyperlink_126" tooltip="UK_1-8V Datasheet" display="UK_1-8V Datasheet"/>
    <hyperlink ref="A66" r:id="rId_hyperlink_127" tooltip="UM 1.8V" display="UM 1.8V"/>
    <hyperlink ref="B66" r:id="rId_hyperlink_128" tooltip="UM_1-8V Datasheet" display="UM_1-8V Datasheet"/>
    <hyperlink ref="A67" r:id="rId_hyperlink_129" tooltip="VM 1.2V" display="VM 1.2V"/>
    <hyperlink ref="B67" r:id="rId_hyperlink_130" tooltip="VM_1-2V Datasheet" display="VM_1-2V Datasheet"/>
    <hyperlink ref="A68" r:id="rId_hyperlink_131" tooltip="VM 1.8V" display="VM 1.8V"/>
    <hyperlink ref="B68" r:id="rId_hyperlink_132" tooltip="VM_1-8V Datasheet" display="VM_1-8V Datasheet"/>
    <hyperlink ref="A69" r:id="rId_hyperlink_133" tooltip="VM 2.5V" display="VM 2.5V"/>
    <hyperlink ref="B69" r:id="rId_hyperlink_134" tooltip="VM_2-5V Datasheet" display="VM_2-5V Datasheet"/>
    <hyperlink ref="A70" r:id="rId_hyperlink_135" tooltip="VM 3.3V" display="VM 3.3V"/>
    <hyperlink ref="B70" r:id="rId_hyperlink_136" tooltip="VM_3-3V Datasheet" display="VM_3-3V Datasheet"/>
    <hyperlink ref="A71" r:id="rId_hyperlink_137" tooltip="WL251" display="WL251"/>
    <hyperlink ref="B71" r:id="rId_hyperlink_138" tooltip="WL251 Datasheet" display="WL251 Datasheet"/>
    <hyperlink ref="A72" r:id="rId_hyperlink_139" tooltip="WL321" display="WL321"/>
    <hyperlink ref="B72" r:id="rId_hyperlink_140" tooltip="WL321 Datasheet" display="WL321 Datasheet"/>
    <hyperlink ref="A73" r:id="rId_hyperlink_141" tooltip="WL501" display="WL501"/>
    <hyperlink ref="B73" r:id="rId_hyperlink_142" tooltip="WL501 Datasheet" display="WL501 Datasheet"/>
    <hyperlink ref="A74" r:id="rId_hyperlink_143" tooltip="WL701" display="WL701"/>
    <hyperlink ref="B74" r:id="rId_hyperlink_144" tooltip="WL701 Datasheet" display="WL701 Datasheet"/>
    <hyperlink ref="A75" r:id="rId_hyperlink_145" tooltip="WX501" display="WX501"/>
    <hyperlink ref="B75" r:id="rId_hyperlink_146" tooltip="WX501 Datasheet" display="WX501 Datasheet"/>
    <hyperlink ref="A76" r:id="rId_hyperlink_147" tooltip="WX502" display="WX502"/>
    <hyperlink ref="B76" r:id="rId_hyperlink_148" tooltip="WX502 Datasheet" display="WX502 Datasheet"/>
    <hyperlink ref="A77" r:id="rId_hyperlink_149" tooltip="WX503" display="WX503"/>
    <hyperlink ref="B77" r:id="rId_hyperlink_150" tooltip="WX503 Datasheet" display="WX503 Datasheet"/>
    <hyperlink ref="A78" r:id="rId_hyperlink_151" tooltip="WX701" display="WX701"/>
    <hyperlink ref="B78" r:id="rId_hyperlink_152" tooltip="WX701 Datasheet" display="WX701 Datasheet"/>
    <hyperlink ref="A79" r:id="rId_hyperlink_153" tooltip="WX702" display="WX702"/>
    <hyperlink ref="B79" r:id="rId_hyperlink_154" tooltip="WX702 Datasheet" display="WX702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2024-03-28T11:30:00-05:00</dcterms:created>
  <dcterms:modified xsi:type="dcterms:W3CDTF">2024-03-28T11:30:00-05:00</dcterms:modified>
  <dc:title>Untitled Spreadsheet</dc:title>
  <dc:description/>
  <dc:subject/>
  <cp:keywords/>
  <cp:category/>
</cp:coreProperties>
</file>