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<sst xmlns="http://schemas.openxmlformats.org/spreadsheetml/2006/main" uniqueCount="215">
  <si>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</si>
  <si>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</si>
  <si>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</si>
  <si>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Category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</si>
  <si>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</si>
  <si>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</si>
  <si>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VCEO, VCES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</si>
  <si>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</si>
  <si>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</si>
  <si>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PD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</si>
  <si>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</si>
  <si>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(@ IC)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</si>
  <si>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FE</t>
    </r>
    <r>
      <rPr>
        <rFont val="Calibri"/>
        <b val="false"/>
        <i val="false"/>
        <strike val="false"/>
        <color rgb="FF000000"/>
        <sz val="11"/>
        <u val="none"/>
      </rPr>
      <t xml:space="preserve">(Min 2)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</si>
  <si>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(@ IC2)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</si>
  <si>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VCE(sat) Max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</si>
  <si>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alibri"/>
        <b val="false"/>
        <i val="false"/>
        <strike val="false"/>
        <color rgb="FF000000"/>
        <sz val="11"/>
        <u val="none"/>
      </rPr>
      <t xml:space="preserve"> (@ IC/IB) (A/mA)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</si>
  <si>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VCE(sat) (Max.2)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</si>
  <si>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VCE(sat) (@ IC/IB2) (A/mA)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</si>
  <si>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fT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</si>
  <si>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RCE(sat)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</si>
  <si>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Spice Model</t>
    </r>
  </si>
  <si>
    <t>Packages</t>
  </si>
  <si>
    <t>PNP, 120V, 0.8A, SOT89</t>
  </si>
  <si>
    <t>Medium Power Transistor</t>
  </si>
  <si>
    <t>Standard</t>
  </si>
  <si>
    <t>PNP</t>
  </si>
  <si>
    <t>0.5/50</t>
  </si>
  <si>
    <t>SOT89</t>
  </si>
  <si>
    <t>Automotive</t>
  </si>
  <si>
    <t>PNP, 400V, 0.5A, SOT89</t>
  </si>
  <si>
    <t>High Voltage Transistor</t>
  </si>
  <si>
    <t>0.1/10</t>
  </si>
  <si>
    <t>0.2/40</t>
  </si>
  <si>
    <t>NPN, 125V, 0.8A, SOT23</t>
  </si>
  <si>
    <t>NPN</t>
  </si>
  <si>
    <t>0.3/30</t>
  </si>
  <si>
    <t>SOT23</t>
  </si>
  <si>
    <t>NPN, 350V, 0.5A, SOT89</t>
  </si>
  <si>
    <t>0.05/4</t>
  </si>
  <si>
    <t>Dual PNP, 150V, 0.2A, SOT26</t>
  </si>
  <si>
    <t>High Voltage Transistor (Matched hFE, VCE(sat) &amp; VBE(sat))</t>
  </si>
  <si>
    <t>PNP + PNP</t>
  </si>
  <si>
    <t>0.01/1</t>
  </si>
  <si>
    <t>0.05/5</t>
  </si>
  <si>
    <t>SOT26</t>
  </si>
  <si>
    <t>Dual NPN, 160V, 0.2A, SOT26</t>
  </si>
  <si>
    <t>NPN + NPN</t>
  </si>
  <si>
    <t>NPN, 350V, 0.5A, SOT23</t>
  </si>
  <si>
    <t>0.02/2</t>
  </si>
  <si>
    <t>0.03/3</t>
  </si>
  <si>
    <t>PNP, 350V, 0.5A, SOT23</t>
  </si>
  <si>
    <t>NPN, 700V, 1.3A, SOT223</t>
  </si>
  <si>
    <t>0.5/100</t>
  </si>
  <si>
    <t>1/250</t>
  </si>
  <si>
    <t>SOT223</t>
  </si>
  <si>
    <t>PNP, 140V, 4A, PowerDI5</t>
  </si>
  <si>
    <t>1/100</t>
  </si>
  <si>
    <t>3/300</t>
  </si>
  <si>
    <t>PowerDI5</t>
  </si>
  <si>
    <t>NPN, 400V, 0.3A, PowerDI5</t>
  </si>
  <si>
    <t>0.05/6</t>
  </si>
  <si>
    <t>PNP, 150V, 0.6A, SOT89</t>
  </si>
  <si>
    <t>NPN, 160V, 0.10.6A, SOT89</t>
  </si>
  <si>
    <t>NPN, 160V, 0.6A, PowerDI5</t>
  </si>
  <si>
    <t>NPN, 180V, 0.5A, TO252</t>
  </si>
  <si>
    <t>0.1/2</t>
  </si>
  <si>
    <t>0.2/5</t>
  </si>
  <si>
    <t>TO252 (DPAK)</t>
  </si>
  <si>
    <t>NPN, 300V, 0.5A, SOT89</t>
  </si>
  <si>
    <t>PNP, 300V, 0.5A, SOT89</t>
  </si>
  <si>
    <t>PNP, 140V, 4A, PowerDI3333-8</t>
  </si>
  <si>
    <t>0.1/5</t>
  </si>
  <si>
    <t>PowerDI3333-8/SWP (Type UX)</t>
  </si>
  <si>
    <t>PNP, 200V, 2A, PowerDI5</t>
  </si>
  <si>
    <t>0.5/25</t>
  </si>
  <si>
    <t>2/400</t>
  </si>
  <si>
    <t>PNP, 500V, 0.15A, PowerDI5</t>
  </si>
  <si>
    <t>0.05/10</t>
  </si>
  <si>
    <t>PNP, 150V, 0.6A, SOT223</t>
  </si>
  <si>
    <t>NPN, 160V, 0.6A, SOT223</t>
  </si>
  <si>
    <t>NPN, 300V, 0.5A, SOT223</t>
  </si>
  <si>
    <t>PNP, 300V, 0.5A, SOT223</t>
  </si>
  <si>
    <t>NPN, 400V, 0.225A, SOT89</t>
  </si>
  <si>
    <t>NPN, 150V, 1A, SOT89</t>
  </si>
  <si>
    <t>0.25/25</t>
  </si>
  <si>
    <t>PNP, 150V, 0.7A, SOT89</t>
  </si>
  <si>
    <t>PNP, 400V, 0.2A, SOT89</t>
  </si>
  <si>
    <t>PNP, 200V, 0.3A, SOT89</t>
  </si>
  <si>
    <t>NPN, 120V, 1A, SOT89</t>
  </si>
  <si>
    <t>Darlington Transistor</t>
  </si>
  <si>
    <t>0.25/0.25</t>
  </si>
  <si>
    <t>1/1</t>
  </si>
  <si>
    <t>NPN, 400V, 0.5A, SOT89</t>
  </si>
  <si>
    <t>PNP, 120V, 1A, SOT89</t>
  </si>
  <si>
    <t>2/2</t>
  </si>
  <si>
    <t>NPN, 140V, 1A, SOT23</t>
  </si>
  <si>
    <t>0.15/15</t>
  </si>
  <si>
    <t>NPN, 400V, 0.225A, SOT23</t>
  </si>
  <si>
    <t>400V NPN High-Voltage Transistor in SOT23</t>
  </si>
  <si>
    <t>NPN, 450V, 0.15A, SOT23</t>
  </si>
  <si>
    <t>NPN, 120V, 1A, SOT23</t>
  </si>
  <si>
    <t>NPN, 150V, 1A, SOT23</t>
  </si>
  <si>
    <t>NPN, 300V, 0.5A, SOT23</t>
  </si>
  <si>
    <t>PNP, 150V, 1A, SOT23</t>
  </si>
  <si>
    <t>PNP, 400V, 0.15A, SOT23</t>
  </si>
  <si>
    <t>400V PNP High-Voltage Transistor in SOT23</t>
  </si>
  <si>
    <t>PNP, 500V, 0.15A, SOT23</t>
  </si>
  <si>
    <t>PNP, 200V, 0.3A, SOT23</t>
  </si>
  <si>
    <t>PNP, 300V, 0.2A, SOT23</t>
  </si>
  <si>
    <t>0.1/20</t>
  </si>
  <si>
    <t>NPN, 125V, 1A, SOT23</t>
  </si>
  <si>
    <t>Low Saturation Transistor</t>
  </si>
  <si>
    <t>1/50</t>
  </si>
  <si>
    <t>.01/1</t>
  </si>
  <si>
    <t>.03/3</t>
  </si>
  <si>
    <t>NPN, 300V, 0.2A, SOT23</t>
  </si>
  <si>
    <t>300V NPN High Voltage Transistor in SOT23</t>
  </si>
  <si>
    <t>NPN, 400V, 0.3A, SOT223</t>
  </si>
  <si>
    <t>PNP, 400V, 0.2A, SOT223</t>
  </si>
  <si>
    <t>SOT223 (Type DN)</t>
  </si>
  <si>
    <t>PNP, 500V, 0.15A, SOT223</t>
  </si>
  <si>
    <t>NPN, 140V, 2A, SOT223</t>
  </si>
  <si>
    <t>0.5/5</t>
  </si>
  <si>
    <t>1/10</t>
  </si>
  <si>
    <t>NPN, 120V, 1.5A, SOT223</t>
  </si>
  <si>
    <t>NPN, 150V, 1A, SOT223</t>
  </si>
  <si>
    <t>1/200</t>
  </si>
  <si>
    <t>N/A</t>
  </si>
  <si>
    <t>NPN, 400V, 0.5A, SOT223</t>
  </si>
  <si>
    <t>NPN, 120V, 1A, SOT223</t>
  </si>
  <si>
    <t>0.1/0.5</t>
  </si>
  <si>
    <t>0.4/5</t>
  </si>
  <si>
    <t>NPN, 180V, 0.5A, SOT223</t>
  </si>
  <si>
    <t>0.05/0.5</t>
  </si>
  <si>
    <t>PNP, 120V, 2A, SOT223</t>
  </si>
  <si>
    <t>PNP, 150V, 1A, SOT223</t>
  </si>
  <si>
    <t>PNP, 400V, 0.5A, SOT223</t>
  </si>
  <si>
    <t>PNP, 140V, 0.5A, SOT223</t>
  </si>
  <si>
    <t>0.1/1</t>
  </si>
  <si>
    <t>PNP, 200V, 0.5A, SOT223</t>
  </si>
  <si>
    <t>0.05/2</t>
  </si>
  <si>
    <t>0.2/20</t>
  </si>
  <si>
    <t>NPN, 150V, 5A, SOT223</t>
  </si>
  <si>
    <t>NPN, 300V, 3.5A, SOT223</t>
  </si>
  <si>
    <t>2/200</t>
  </si>
  <si>
    <t>PNP, 140V, 4A, SOT223</t>
  </si>
  <si>
    <t>PNP, 200V, 2A, SOT223</t>
  </si>
  <si>
    <t>PNP, 300V, 1A, SOT223</t>
  </si>
  <si>
    <t>PNP, 300V, 1A,  SOT223</t>
  </si>
  <si>
    <t>NPN, 300V, 0.5A, TO252</t>
  </si>
  <si>
    <t>PNP, 300V, 0.5A, TO252</t>
  </si>
  <si>
    <t>PNP, 150V, 0.6A, SOT23</t>
  </si>
  <si>
    <t>150V PNP HIGH VOLTAGE TRANSISTOR IN SOT23</t>
  </si>
  <si>
    <t>NPN, 160V, 0.6A, SOT23</t>
  </si>
  <si>
    <t>PNP, 300V, 0.5A, SOT23</t>
  </si>
  <si>
    <t>Dual PNP, 150V, 0.2A, SOT363</t>
  </si>
  <si>
    <t>SOT363</t>
  </si>
  <si>
    <t>Complementary, 160V, 0.2A, SOT363</t>
  </si>
  <si>
    <t>NPN + PNP</t>
  </si>
  <si>
    <t>160, 150</t>
  </si>
  <si>
    <t>80, 60</t>
  </si>
  <si>
    <t>30, 50</t>
  </si>
  <si>
    <t>150, 200</t>
  </si>
  <si>
    <t>200, 500</t>
  </si>
  <si>
    <t>Dual NPN, 160V, 0.2A, SOT363</t>
  </si>
  <si>
    <t>Dual NPN, 300V, 0.5A, SOT26</t>
  </si>
  <si>
    <t>PNP, 150V, 0.2A, SOT323</t>
  </si>
  <si>
    <t>SOT323</t>
  </si>
  <si>
    <t>NPN, 150V, 0.2A, SOT323</t>
  </si>
  <si>
    <t>NPN, 300V, 0.2A, SOT323</t>
  </si>
  <si>
    <t>PNP, 300V, 0.1A, SOT323</t>
  </si>
  <si>
    <t>Dual NPN, 120V, 0.5A, SM-8</t>
  </si>
  <si>
    <t>SM-8</t>
  </si>
  <si>
    <t>Dual PNP, 140V, 0.5A, SM-8</t>
  </si>
  <si>
    <t>NPN, 140V, 1A, E-Line</t>
  </si>
  <si>
    <t>E-Line</t>
  </si>
  <si>
    <t>NPN, 300V, 0.5A, E-Line</t>
  </si>
  <si>
    <t>NPN, 400V, 0.3A, E-Line</t>
  </si>
  <si>
    <t>PNP, 400V, 0.2A, E-Line</t>
  </si>
  <si>
    <t>PNP, 500V, 0.15A, E-Line</t>
  </si>
  <si>
    <t>NPN, 120V, 1A, E-Line</t>
  </si>
  <si>
    <t>1/21</t>
  </si>
  <si>
    <t>NPN, 400V, 0.5A, E-Line</t>
  </si>
  <si>
    <t>NPN, 120V, 0.5A, E-Line</t>
  </si>
  <si>
    <t>NPN, 180V, 0.5A, E-Line</t>
  </si>
  <si>
    <t>PNP, 120V, 1A, E-Line</t>
  </si>
  <si>
    <t>PNP, 300V, 0.5A, E-Line</t>
  </si>
  <si>
    <t>PNP, 400V, 0.5A, E-Line</t>
  </si>
  <si>
    <t>PNP, 140V, 0.5A, E-Line</t>
  </si>
  <si>
    <t>PNP, 200V, 0.5A, E-Line</t>
  </si>
  <si>
    <t>NPN, 150V, 4A, E-Line</t>
  </si>
  <si>
    <t>NPN, 300V, 3A, E-Line</t>
  </si>
  <si>
    <t>PNP, 140V, 3A, E-Line</t>
  </si>
  <si>
    <t>PNP, 200V, 2A, E-Line</t>
  </si>
  <si>
    <t>PNP, 300V, 1A, E-Line</t>
  </si>
  <si>
    <t>PNP, 140V, 3A, SOT89</t>
  </si>
  <si>
    <t>NPN, 120V with 120V Diode in  DFN3030-8</t>
  </si>
  <si>
    <t>Darlington Transistor with Rectifier</t>
  </si>
  <si>
    <t>V-DFN3030-8</t>
  </si>
  <si>
    <t>NPN, 120V, 1A, SOT23F</t>
  </si>
  <si>
    <t>2/5</t>
  </si>
  <si>
    <t>SOT23F</t>
  </si>
  <si>
    <t>NPN, 120V, 1.5A, TO252</t>
  </si>
  <si>
    <t>NPN, 120V, 1.5A, PowerDI5</t>
  </si>
  <si>
    <t>NPN, 400V, 0.5A, SOT23F</t>
  </si>
  <si>
    <t>Dual NPN, 400V, 0.5A, PowerDI3333-8</t>
  </si>
  <si>
    <t>PowerDI3333-8 (Type UXB)</t>
  </si>
  <si>
    <t>NPN, 150V, 1A, TO252</t>
  </si>
  <si>
    <t>NPN, 200V, 1A, SOT89</t>
  </si>
  <si>
    <t>PNP, 200V, 2A, SOT89</t>
  </si>
  <si>
    <t>PNP, 120V, 1A, SOT23F</t>
  </si>
  <si>
    <t>PNP, 400V, 0.2A, SOT23F</t>
  </si>
  <si>
    <t>PNP, 140V, 2.5A, SOT23</t>
  </si>
  <si>
    <t>PNP, 140V, 1A, SOT23</t>
  </si>
  <si>
    <t>PNP, 150V, 1A, SOT89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</si>
</sst>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2DA1201Y" TargetMode="External"/><Relationship Id="rId_hyperlink_2" Type="http://schemas.openxmlformats.org/officeDocument/2006/relationships/hyperlink" Target="https://www.diodes.com/assets/Datasheets/2DA1201Y.pdf" TargetMode="External"/><Relationship Id="rId_hyperlink_3" Type="http://schemas.openxmlformats.org/officeDocument/2006/relationships/hyperlink" Target="https://www.diodes.com/part/view/2DA1201YQ" TargetMode="External"/><Relationship Id="rId_hyperlink_4" Type="http://schemas.openxmlformats.org/officeDocument/2006/relationships/hyperlink" Target="https://www.diodes.com/assets/Datasheets/2DA1201Y.pdf" TargetMode="External"/><Relationship Id="rId_hyperlink_5" Type="http://schemas.openxmlformats.org/officeDocument/2006/relationships/hyperlink" Target="https://www.diodes.com/part/view/2DA1971" TargetMode="External"/><Relationship Id="rId_hyperlink_6" Type="http://schemas.openxmlformats.org/officeDocument/2006/relationships/hyperlink" Target="https://www.diodes.com/assets/Datasheets/2DA1971.pdf" TargetMode="External"/><Relationship Id="rId_hyperlink_7" Type="http://schemas.openxmlformats.org/officeDocument/2006/relationships/hyperlink" Target="https://www.diodes.com/part/view/2DA1971Q" TargetMode="External"/><Relationship Id="rId_hyperlink_8" Type="http://schemas.openxmlformats.org/officeDocument/2006/relationships/hyperlink" Target="https://www.diodes.com/assets/Datasheets/2DA1971Q.pdf" TargetMode="External"/><Relationship Id="rId_hyperlink_9" Type="http://schemas.openxmlformats.org/officeDocument/2006/relationships/hyperlink" Target="https://www.diodes.com/part/view/BCX41" TargetMode="External"/><Relationship Id="rId_hyperlink_10" Type="http://schemas.openxmlformats.org/officeDocument/2006/relationships/hyperlink" Target="https://www.diodes.com/assets/Datasheets/BCX41.pdf" TargetMode="External"/><Relationship Id="rId_hyperlink_11" Type="http://schemas.openxmlformats.org/officeDocument/2006/relationships/hyperlink" Target="https://www.diodes.com/part/view/BCX41Q" TargetMode="External"/><Relationship Id="rId_hyperlink_12" Type="http://schemas.openxmlformats.org/officeDocument/2006/relationships/hyperlink" Target="https://www.diodes.com/assets/Datasheets/BCX41.pdf" TargetMode="External"/><Relationship Id="rId_hyperlink_13" Type="http://schemas.openxmlformats.org/officeDocument/2006/relationships/hyperlink" Target="https://www.diodes.com/part/view/BST39" TargetMode="External"/><Relationship Id="rId_hyperlink_14" Type="http://schemas.openxmlformats.org/officeDocument/2006/relationships/hyperlink" Target="https://www.diodes.com/assets/Datasheets/BST39.pdf" TargetMode="External"/><Relationship Id="rId_hyperlink_15" Type="http://schemas.openxmlformats.org/officeDocument/2006/relationships/hyperlink" Target="https://www.diodes.com/part/view/DMMT5401" TargetMode="External"/><Relationship Id="rId_hyperlink_16" Type="http://schemas.openxmlformats.org/officeDocument/2006/relationships/hyperlink" Target="https://www.diodes.com/assets/Datasheets/DMMT5401.pdf" TargetMode="External"/><Relationship Id="rId_hyperlink_17" Type="http://schemas.openxmlformats.org/officeDocument/2006/relationships/hyperlink" Target="https://www.diodes.com/part/view/DMMT5551" TargetMode="External"/><Relationship Id="rId_hyperlink_18" Type="http://schemas.openxmlformats.org/officeDocument/2006/relationships/hyperlink" Target="https://www.diodes.com/assets/Datasheets/ds30436.pdf" TargetMode="External"/><Relationship Id="rId_hyperlink_19" Type="http://schemas.openxmlformats.org/officeDocument/2006/relationships/hyperlink" Target="https://www.diodes.com/part/view/DMMT5551S" TargetMode="External"/><Relationship Id="rId_hyperlink_20" Type="http://schemas.openxmlformats.org/officeDocument/2006/relationships/hyperlink" Target="https://www.diodes.com/assets/Datasheets/ds30436.pdf" TargetMode="External"/><Relationship Id="rId_hyperlink_21" Type="http://schemas.openxmlformats.org/officeDocument/2006/relationships/hyperlink" Target="https://www.diodes.com/part/view/DN350T05" TargetMode="External"/><Relationship Id="rId_hyperlink_22" Type="http://schemas.openxmlformats.org/officeDocument/2006/relationships/hyperlink" Target="https://www.diodes.com/assets/Datasheets/ds30625.pdf" TargetMode="External"/><Relationship Id="rId_hyperlink_23" Type="http://schemas.openxmlformats.org/officeDocument/2006/relationships/hyperlink" Target="https://www.diodes.com/part/view/DP350T05" TargetMode="External"/><Relationship Id="rId_hyperlink_24" Type="http://schemas.openxmlformats.org/officeDocument/2006/relationships/hyperlink" Target="https://www.diodes.com/assets/Datasheets/ds30624.pdf" TargetMode="External"/><Relationship Id="rId_hyperlink_25" Type="http://schemas.openxmlformats.org/officeDocument/2006/relationships/hyperlink" Target="https://www.diodes.com/part/view/DXT13003DG" TargetMode="External"/><Relationship Id="rId_hyperlink_26" Type="http://schemas.openxmlformats.org/officeDocument/2006/relationships/hyperlink" Target="https://www.diodes.com/assets/Datasheets/DXT13003DG.pdf" TargetMode="External"/><Relationship Id="rId_hyperlink_27" Type="http://schemas.openxmlformats.org/officeDocument/2006/relationships/hyperlink" Target="https://www.diodes.com/part/view/DXT2014P5" TargetMode="External"/><Relationship Id="rId_hyperlink_28" Type="http://schemas.openxmlformats.org/officeDocument/2006/relationships/hyperlink" Target="https://www.diodes.com/assets/Datasheets/ds32009.pdf" TargetMode="External"/><Relationship Id="rId_hyperlink_29" Type="http://schemas.openxmlformats.org/officeDocument/2006/relationships/hyperlink" Target="https://www.diodes.com/part/view/DXT458P5" TargetMode="External"/><Relationship Id="rId_hyperlink_30" Type="http://schemas.openxmlformats.org/officeDocument/2006/relationships/hyperlink" Target="https://www.diodes.com/assets/Datasheets/DXT458P5.pdf" TargetMode="External"/><Relationship Id="rId_hyperlink_31" Type="http://schemas.openxmlformats.org/officeDocument/2006/relationships/hyperlink" Target="https://www.diodes.com/part/view/DXT5401" TargetMode="External"/><Relationship Id="rId_hyperlink_32" Type="http://schemas.openxmlformats.org/officeDocument/2006/relationships/hyperlink" Target="https://www.diodes.com/assets/Datasheets/ds31226.pdf" TargetMode="External"/><Relationship Id="rId_hyperlink_33" Type="http://schemas.openxmlformats.org/officeDocument/2006/relationships/hyperlink" Target="https://www.diodes.com/part/view/DXT5551" TargetMode="External"/><Relationship Id="rId_hyperlink_34" Type="http://schemas.openxmlformats.org/officeDocument/2006/relationships/hyperlink" Target="https://www.diodes.com/assets/Datasheets/DXT5551.pdf" TargetMode="External"/><Relationship Id="rId_hyperlink_35" Type="http://schemas.openxmlformats.org/officeDocument/2006/relationships/hyperlink" Target="https://www.diodes.com/part/view/DXT5551P5" TargetMode="External"/><Relationship Id="rId_hyperlink_36" Type="http://schemas.openxmlformats.org/officeDocument/2006/relationships/hyperlink" Target="https://www.diodes.com/assets/Datasheets/DXT5551P5.pdf" TargetMode="External"/><Relationship Id="rId_hyperlink_37" Type="http://schemas.openxmlformats.org/officeDocument/2006/relationships/hyperlink" Target="https://www.diodes.com/part/view/DXT5551P5Q" TargetMode="External"/><Relationship Id="rId_hyperlink_38" Type="http://schemas.openxmlformats.org/officeDocument/2006/relationships/hyperlink" Target="https://www.diodes.com/assets/Datasheets/DXT5551P5Q.pdf" TargetMode="External"/><Relationship Id="rId_hyperlink_39" Type="http://schemas.openxmlformats.org/officeDocument/2006/relationships/hyperlink" Target="https://www.diodes.com/part/view/DXT696BK" TargetMode="External"/><Relationship Id="rId_hyperlink_40" Type="http://schemas.openxmlformats.org/officeDocument/2006/relationships/hyperlink" Target="https://www.diodes.com/assets/Datasheets/DXT696BK.pdf" TargetMode="External"/><Relationship Id="rId_hyperlink_41" Type="http://schemas.openxmlformats.org/officeDocument/2006/relationships/hyperlink" Target="https://www.diodes.com/part/view/DXTA42" TargetMode="External"/><Relationship Id="rId_hyperlink_42" Type="http://schemas.openxmlformats.org/officeDocument/2006/relationships/hyperlink" Target="https://www.diodes.com/assets/Datasheets/ds31158.pdf" TargetMode="External"/><Relationship Id="rId_hyperlink_43" Type="http://schemas.openxmlformats.org/officeDocument/2006/relationships/hyperlink" Target="https://www.diodes.com/part/view/DXTA92" TargetMode="External"/><Relationship Id="rId_hyperlink_44" Type="http://schemas.openxmlformats.org/officeDocument/2006/relationships/hyperlink" Target="https://www.diodes.com/assets/Datasheets/ds31159.pdf" TargetMode="External"/><Relationship Id="rId_hyperlink_45" Type="http://schemas.openxmlformats.org/officeDocument/2006/relationships/hyperlink" Target="https://www.diodes.com/part/view/DXTP03140BFG" TargetMode="External"/><Relationship Id="rId_hyperlink_46" Type="http://schemas.openxmlformats.org/officeDocument/2006/relationships/hyperlink" Target="https://www.diodes.com/assets/Datasheets/DXTP03140BFG.pdf" TargetMode="External"/><Relationship Id="rId_hyperlink_47" Type="http://schemas.openxmlformats.org/officeDocument/2006/relationships/hyperlink" Target="https://www.diodes.com/part/view/DXTP03200BP5" TargetMode="External"/><Relationship Id="rId_hyperlink_48" Type="http://schemas.openxmlformats.org/officeDocument/2006/relationships/hyperlink" Target="https://www.diodes.com/assets/Datasheets/ds32068.pdf" TargetMode="External"/><Relationship Id="rId_hyperlink_49" Type="http://schemas.openxmlformats.org/officeDocument/2006/relationships/hyperlink" Target="https://www.diodes.com/part/view/DXTP03200BP5Q" TargetMode="External"/><Relationship Id="rId_hyperlink_50" Type="http://schemas.openxmlformats.org/officeDocument/2006/relationships/hyperlink" Target="https://www.diodes.com/assets/Datasheets/DXTP03200BP5Q.pdf" TargetMode="External"/><Relationship Id="rId_hyperlink_51" Type="http://schemas.openxmlformats.org/officeDocument/2006/relationships/hyperlink" Target="https://www.diodes.com/part/view/DXTP560BP5" TargetMode="External"/><Relationship Id="rId_hyperlink_52" Type="http://schemas.openxmlformats.org/officeDocument/2006/relationships/hyperlink" Target="https://www.diodes.com/assets/Datasheets/DXTP560BP5.pdf" TargetMode="External"/><Relationship Id="rId_hyperlink_53" Type="http://schemas.openxmlformats.org/officeDocument/2006/relationships/hyperlink" Target="https://www.diodes.com/part/view/DZT5401" TargetMode="External"/><Relationship Id="rId_hyperlink_54" Type="http://schemas.openxmlformats.org/officeDocument/2006/relationships/hyperlink" Target="https://www.diodes.com/assets/Datasheets/DZT5401.pdf" TargetMode="External"/><Relationship Id="rId_hyperlink_55" Type="http://schemas.openxmlformats.org/officeDocument/2006/relationships/hyperlink" Target="https://www.diodes.com/part/view/DZT5551" TargetMode="External"/><Relationship Id="rId_hyperlink_56" Type="http://schemas.openxmlformats.org/officeDocument/2006/relationships/hyperlink" Target="https://www.diodes.com/assets/Datasheets/ds31219.pdf" TargetMode="External"/><Relationship Id="rId_hyperlink_57" Type="http://schemas.openxmlformats.org/officeDocument/2006/relationships/hyperlink" Target="https://www.diodes.com/part/view/DZT5551Q" TargetMode="External"/><Relationship Id="rId_hyperlink_58" Type="http://schemas.openxmlformats.org/officeDocument/2006/relationships/hyperlink" Target="https://www.diodes.com/assets/Datasheets/DZT5551Q.pdf" TargetMode="External"/><Relationship Id="rId_hyperlink_59" Type="http://schemas.openxmlformats.org/officeDocument/2006/relationships/hyperlink" Target="https://www.diodes.com/part/view/DZTA42" TargetMode="External"/><Relationship Id="rId_hyperlink_60" Type="http://schemas.openxmlformats.org/officeDocument/2006/relationships/hyperlink" Target="https://www.diodes.com/assets/Datasheets/Ds30582.pdf" TargetMode="External"/><Relationship Id="rId_hyperlink_61" Type="http://schemas.openxmlformats.org/officeDocument/2006/relationships/hyperlink" Target="https://www.diodes.com/part/view/DZTA42Q" TargetMode="External"/><Relationship Id="rId_hyperlink_62" Type="http://schemas.openxmlformats.org/officeDocument/2006/relationships/hyperlink" Target="https://www.diodes.com/assets/Datasheets/DZTA42Q.pdf" TargetMode="External"/><Relationship Id="rId_hyperlink_63" Type="http://schemas.openxmlformats.org/officeDocument/2006/relationships/hyperlink" Target="https://www.diodes.com/part/view/DZTA92" TargetMode="External"/><Relationship Id="rId_hyperlink_64" Type="http://schemas.openxmlformats.org/officeDocument/2006/relationships/hyperlink" Target="https://www.diodes.com/assets/Datasheets/ds30521.pdf" TargetMode="External"/><Relationship Id="rId_hyperlink_65" Type="http://schemas.openxmlformats.org/officeDocument/2006/relationships/hyperlink" Target="https://www.diodes.com/part/view/FCX458" TargetMode="External"/><Relationship Id="rId_hyperlink_66" Type="http://schemas.openxmlformats.org/officeDocument/2006/relationships/hyperlink" Target="https://www.diodes.com/assets/Datasheets/FCX458.pdf" TargetMode="External"/><Relationship Id="rId_hyperlink_67" Type="http://schemas.openxmlformats.org/officeDocument/2006/relationships/hyperlink" Target="https://www.diodes.com/part/view/FCX495" TargetMode="External"/><Relationship Id="rId_hyperlink_68" Type="http://schemas.openxmlformats.org/officeDocument/2006/relationships/hyperlink" Target="https://www.diodes.com/assets/Datasheets/FCX495.pdf" TargetMode="External"/><Relationship Id="rId_hyperlink_69" Type="http://schemas.openxmlformats.org/officeDocument/2006/relationships/hyperlink" Target="https://www.diodes.com/part/view/FCX495Q" TargetMode="External"/><Relationship Id="rId_hyperlink_70" Type="http://schemas.openxmlformats.org/officeDocument/2006/relationships/hyperlink" Target="https://www.diodes.com/assets/Datasheets/FCX495Q.pdf" TargetMode="External"/><Relationship Id="rId_hyperlink_71" Type="http://schemas.openxmlformats.org/officeDocument/2006/relationships/hyperlink" Target="https://www.diodes.com/part/view/FCX555" TargetMode="External"/><Relationship Id="rId_hyperlink_72" Type="http://schemas.openxmlformats.org/officeDocument/2006/relationships/hyperlink" Target="https://www.diodes.com/assets/Datasheets/FCX555.pdf" TargetMode="External"/><Relationship Id="rId_hyperlink_73" Type="http://schemas.openxmlformats.org/officeDocument/2006/relationships/hyperlink" Target="https://www.diodes.com/part/view/FCX558" TargetMode="External"/><Relationship Id="rId_hyperlink_74" Type="http://schemas.openxmlformats.org/officeDocument/2006/relationships/hyperlink" Target="https://www.diodes.com/assets/Datasheets/FCX558.pdf" TargetMode="External"/><Relationship Id="rId_hyperlink_75" Type="http://schemas.openxmlformats.org/officeDocument/2006/relationships/hyperlink" Target="https://www.diodes.com/part/view/FCX558Q" TargetMode="External"/><Relationship Id="rId_hyperlink_76" Type="http://schemas.openxmlformats.org/officeDocument/2006/relationships/hyperlink" Target="https://www.diodes.com/assets/Datasheets/FCX558Q.pdf" TargetMode="External"/><Relationship Id="rId_hyperlink_77" Type="http://schemas.openxmlformats.org/officeDocument/2006/relationships/hyperlink" Target="https://www.diodes.com/part/view/FCX596" TargetMode="External"/><Relationship Id="rId_hyperlink_78" Type="http://schemas.openxmlformats.org/officeDocument/2006/relationships/hyperlink" Target="https://www.diodes.com/assets/Datasheets/FCX596.pdf" TargetMode="External"/><Relationship Id="rId_hyperlink_79" Type="http://schemas.openxmlformats.org/officeDocument/2006/relationships/hyperlink" Target="https://www.diodes.com/part/view/FCX605" TargetMode="External"/><Relationship Id="rId_hyperlink_80" Type="http://schemas.openxmlformats.org/officeDocument/2006/relationships/hyperlink" Target="https://www.diodes.com/assets/Datasheets/FCX605.pdf" TargetMode="External"/><Relationship Id="rId_hyperlink_81" Type="http://schemas.openxmlformats.org/officeDocument/2006/relationships/hyperlink" Target="https://www.diodes.com/part/view/FCX658A" TargetMode="External"/><Relationship Id="rId_hyperlink_82" Type="http://schemas.openxmlformats.org/officeDocument/2006/relationships/hyperlink" Target="https://www.diodes.com/assets/Datasheets/FCX658A.pdf" TargetMode="External"/><Relationship Id="rId_hyperlink_83" Type="http://schemas.openxmlformats.org/officeDocument/2006/relationships/hyperlink" Target="https://www.diodes.com/part/view/FCX705" TargetMode="External"/><Relationship Id="rId_hyperlink_84" Type="http://schemas.openxmlformats.org/officeDocument/2006/relationships/hyperlink" Target="https://www.diodes.com/assets/Datasheets/FCX705.pdf" TargetMode="External"/><Relationship Id="rId_hyperlink_85" Type="http://schemas.openxmlformats.org/officeDocument/2006/relationships/hyperlink" Target="https://www.diodes.com/part/view/FMMT455" TargetMode="External"/><Relationship Id="rId_hyperlink_86" Type="http://schemas.openxmlformats.org/officeDocument/2006/relationships/hyperlink" Target="https://www.diodes.com/assets/Datasheets/FMMT455.pdf" TargetMode="External"/><Relationship Id="rId_hyperlink_87" Type="http://schemas.openxmlformats.org/officeDocument/2006/relationships/hyperlink" Target="https://www.diodes.com/part/view/FMMT458" TargetMode="External"/><Relationship Id="rId_hyperlink_88" Type="http://schemas.openxmlformats.org/officeDocument/2006/relationships/hyperlink" Target="https://www.diodes.com/assets/Datasheets/FMMT458.pdf" TargetMode="External"/><Relationship Id="rId_hyperlink_89" Type="http://schemas.openxmlformats.org/officeDocument/2006/relationships/hyperlink" Target="https://www.diodes.com/part/view/FMMT458Q" TargetMode="External"/><Relationship Id="rId_hyperlink_90" Type="http://schemas.openxmlformats.org/officeDocument/2006/relationships/hyperlink" Target="https://www.diodes.com/assets/Datasheets/FMMT458Q.pdf" TargetMode="External"/><Relationship Id="rId_hyperlink_91" Type="http://schemas.openxmlformats.org/officeDocument/2006/relationships/hyperlink" Target="https://www.diodes.com/part/view/FMMT459" TargetMode="External"/><Relationship Id="rId_hyperlink_92" Type="http://schemas.openxmlformats.org/officeDocument/2006/relationships/hyperlink" Target="https://www.diodes.com/assets/Datasheets/FMMT459.pdf" TargetMode="External"/><Relationship Id="rId_hyperlink_93" Type="http://schemas.openxmlformats.org/officeDocument/2006/relationships/hyperlink" Target="https://www.diodes.com/part/view/FMMT459Q" TargetMode="External"/><Relationship Id="rId_hyperlink_94" Type="http://schemas.openxmlformats.org/officeDocument/2006/relationships/hyperlink" Target="https://www.diodes.com/assets/Datasheets/FMMT459Q.pdf" TargetMode="External"/><Relationship Id="rId_hyperlink_95" Type="http://schemas.openxmlformats.org/officeDocument/2006/relationships/hyperlink" Target="https://www.diodes.com/part/view/FMMT494" TargetMode="External"/><Relationship Id="rId_hyperlink_96" Type="http://schemas.openxmlformats.org/officeDocument/2006/relationships/hyperlink" Target="https://www.diodes.com/assets/Datasheets/FMMT494.pdf" TargetMode="External"/><Relationship Id="rId_hyperlink_97" Type="http://schemas.openxmlformats.org/officeDocument/2006/relationships/hyperlink" Target="https://www.diodes.com/part/view/FMMT494Q" TargetMode="External"/><Relationship Id="rId_hyperlink_98" Type="http://schemas.openxmlformats.org/officeDocument/2006/relationships/hyperlink" Target="https://www.diodes.com/assets/Datasheets/FMMT494Q.pdf" TargetMode="External"/><Relationship Id="rId_hyperlink_99" Type="http://schemas.openxmlformats.org/officeDocument/2006/relationships/hyperlink" Target="https://www.diodes.com/part/view/FMMT495" TargetMode="External"/><Relationship Id="rId_hyperlink_100" Type="http://schemas.openxmlformats.org/officeDocument/2006/relationships/hyperlink" Target="https://www.diodes.com/assets/Datasheets/FMMT495.pdf" TargetMode="External"/><Relationship Id="rId_hyperlink_101" Type="http://schemas.openxmlformats.org/officeDocument/2006/relationships/hyperlink" Target="https://www.diodes.com/part/view/FMMT495Q" TargetMode="External"/><Relationship Id="rId_hyperlink_102" Type="http://schemas.openxmlformats.org/officeDocument/2006/relationships/hyperlink" Target="https://www.diodes.com/assets/Datasheets/FMMT495.pdf" TargetMode="External"/><Relationship Id="rId_hyperlink_103" Type="http://schemas.openxmlformats.org/officeDocument/2006/relationships/hyperlink" Target="https://www.diodes.com/part/view/FMMT497" TargetMode="External"/><Relationship Id="rId_hyperlink_104" Type="http://schemas.openxmlformats.org/officeDocument/2006/relationships/hyperlink" Target="https://www.diodes.com/assets/Datasheets/FMMT497.pdf" TargetMode="External"/><Relationship Id="rId_hyperlink_105" Type="http://schemas.openxmlformats.org/officeDocument/2006/relationships/hyperlink" Target="https://www.diodes.com/part/view/FMMT555" TargetMode="External"/><Relationship Id="rId_hyperlink_106" Type="http://schemas.openxmlformats.org/officeDocument/2006/relationships/hyperlink" Target="https://www.diodes.com/assets/Datasheets/FMMT555.pdf" TargetMode="External"/><Relationship Id="rId_hyperlink_107" Type="http://schemas.openxmlformats.org/officeDocument/2006/relationships/hyperlink" Target="https://www.diodes.com/part/view/FMMT555Q" TargetMode="External"/><Relationship Id="rId_hyperlink_108" Type="http://schemas.openxmlformats.org/officeDocument/2006/relationships/hyperlink" Target="https://www.diodes.com/assets/Datasheets/FMMT555Q.pdf" TargetMode="External"/><Relationship Id="rId_hyperlink_109" Type="http://schemas.openxmlformats.org/officeDocument/2006/relationships/hyperlink" Target="https://www.diodes.com/part/view/FMMT558" TargetMode="External"/><Relationship Id="rId_hyperlink_110" Type="http://schemas.openxmlformats.org/officeDocument/2006/relationships/hyperlink" Target="https://www.diodes.com/assets/Datasheets/FMMT558.pdf" TargetMode="External"/><Relationship Id="rId_hyperlink_111" Type="http://schemas.openxmlformats.org/officeDocument/2006/relationships/hyperlink" Target="https://www.diodes.com/part/view/FMMT558Q" TargetMode="External"/><Relationship Id="rId_hyperlink_112" Type="http://schemas.openxmlformats.org/officeDocument/2006/relationships/hyperlink" Target="https://www.diodes.com/assets/Datasheets/FMMT558Q.pdf" TargetMode="External"/><Relationship Id="rId_hyperlink_113" Type="http://schemas.openxmlformats.org/officeDocument/2006/relationships/hyperlink" Target="https://www.diodes.com/part/view/FMMT560" TargetMode="External"/><Relationship Id="rId_hyperlink_114" Type="http://schemas.openxmlformats.org/officeDocument/2006/relationships/hyperlink" Target="https://www.diodes.com/assets/Datasheets/FMMT560.pdf" TargetMode="External"/><Relationship Id="rId_hyperlink_115" Type="http://schemas.openxmlformats.org/officeDocument/2006/relationships/hyperlink" Target="https://www.diodes.com/part/view/FMMT560Q" TargetMode="External"/><Relationship Id="rId_hyperlink_116" Type="http://schemas.openxmlformats.org/officeDocument/2006/relationships/hyperlink" Target="https://www.diodes.com/assets/Datasheets/FMMT560Q.pdf" TargetMode="External"/><Relationship Id="rId_hyperlink_117" Type="http://schemas.openxmlformats.org/officeDocument/2006/relationships/hyperlink" Target="https://www.diodes.com/part/view/FMMT596" TargetMode="External"/><Relationship Id="rId_hyperlink_118" Type="http://schemas.openxmlformats.org/officeDocument/2006/relationships/hyperlink" Target="https://www.diodes.com/assets/Datasheets/FMMT596.pdf" TargetMode="External"/><Relationship Id="rId_hyperlink_119" Type="http://schemas.openxmlformats.org/officeDocument/2006/relationships/hyperlink" Target="https://www.diodes.com/part/view/FMMT597" TargetMode="External"/><Relationship Id="rId_hyperlink_120" Type="http://schemas.openxmlformats.org/officeDocument/2006/relationships/hyperlink" Target="https://www.diodes.com/assets/Datasheets/FMMT597.pdf" TargetMode="External"/><Relationship Id="rId_hyperlink_121" Type="http://schemas.openxmlformats.org/officeDocument/2006/relationships/hyperlink" Target="https://www.diodes.com/part/view/FMMT624" TargetMode="External"/><Relationship Id="rId_hyperlink_122" Type="http://schemas.openxmlformats.org/officeDocument/2006/relationships/hyperlink" Target="https://www.diodes.com/assets/Datasheets/FMMT624.pdf" TargetMode="External"/><Relationship Id="rId_hyperlink_123" Type="http://schemas.openxmlformats.org/officeDocument/2006/relationships/hyperlink" Target="https://www.diodes.com/part/view/FMMT625" TargetMode="External"/><Relationship Id="rId_hyperlink_124" Type="http://schemas.openxmlformats.org/officeDocument/2006/relationships/hyperlink" Target="https://www.diodes.com/assets/Datasheets/FMMT625.pdf" TargetMode="External"/><Relationship Id="rId_hyperlink_125" Type="http://schemas.openxmlformats.org/officeDocument/2006/relationships/hyperlink" Target="https://www.diodes.com/part/view/FMMT625Q" TargetMode="External"/><Relationship Id="rId_hyperlink_126" Type="http://schemas.openxmlformats.org/officeDocument/2006/relationships/hyperlink" Target="https://www.diodes.com/assets/Datasheets/FMMT625.pdf" TargetMode="External"/><Relationship Id="rId_hyperlink_127" Type="http://schemas.openxmlformats.org/officeDocument/2006/relationships/hyperlink" Target="https://www.diodes.com/part/view/FMMT6517" TargetMode="External"/><Relationship Id="rId_hyperlink_128" Type="http://schemas.openxmlformats.org/officeDocument/2006/relationships/hyperlink" Target="https://www.diodes.com/assets/Datasheets/FMMT6517.pdf" TargetMode="External"/><Relationship Id="rId_hyperlink_129" Type="http://schemas.openxmlformats.org/officeDocument/2006/relationships/hyperlink" Target="https://www.diodes.com/part/view/FMMT6520" TargetMode="External"/><Relationship Id="rId_hyperlink_130" Type="http://schemas.openxmlformats.org/officeDocument/2006/relationships/hyperlink" Target="https://www.diodes.com/assets/Datasheets/FMMT6520.pdf" TargetMode="External"/><Relationship Id="rId_hyperlink_131" Type="http://schemas.openxmlformats.org/officeDocument/2006/relationships/hyperlink" Target="https://www.diodes.com/part/view/FMMTA42" TargetMode="External"/><Relationship Id="rId_hyperlink_132" Type="http://schemas.openxmlformats.org/officeDocument/2006/relationships/hyperlink" Target="https://www.diodes.com/assets/Datasheets/FMMTA42.pdf" TargetMode="External"/><Relationship Id="rId_hyperlink_133" Type="http://schemas.openxmlformats.org/officeDocument/2006/relationships/hyperlink" Target="https://www.diodes.com/part/view/FMMTA42Q" TargetMode="External"/><Relationship Id="rId_hyperlink_134" Type="http://schemas.openxmlformats.org/officeDocument/2006/relationships/hyperlink" Target="https://www.diodes.com/assets/Datasheets/FMMTA42Q.pdf" TargetMode="External"/><Relationship Id="rId_hyperlink_135" Type="http://schemas.openxmlformats.org/officeDocument/2006/relationships/hyperlink" Target="https://www.diodes.com/part/view/FMMTA92" TargetMode="External"/><Relationship Id="rId_hyperlink_136" Type="http://schemas.openxmlformats.org/officeDocument/2006/relationships/hyperlink" Target="https://www.diodes.com/assets/Datasheets/FMMTA92.pdf" TargetMode="External"/><Relationship Id="rId_hyperlink_137" Type="http://schemas.openxmlformats.org/officeDocument/2006/relationships/hyperlink" Target="https://www.diodes.com/part/view/FMMTA92Q" TargetMode="External"/><Relationship Id="rId_hyperlink_138" Type="http://schemas.openxmlformats.org/officeDocument/2006/relationships/hyperlink" Target="https://www.diodes.com/assets/Datasheets/FMMTA92Q.pdf" TargetMode="External"/><Relationship Id="rId_hyperlink_139" Type="http://schemas.openxmlformats.org/officeDocument/2006/relationships/hyperlink" Target="https://www.diodes.com/part/view/FZT458" TargetMode="External"/><Relationship Id="rId_hyperlink_140" Type="http://schemas.openxmlformats.org/officeDocument/2006/relationships/hyperlink" Target="https://www.diodes.com/assets/Datasheets/FZT458.pdf" TargetMode="External"/><Relationship Id="rId_hyperlink_141" Type="http://schemas.openxmlformats.org/officeDocument/2006/relationships/hyperlink" Target="https://www.diodes.com/part/view/FZT458Q" TargetMode="External"/><Relationship Id="rId_hyperlink_142" Type="http://schemas.openxmlformats.org/officeDocument/2006/relationships/hyperlink" Target="https://www.diodes.com/assets/Datasheets/FZT458.pdf" TargetMode="External"/><Relationship Id="rId_hyperlink_143" Type="http://schemas.openxmlformats.org/officeDocument/2006/relationships/hyperlink" Target="https://www.diodes.com/part/view/FZT558" TargetMode="External"/><Relationship Id="rId_hyperlink_144" Type="http://schemas.openxmlformats.org/officeDocument/2006/relationships/hyperlink" Target="https://www.diodes.com/assets/Datasheets/FZT558.pdf" TargetMode="External"/><Relationship Id="rId_hyperlink_145" Type="http://schemas.openxmlformats.org/officeDocument/2006/relationships/hyperlink" Target="https://www.diodes.com/part/view/FZT560" TargetMode="External"/><Relationship Id="rId_hyperlink_146" Type="http://schemas.openxmlformats.org/officeDocument/2006/relationships/hyperlink" Target="https://www.diodes.com/assets/Datasheets/FZT560.pdf" TargetMode="External"/><Relationship Id="rId_hyperlink_147" Type="http://schemas.openxmlformats.org/officeDocument/2006/relationships/hyperlink" Target="https://www.diodes.com/part/view/FZT600" TargetMode="External"/><Relationship Id="rId_hyperlink_148" Type="http://schemas.openxmlformats.org/officeDocument/2006/relationships/hyperlink" Target="https://www.diodes.com/assets/Datasheets/FZT600A.pdf" TargetMode="External"/><Relationship Id="rId_hyperlink_149" Type="http://schemas.openxmlformats.org/officeDocument/2006/relationships/hyperlink" Target="https://www.diodes.com/part/view/FZT600B" TargetMode="External"/><Relationship Id="rId_hyperlink_150" Type="http://schemas.openxmlformats.org/officeDocument/2006/relationships/hyperlink" Target="https://www.diodes.com/assets/Datasheets/FZT600A.pdf" TargetMode="External"/><Relationship Id="rId_hyperlink_151" Type="http://schemas.openxmlformats.org/officeDocument/2006/relationships/hyperlink" Target="https://www.diodes.com/part/view/FZT605" TargetMode="External"/><Relationship Id="rId_hyperlink_152" Type="http://schemas.openxmlformats.org/officeDocument/2006/relationships/hyperlink" Target="https://www.diodes.com/assets/Datasheets/FZT605.pdf" TargetMode="External"/><Relationship Id="rId_hyperlink_153" Type="http://schemas.openxmlformats.org/officeDocument/2006/relationships/hyperlink" Target="https://www.diodes.com/part/view/FZT655" TargetMode="External"/><Relationship Id="rId_hyperlink_154" Type="http://schemas.openxmlformats.org/officeDocument/2006/relationships/hyperlink" Target="https://www.diodes.com/assets/Datasheets/FZT655.pdf" TargetMode="External"/><Relationship Id="rId_hyperlink_155" Type="http://schemas.openxmlformats.org/officeDocument/2006/relationships/hyperlink" Target="https://www.diodes.com/part/view/FZT657" TargetMode="External"/><Relationship Id="rId_hyperlink_156" Type="http://schemas.openxmlformats.org/officeDocument/2006/relationships/hyperlink" Target="https://www.diodes.com/assets/Datasheets/FZT657.pdf" TargetMode="External"/><Relationship Id="rId_hyperlink_157" Type="http://schemas.openxmlformats.org/officeDocument/2006/relationships/hyperlink" Target="https://www.diodes.com/part/view/FZT657Q" TargetMode="External"/><Relationship Id="rId_hyperlink_158" Type="http://schemas.openxmlformats.org/officeDocument/2006/relationships/hyperlink" Target="https://www.diodes.com/assets/Datasheets/FZT657.pdf" TargetMode="External"/><Relationship Id="rId_hyperlink_159" Type="http://schemas.openxmlformats.org/officeDocument/2006/relationships/hyperlink" Target="https://www.diodes.com/part/view/FZT658" TargetMode="External"/><Relationship Id="rId_hyperlink_160" Type="http://schemas.openxmlformats.org/officeDocument/2006/relationships/hyperlink" Target="https://www.diodes.com/assets/Datasheets/FZT658.pdf" TargetMode="External"/><Relationship Id="rId_hyperlink_161" Type="http://schemas.openxmlformats.org/officeDocument/2006/relationships/hyperlink" Target="https://www.diodes.com/part/view/FZT694B" TargetMode="External"/><Relationship Id="rId_hyperlink_162" Type="http://schemas.openxmlformats.org/officeDocument/2006/relationships/hyperlink" Target="https://www.diodes.com/assets/Datasheets/FZT694B.pdf" TargetMode="External"/><Relationship Id="rId_hyperlink_163" Type="http://schemas.openxmlformats.org/officeDocument/2006/relationships/hyperlink" Target="https://www.diodes.com/part/view/FZT696B" TargetMode="External"/><Relationship Id="rId_hyperlink_164" Type="http://schemas.openxmlformats.org/officeDocument/2006/relationships/hyperlink" Target="https://www.diodes.com/assets/Datasheets/FZT696B.pdf" TargetMode="External"/><Relationship Id="rId_hyperlink_165" Type="http://schemas.openxmlformats.org/officeDocument/2006/relationships/hyperlink" Target="https://www.diodes.com/part/view/FZT705" TargetMode="External"/><Relationship Id="rId_hyperlink_166" Type="http://schemas.openxmlformats.org/officeDocument/2006/relationships/hyperlink" Target="https://www.diodes.com/assets/Datasheets/FZT705.pdf" TargetMode="External"/><Relationship Id="rId_hyperlink_167" Type="http://schemas.openxmlformats.org/officeDocument/2006/relationships/hyperlink" Target="https://www.diodes.com/part/view/FZT705Q" TargetMode="External"/><Relationship Id="rId_hyperlink_168" Type="http://schemas.openxmlformats.org/officeDocument/2006/relationships/hyperlink" Target="https://www.diodes.com/assets/Datasheets/FZT705Q.pdf" TargetMode="External"/><Relationship Id="rId_hyperlink_169" Type="http://schemas.openxmlformats.org/officeDocument/2006/relationships/hyperlink" Target="https://www.diodes.com/part/view/FZT755" TargetMode="External"/><Relationship Id="rId_hyperlink_170" Type="http://schemas.openxmlformats.org/officeDocument/2006/relationships/hyperlink" Target="https://www.diodes.com/assets/Datasheets/FZT755.pdf" TargetMode="External"/><Relationship Id="rId_hyperlink_171" Type="http://schemas.openxmlformats.org/officeDocument/2006/relationships/hyperlink" Target="https://www.diodes.com/part/view/FZT757" TargetMode="External"/><Relationship Id="rId_hyperlink_172" Type="http://schemas.openxmlformats.org/officeDocument/2006/relationships/hyperlink" Target="https://www.diodes.com/assets/Datasheets/FZT757.pdf" TargetMode="External"/><Relationship Id="rId_hyperlink_173" Type="http://schemas.openxmlformats.org/officeDocument/2006/relationships/hyperlink" Target="https://www.diodes.com/part/view/FZT758" TargetMode="External"/><Relationship Id="rId_hyperlink_174" Type="http://schemas.openxmlformats.org/officeDocument/2006/relationships/hyperlink" Target="https://www.diodes.com/assets/Datasheets/FZT758.pdf" TargetMode="External"/><Relationship Id="rId_hyperlink_175" Type="http://schemas.openxmlformats.org/officeDocument/2006/relationships/hyperlink" Target="https://www.diodes.com/part/view/FZT795A" TargetMode="External"/><Relationship Id="rId_hyperlink_176" Type="http://schemas.openxmlformats.org/officeDocument/2006/relationships/hyperlink" Target="https://www.diodes.com/assets/Datasheets/FZT795A.pdf" TargetMode="External"/><Relationship Id="rId_hyperlink_177" Type="http://schemas.openxmlformats.org/officeDocument/2006/relationships/hyperlink" Target="https://www.diodes.com/part/view/FZT795AQ" TargetMode="External"/><Relationship Id="rId_hyperlink_178" Type="http://schemas.openxmlformats.org/officeDocument/2006/relationships/hyperlink" Target="https://www.diodes.com/assets/Datasheets/FZT795A.pdf" TargetMode="External"/><Relationship Id="rId_hyperlink_179" Type="http://schemas.openxmlformats.org/officeDocument/2006/relationships/hyperlink" Target="https://www.diodes.com/part/view/FZT796A" TargetMode="External"/><Relationship Id="rId_hyperlink_180" Type="http://schemas.openxmlformats.org/officeDocument/2006/relationships/hyperlink" Target="https://www.diodes.com/assets/Datasheets/FZT796A.pdf" TargetMode="External"/><Relationship Id="rId_hyperlink_181" Type="http://schemas.openxmlformats.org/officeDocument/2006/relationships/hyperlink" Target="https://www.diodes.com/part/view/FZT855" TargetMode="External"/><Relationship Id="rId_hyperlink_182" Type="http://schemas.openxmlformats.org/officeDocument/2006/relationships/hyperlink" Target="https://www.diodes.com/assets/Datasheets/FZT855.pdf" TargetMode="External"/><Relationship Id="rId_hyperlink_183" Type="http://schemas.openxmlformats.org/officeDocument/2006/relationships/hyperlink" Target="https://www.diodes.com/part/view/FZT857" TargetMode="External"/><Relationship Id="rId_hyperlink_184" Type="http://schemas.openxmlformats.org/officeDocument/2006/relationships/hyperlink" Target="https://www.diodes.com/assets/Datasheets/FZT857.pdf" TargetMode="External"/><Relationship Id="rId_hyperlink_185" Type="http://schemas.openxmlformats.org/officeDocument/2006/relationships/hyperlink" Target="https://www.diodes.com/part/view/FZT857Q" TargetMode="External"/><Relationship Id="rId_hyperlink_186" Type="http://schemas.openxmlformats.org/officeDocument/2006/relationships/hyperlink" Target="https://www.diodes.com/assets/Datasheets/FZT857Q.pdf" TargetMode="External"/><Relationship Id="rId_hyperlink_187" Type="http://schemas.openxmlformats.org/officeDocument/2006/relationships/hyperlink" Target="https://www.diodes.com/part/view/FZT955" TargetMode="External"/><Relationship Id="rId_hyperlink_188" Type="http://schemas.openxmlformats.org/officeDocument/2006/relationships/hyperlink" Target="https://www.diodes.com/assets/Datasheets/FZT955.pdf" TargetMode="External"/><Relationship Id="rId_hyperlink_189" Type="http://schemas.openxmlformats.org/officeDocument/2006/relationships/hyperlink" Target="https://www.diodes.com/part/view/FZT956" TargetMode="External"/><Relationship Id="rId_hyperlink_190" Type="http://schemas.openxmlformats.org/officeDocument/2006/relationships/hyperlink" Target="https://www.diodes.com/assets/Datasheets/FZT956.pdf" TargetMode="External"/><Relationship Id="rId_hyperlink_191" Type="http://schemas.openxmlformats.org/officeDocument/2006/relationships/hyperlink" Target="https://www.diodes.com/part/view/FZT957" TargetMode="External"/><Relationship Id="rId_hyperlink_192" Type="http://schemas.openxmlformats.org/officeDocument/2006/relationships/hyperlink" Target="https://www.diodes.com/assets/Datasheets/FZT957.pdf" TargetMode="External"/><Relationship Id="rId_hyperlink_193" Type="http://schemas.openxmlformats.org/officeDocument/2006/relationships/hyperlink" Target="https://www.diodes.com/part/view/FZT957Q" TargetMode="External"/><Relationship Id="rId_hyperlink_194" Type="http://schemas.openxmlformats.org/officeDocument/2006/relationships/hyperlink" Target="https://www.diodes.com/assets/Datasheets/FZT957Q.pdf" TargetMode="External"/><Relationship Id="rId_hyperlink_195" Type="http://schemas.openxmlformats.org/officeDocument/2006/relationships/hyperlink" Target="https://www.diodes.com/part/view/FZT958" TargetMode="External"/><Relationship Id="rId_hyperlink_196" Type="http://schemas.openxmlformats.org/officeDocument/2006/relationships/hyperlink" Target="https://www.diodes.com/assets/Datasheets/FZT958.pdf" TargetMode="External"/><Relationship Id="rId_hyperlink_197" Type="http://schemas.openxmlformats.org/officeDocument/2006/relationships/hyperlink" Target="https://www.diodes.com/part/view/MJD340" TargetMode="External"/><Relationship Id="rId_hyperlink_198" Type="http://schemas.openxmlformats.org/officeDocument/2006/relationships/hyperlink" Target="https://www.diodes.com/assets/Datasheets/ds31609.pdf" TargetMode="External"/><Relationship Id="rId_hyperlink_199" Type="http://schemas.openxmlformats.org/officeDocument/2006/relationships/hyperlink" Target="https://www.diodes.com/part/view/MJD350" TargetMode="External"/><Relationship Id="rId_hyperlink_200" Type="http://schemas.openxmlformats.org/officeDocument/2006/relationships/hyperlink" Target="https://www.diodes.com/assets/Datasheets/ds31608.pdf" TargetMode="External"/><Relationship Id="rId_hyperlink_201" Type="http://schemas.openxmlformats.org/officeDocument/2006/relationships/hyperlink" Target="https://www.diodes.com/part/view/MMBT5401" TargetMode="External"/><Relationship Id="rId_hyperlink_202" Type="http://schemas.openxmlformats.org/officeDocument/2006/relationships/hyperlink" Target="https://www.diodes.com/assets/Datasheets/MMBT5401.pdf" TargetMode="External"/><Relationship Id="rId_hyperlink_203" Type="http://schemas.openxmlformats.org/officeDocument/2006/relationships/hyperlink" Target="https://www.diodes.com/part/view/MMBT5401Q" TargetMode="External"/><Relationship Id="rId_hyperlink_204" Type="http://schemas.openxmlformats.org/officeDocument/2006/relationships/hyperlink" Target="https://www.diodes.com/assets/Datasheets/MMBT5401Q.pdf" TargetMode="External"/><Relationship Id="rId_hyperlink_205" Type="http://schemas.openxmlformats.org/officeDocument/2006/relationships/hyperlink" Target="https://www.diodes.com/part/view/MMBT5551" TargetMode="External"/><Relationship Id="rId_hyperlink_206" Type="http://schemas.openxmlformats.org/officeDocument/2006/relationships/hyperlink" Target="https://www.diodes.com/assets/Datasheets/MMBT5551.pdf" TargetMode="External"/><Relationship Id="rId_hyperlink_207" Type="http://schemas.openxmlformats.org/officeDocument/2006/relationships/hyperlink" Target="https://www.diodes.com/part/view/MMBTA42" TargetMode="External"/><Relationship Id="rId_hyperlink_208" Type="http://schemas.openxmlformats.org/officeDocument/2006/relationships/hyperlink" Target="https://www.diodes.com/assets/Datasheets/MMBTA42.pdf" TargetMode="External"/><Relationship Id="rId_hyperlink_209" Type="http://schemas.openxmlformats.org/officeDocument/2006/relationships/hyperlink" Target="https://www.diodes.com/part/view/MMBTA42Q" TargetMode="External"/><Relationship Id="rId_hyperlink_210" Type="http://schemas.openxmlformats.org/officeDocument/2006/relationships/hyperlink" Target="https://www.diodes.com/assets/Datasheets/MMBTA42Q.pdf" TargetMode="External"/><Relationship Id="rId_hyperlink_211" Type="http://schemas.openxmlformats.org/officeDocument/2006/relationships/hyperlink" Target="https://www.diodes.com/part/view/MMBTA92" TargetMode="External"/><Relationship Id="rId_hyperlink_212" Type="http://schemas.openxmlformats.org/officeDocument/2006/relationships/hyperlink" Target="https://www.diodes.com/assets/Datasheets/ds30060.pdf" TargetMode="External"/><Relationship Id="rId_hyperlink_213" Type="http://schemas.openxmlformats.org/officeDocument/2006/relationships/hyperlink" Target="https://www.diodes.com/part/view/MMBTA92Q" TargetMode="External"/><Relationship Id="rId_hyperlink_214" Type="http://schemas.openxmlformats.org/officeDocument/2006/relationships/hyperlink" Target="https://www.diodes.com/assets/Datasheets/ds30060.pdf" TargetMode="External"/><Relationship Id="rId_hyperlink_215" Type="http://schemas.openxmlformats.org/officeDocument/2006/relationships/hyperlink" Target="https://www.diodes.com/part/view/MMDT5401" TargetMode="External"/><Relationship Id="rId_hyperlink_216" Type="http://schemas.openxmlformats.org/officeDocument/2006/relationships/hyperlink" Target="https://www.diodes.com/assets/Datasheets/ds30169.pdf" TargetMode="External"/><Relationship Id="rId_hyperlink_217" Type="http://schemas.openxmlformats.org/officeDocument/2006/relationships/hyperlink" Target="https://www.diodes.com/part/view/MMDT5401Q" TargetMode="External"/><Relationship Id="rId_hyperlink_218" Type="http://schemas.openxmlformats.org/officeDocument/2006/relationships/hyperlink" Target="https://www.diodes.com/assets/Datasheets/MMDT5401Q.pdf" TargetMode="External"/><Relationship Id="rId_hyperlink_219" Type="http://schemas.openxmlformats.org/officeDocument/2006/relationships/hyperlink" Target="https://www.diodes.com/part/view/MMDT5451" TargetMode="External"/><Relationship Id="rId_hyperlink_220" Type="http://schemas.openxmlformats.org/officeDocument/2006/relationships/hyperlink" Target="https://www.diodes.com/assets/Datasheets/ds30171.pdf" TargetMode="External"/><Relationship Id="rId_hyperlink_221" Type="http://schemas.openxmlformats.org/officeDocument/2006/relationships/hyperlink" Target="https://www.diodes.com/part/view/MMDT5551" TargetMode="External"/><Relationship Id="rId_hyperlink_222" Type="http://schemas.openxmlformats.org/officeDocument/2006/relationships/hyperlink" Target="https://www.diodes.com/assets/Datasheets/MMDT5551.pdf" TargetMode="External"/><Relationship Id="rId_hyperlink_223" Type="http://schemas.openxmlformats.org/officeDocument/2006/relationships/hyperlink" Target="https://www.diodes.com/part/view/MMDTA42" TargetMode="External"/><Relationship Id="rId_hyperlink_224" Type="http://schemas.openxmlformats.org/officeDocument/2006/relationships/hyperlink" Target="https://www.diodes.com/assets/Datasheets/ds30438.pdf" TargetMode="External"/><Relationship Id="rId_hyperlink_225" Type="http://schemas.openxmlformats.org/officeDocument/2006/relationships/hyperlink" Target="https://www.diodes.com/part/view/MMST5401" TargetMode="External"/><Relationship Id="rId_hyperlink_226" Type="http://schemas.openxmlformats.org/officeDocument/2006/relationships/hyperlink" Target="https://www.diodes.com/assets/Datasheets/MMST5401.pdf" TargetMode="External"/><Relationship Id="rId_hyperlink_227" Type="http://schemas.openxmlformats.org/officeDocument/2006/relationships/hyperlink" Target="https://www.diodes.com/part/view/MMST5401Q" TargetMode="External"/><Relationship Id="rId_hyperlink_228" Type="http://schemas.openxmlformats.org/officeDocument/2006/relationships/hyperlink" Target="https://www.diodes.com/assets/Datasheets/MMST5401.pdf" TargetMode="External"/><Relationship Id="rId_hyperlink_229" Type="http://schemas.openxmlformats.org/officeDocument/2006/relationships/hyperlink" Target="https://www.diodes.com/part/view/MMST5551" TargetMode="External"/><Relationship Id="rId_hyperlink_230" Type="http://schemas.openxmlformats.org/officeDocument/2006/relationships/hyperlink" Target="https://www.diodes.com/assets/Datasheets/ds30173.pdf" TargetMode="External"/><Relationship Id="rId_hyperlink_231" Type="http://schemas.openxmlformats.org/officeDocument/2006/relationships/hyperlink" Target="https://www.diodes.com/part/view/MMST5551Q" TargetMode="External"/><Relationship Id="rId_hyperlink_232" Type="http://schemas.openxmlformats.org/officeDocument/2006/relationships/hyperlink" Target="https://www.diodes.com/assets/Datasheets/ds30173.pdf" TargetMode="External"/><Relationship Id="rId_hyperlink_233" Type="http://schemas.openxmlformats.org/officeDocument/2006/relationships/hyperlink" Target="https://www.diodes.com/part/view/MMSTA42" TargetMode="External"/><Relationship Id="rId_hyperlink_234" Type="http://schemas.openxmlformats.org/officeDocument/2006/relationships/hyperlink" Target="https://www.diodes.com/assets/Datasheets/ds30175.pdf" TargetMode="External"/><Relationship Id="rId_hyperlink_235" Type="http://schemas.openxmlformats.org/officeDocument/2006/relationships/hyperlink" Target="https://www.diodes.com/part/view/MMSTA92" TargetMode="External"/><Relationship Id="rId_hyperlink_236" Type="http://schemas.openxmlformats.org/officeDocument/2006/relationships/hyperlink" Target="https://www.diodes.com/assets/Datasheets/ds30174.pdf" TargetMode="External"/><Relationship Id="rId_hyperlink_237" Type="http://schemas.openxmlformats.org/officeDocument/2006/relationships/hyperlink" Target="https://www.diodes.com/part/view/SXTA42" TargetMode="External"/><Relationship Id="rId_hyperlink_238" Type="http://schemas.openxmlformats.org/officeDocument/2006/relationships/hyperlink" Target="https://www.diodes.com/assets/Datasheets/SXTA42.pdf" TargetMode="External"/><Relationship Id="rId_hyperlink_239" Type="http://schemas.openxmlformats.org/officeDocument/2006/relationships/hyperlink" Target="https://www.diodes.com/part/view/ZDT694" TargetMode="External"/><Relationship Id="rId_hyperlink_240" Type="http://schemas.openxmlformats.org/officeDocument/2006/relationships/hyperlink" Target="https://www.diodes.com/assets/Datasheets/ZDT694.pdf" TargetMode="External"/><Relationship Id="rId_hyperlink_241" Type="http://schemas.openxmlformats.org/officeDocument/2006/relationships/hyperlink" Target="https://www.diodes.com/part/view/ZDT694Q" TargetMode="External"/><Relationship Id="rId_hyperlink_242" Type="http://schemas.openxmlformats.org/officeDocument/2006/relationships/hyperlink" Target="https://www.diodes.com/assets/Datasheets/ZDT694.pdf" TargetMode="External"/><Relationship Id="rId_hyperlink_243" Type="http://schemas.openxmlformats.org/officeDocument/2006/relationships/hyperlink" Target="https://www.diodes.com/part/view/ZDT795AQ" TargetMode="External"/><Relationship Id="rId_hyperlink_244" Type="http://schemas.openxmlformats.org/officeDocument/2006/relationships/hyperlink" Target="https://www.diodes.com/assets/Datasheets/ZDT795AQ.pdf" TargetMode="External"/><Relationship Id="rId_hyperlink_245" Type="http://schemas.openxmlformats.org/officeDocument/2006/relationships/hyperlink" Target="https://www.diodes.com/part/view/ZTX455" TargetMode="External"/><Relationship Id="rId_hyperlink_246" Type="http://schemas.openxmlformats.org/officeDocument/2006/relationships/hyperlink" Target="https://www.diodes.com/assets/Datasheets/ZTX455.pdf" TargetMode="External"/><Relationship Id="rId_hyperlink_247" Type="http://schemas.openxmlformats.org/officeDocument/2006/relationships/hyperlink" Target="https://www.diodes.com/part/view/ZTX455Q" TargetMode="External"/><Relationship Id="rId_hyperlink_248" Type="http://schemas.openxmlformats.org/officeDocument/2006/relationships/hyperlink" Target="https://www.diodes.com/assets/Datasheets/ZTX455.pdf" TargetMode="External"/><Relationship Id="rId_hyperlink_249" Type="http://schemas.openxmlformats.org/officeDocument/2006/relationships/hyperlink" Target="https://www.diodes.com/part/view/ZTX457" TargetMode="External"/><Relationship Id="rId_hyperlink_250" Type="http://schemas.openxmlformats.org/officeDocument/2006/relationships/hyperlink" Target="https://www.diodes.com/assets/Datasheets/ZTX457.pdf" TargetMode="External"/><Relationship Id="rId_hyperlink_251" Type="http://schemas.openxmlformats.org/officeDocument/2006/relationships/hyperlink" Target="https://www.diodes.com/part/view/ZTX458" TargetMode="External"/><Relationship Id="rId_hyperlink_252" Type="http://schemas.openxmlformats.org/officeDocument/2006/relationships/hyperlink" Target="https://www.diodes.com/assets/Datasheets/ZTX458.pdf" TargetMode="External"/><Relationship Id="rId_hyperlink_253" Type="http://schemas.openxmlformats.org/officeDocument/2006/relationships/hyperlink" Target="https://www.diodes.com/part/view/ZTX558" TargetMode="External"/><Relationship Id="rId_hyperlink_254" Type="http://schemas.openxmlformats.org/officeDocument/2006/relationships/hyperlink" Target="https://www.diodes.com/assets/Datasheets/ZTX558.pdf" TargetMode="External"/><Relationship Id="rId_hyperlink_255" Type="http://schemas.openxmlformats.org/officeDocument/2006/relationships/hyperlink" Target="https://www.diodes.com/part/view/ZTX558Q" TargetMode="External"/><Relationship Id="rId_hyperlink_256" Type="http://schemas.openxmlformats.org/officeDocument/2006/relationships/hyperlink" Target="https://www.diodes.com/assets/Datasheets/ZTX558.pdf" TargetMode="External"/><Relationship Id="rId_hyperlink_257" Type="http://schemas.openxmlformats.org/officeDocument/2006/relationships/hyperlink" Target="https://www.diodes.com/part/view/ZTX560" TargetMode="External"/><Relationship Id="rId_hyperlink_258" Type="http://schemas.openxmlformats.org/officeDocument/2006/relationships/hyperlink" Target="https://www.diodes.com/assets/Datasheets/ZTX560.pdf" TargetMode="External"/><Relationship Id="rId_hyperlink_259" Type="http://schemas.openxmlformats.org/officeDocument/2006/relationships/hyperlink" Target="https://www.diodes.com/part/view/ZTX605" TargetMode="External"/><Relationship Id="rId_hyperlink_260" Type="http://schemas.openxmlformats.org/officeDocument/2006/relationships/hyperlink" Target="https://www.diodes.com/assets/Datasheets/ZTX604.pdf" TargetMode="External"/><Relationship Id="rId_hyperlink_261" Type="http://schemas.openxmlformats.org/officeDocument/2006/relationships/hyperlink" Target="https://www.diodes.com/part/view/ZTX657" TargetMode="External"/><Relationship Id="rId_hyperlink_262" Type="http://schemas.openxmlformats.org/officeDocument/2006/relationships/hyperlink" Target="https://www.diodes.com/assets/Datasheets/ZTX656.pdf" TargetMode="External"/><Relationship Id="rId_hyperlink_263" Type="http://schemas.openxmlformats.org/officeDocument/2006/relationships/hyperlink" Target="https://www.diodes.com/part/view/ZTX658" TargetMode="External"/><Relationship Id="rId_hyperlink_264" Type="http://schemas.openxmlformats.org/officeDocument/2006/relationships/hyperlink" Target="https://www.diodes.com/assets/Datasheets/ZTX658.pdf" TargetMode="External"/><Relationship Id="rId_hyperlink_265" Type="http://schemas.openxmlformats.org/officeDocument/2006/relationships/hyperlink" Target="https://www.diodes.com/part/view/ZTX658Q" TargetMode="External"/><Relationship Id="rId_hyperlink_266" Type="http://schemas.openxmlformats.org/officeDocument/2006/relationships/hyperlink" Target="https://www.diodes.com/assets/Datasheets/ZTX658.pdf" TargetMode="External"/><Relationship Id="rId_hyperlink_267" Type="http://schemas.openxmlformats.org/officeDocument/2006/relationships/hyperlink" Target="https://www.diodes.com/part/view/ZTX694B" TargetMode="External"/><Relationship Id="rId_hyperlink_268" Type="http://schemas.openxmlformats.org/officeDocument/2006/relationships/hyperlink" Target="https://www.diodes.com/assets/Datasheets/ZTX694B.pdf" TargetMode="External"/><Relationship Id="rId_hyperlink_269" Type="http://schemas.openxmlformats.org/officeDocument/2006/relationships/hyperlink" Target="https://www.diodes.com/part/view/ZTX696B" TargetMode="External"/><Relationship Id="rId_hyperlink_270" Type="http://schemas.openxmlformats.org/officeDocument/2006/relationships/hyperlink" Target="https://www.diodes.com/assets/Datasheets/ZTX696B.pdf" TargetMode="External"/><Relationship Id="rId_hyperlink_271" Type="http://schemas.openxmlformats.org/officeDocument/2006/relationships/hyperlink" Target="https://www.diodes.com/part/view/ZTX705" TargetMode="External"/><Relationship Id="rId_hyperlink_272" Type="http://schemas.openxmlformats.org/officeDocument/2006/relationships/hyperlink" Target="https://www.diodes.com/assets/Datasheets/ZTX704.pdf" TargetMode="External"/><Relationship Id="rId_hyperlink_273" Type="http://schemas.openxmlformats.org/officeDocument/2006/relationships/hyperlink" Target="https://www.diodes.com/part/view/ZTX757" TargetMode="External"/><Relationship Id="rId_hyperlink_274" Type="http://schemas.openxmlformats.org/officeDocument/2006/relationships/hyperlink" Target="https://www.diodes.com/assets/Datasheets/ZTX756.pdf" TargetMode="External"/><Relationship Id="rId_hyperlink_275" Type="http://schemas.openxmlformats.org/officeDocument/2006/relationships/hyperlink" Target="https://www.diodes.com/part/view/ZTX758" TargetMode="External"/><Relationship Id="rId_hyperlink_276" Type="http://schemas.openxmlformats.org/officeDocument/2006/relationships/hyperlink" Target="https://www.diodes.com/assets/Datasheets/ZTX758.pdf" TargetMode="External"/><Relationship Id="rId_hyperlink_277" Type="http://schemas.openxmlformats.org/officeDocument/2006/relationships/hyperlink" Target="https://www.diodes.com/part/view/ZTX795A" TargetMode="External"/><Relationship Id="rId_hyperlink_278" Type="http://schemas.openxmlformats.org/officeDocument/2006/relationships/hyperlink" Target="https://www.diodes.com/assets/Datasheets/ZTX795A.pdf" TargetMode="External"/><Relationship Id="rId_hyperlink_279" Type="http://schemas.openxmlformats.org/officeDocument/2006/relationships/hyperlink" Target="https://www.diodes.com/part/view/ZTX796A" TargetMode="External"/><Relationship Id="rId_hyperlink_280" Type="http://schemas.openxmlformats.org/officeDocument/2006/relationships/hyperlink" Target="https://www.diodes.com/assets/Datasheets/ZTX796A.pdf" TargetMode="External"/><Relationship Id="rId_hyperlink_281" Type="http://schemas.openxmlformats.org/officeDocument/2006/relationships/hyperlink" Target="https://www.diodes.com/part/view/ZTX855" TargetMode="External"/><Relationship Id="rId_hyperlink_282" Type="http://schemas.openxmlformats.org/officeDocument/2006/relationships/hyperlink" Target="https://www.diodes.com/assets/Datasheets/ZTX855.pdf" TargetMode="External"/><Relationship Id="rId_hyperlink_283" Type="http://schemas.openxmlformats.org/officeDocument/2006/relationships/hyperlink" Target="https://www.diodes.com/part/view/ZTX857" TargetMode="External"/><Relationship Id="rId_hyperlink_284" Type="http://schemas.openxmlformats.org/officeDocument/2006/relationships/hyperlink" Target="https://www.diodes.com/assets/Datasheets/ZTX857.pdf" TargetMode="External"/><Relationship Id="rId_hyperlink_285" Type="http://schemas.openxmlformats.org/officeDocument/2006/relationships/hyperlink" Target="https://www.diodes.com/part/view/ZTX857Q" TargetMode="External"/><Relationship Id="rId_hyperlink_286" Type="http://schemas.openxmlformats.org/officeDocument/2006/relationships/hyperlink" Target="https://www.diodes.com/assets/Datasheets/ZTX857.pdf" TargetMode="External"/><Relationship Id="rId_hyperlink_287" Type="http://schemas.openxmlformats.org/officeDocument/2006/relationships/hyperlink" Target="https://www.diodes.com/part/view/ZTX955" TargetMode="External"/><Relationship Id="rId_hyperlink_288" Type="http://schemas.openxmlformats.org/officeDocument/2006/relationships/hyperlink" Target="https://www.diodes.com/assets/Datasheets/ZTX955.pdf" TargetMode="External"/><Relationship Id="rId_hyperlink_289" Type="http://schemas.openxmlformats.org/officeDocument/2006/relationships/hyperlink" Target="https://www.diodes.com/part/view/ZTX956" TargetMode="External"/><Relationship Id="rId_hyperlink_290" Type="http://schemas.openxmlformats.org/officeDocument/2006/relationships/hyperlink" Target="https://www.diodes.com/assets/Datasheets/ZTX956.pdf" TargetMode="External"/><Relationship Id="rId_hyperlink_291" Type="http://schemas.openxmlformats.org/officeDocument/2006/relationships/hyperlink" Target="https://www.diodes.com/part/view/ZTX957" TargetMode="External"/><Relationship Id="rId_hyperlink_292" Type="http://schemas.openxmlformats.org/officeDocument/2006/relationships/hyperlink" Target="https://www.diodes.com/assets/Datasheets/ZTX957.pdf" TargetMode="External"/><Relationship Id="rId_hyperlink_293" Type="http://schemas.openxmlformats.org/officeDocument/2006/relationships/hyperlink" Target="https://www.diodes.com/part/view/ZTX958" TargetMode="External"/><Relationship Id="rId_hyperlink_294" Type="http://schemas.openxmlformats.org/officeDocument/2006/relationships/hyperlink" Target="https://www.diodes.com/assets/Datasheets/ZTX958.pdf" TargetMode="External"/><Relationship Id="rId_hyperlink_295" Type="http://schemas.openxmlformats.org/officeDocument/2006/relationships/hyperlink" Target="https://www.diodes.com/part/view/ZX5T955G" TargetMode="External"/><Relationship Id="rId_hyperlink_296" Type="http://schemas.openxmlformats.org/officeDocument/2006/relationships/hyperlink" Target="https://www.diodes.com/assets/Datasheets/ZX5T955G.pdf" TargetMode="External"/><Relationship Id="rId_hyperlink_297" Type="http://schemas.openxmlformats.org/officeDocument/2006/relationships/hyperlink" Target="https://www.diodes.com/part/view/ZX5T955Z" TargetMode="External"/><Relationship Id="rId_hyperlink_298" Type="http://schemas.openxmlformats.org/officeDocument/2006/relationships/hyperlink" Target="https://www.diodes.com/assets/Datasheets/ZX5T955Z.pdf" TargetMode="External"/><Relationship Id="rId_hyperlink_299" Type="http://schemas.openxmlformats.org/officeDocument/2006/relationships/hyperlink" Target="https://www.diodes.com/part/view/ZXPD4000DH" TargetMode="External"/><Relationship Id="rId_hyperlink_300" Type="http://schemas.openxmlformats.org/officeDocument/2006/relationships/hyperlink" Target="https://www.diodes.com/assets/Datasheets/ZXPD4000DH.pdf" TargetMode="External"/><Relationship Id="rId_hyperlink_301" Type="http://schemas.openxmlformats.org/officeDocument/2006/relationships/hyperlink" Target="https://www.diodes.com/part/view/ZXTN04120HFF" TargetMode="External"/><Relationship Id="rId_hyperlink_302" Type="http://schemas.openxmlformats.org/officeDocument/2006/relationships/hyperlink" Target="https://www.diodes.com/assets/Datasheets/ZXTN04120HFF.pdf" TargetMode="External"/><Relationship Id="rId_hyperlink_303" Type="http://schemas.openxmlformats.org/officeDocument/2006/relationships/hyperlink" Target="https://www.diodes.com/part/view/ZXTN04120HK" TargetMode="External"/><Relationship Id="rId_hyperlink_304" Type="http://schemas.openxmlformats.org/officeDocument/2006/relationships/hyperlink" Target="https://www.diodes.com/assets/Datasheets/ZXTN04120HK.pdf" TargetMode="External"/><Relationship Id="rId_hyperlink_305" Type="http://schemas.openxmlformats.org/officeDocument/2006/relationships/hyperlink" Target="https://www.diodes.com/part/view/ZXTN04120HP5" TargetMode="External"/><Relationship Id="rId_hyperlink_306" Type="http://schemas.openxmlformats.org/officeDocument/2006/relationships/hyperlink" Target="https://www.diodes.com/assets/Datasheets/ZXTN04120HP5.pdf" TargetMode="External"/><Relationship Id="rId_hyperlink_307" Type="http://schemas.openxmlformats.org/officeDocument/2006/relationships/hyperlink" Target="https://www.diodes.com/part/view/ZXTN08400BFF" TargetMode="External"/><Relationship Id="rId_hyperlink_308" Type="http://schemas.openxmlformats.org/officeDocument/2006/relationships/hyperlink" Target="https://www.diodes.com/assets/Datasheets/ZXTN08400BFF.pdf" TargetMode="External"/><Relationship Id="rId_hyperlink_309" Type="http://schemas.openxmlformats.org/officeDocument/2006/relationships/hyperlink" Target="https://www.diodes.com/part/view/ZXTN08400BNS" TargetMode="External"/><Relationship Id="rId_hyperlink_310" Type="http://schemas.openxmlformats.org/officeDocument/2006/relationships/hyperlink" Target="https://www.diodes.com/assets/Datasheets/ZXTN08400BNS.pdf" TargetMode="External"/><Relationship Id="rId_hyperlink_311" Type="http://schemas.openxmlformats.org/officeDocument/2006/relationships/hyperlink" Target="https://www.diodes.com/part/view/ZXTN10150DZ" TargetMode="External"/><Relationship Id="rId_hyperlink_312" Type="http://schemas.openxmlformats.org/officeDocument/2006/relationships/hyperlink" Target="https://www.diodes.com/assets/Datasheets/ZXTN10150DZ.pdf" TargetMode="External"/><Relationship Id="rId_hyperlink_313" Type="http://schemas.openxmlformats.org/officeDocument/2006/relationships/hyperlink" Target="https://www.diodes.com/part/view/ZXTN4004K" TargetMode="External"/><Relationship Id="rId_hyperlink_314" Type="http://schemas.openxmlformats.org/officeDocument/2006/relationships/hyperlink" Target="https://www.diodes.com/assets/Datasheets/ZXTN4004K.pdf" TargetMode="External"/><Relationship Id="rId_hyperlink_315" Type="http://schemas.openxmlformats.org/officeDocument/2006/relationships/hyperlink" Target="https://www.diodes.com/part/view/ZXTN4004KQ" TargetMode="External"/><Relationship Id="rId_hyperlink_316" Type="http://schemas.openxmlformats.org/officeDocument/2006/relationships/hyperlink" Target="https://www.diodes.com/assets/Datasheets/ZXTN4004K.pdf" TargetMode="External"/><Relationship Id="rId_hyperlink_317" Type="http://schemas.openxmlformats.org/officeDocument/2006/relationships/hyperlink" Target="https://www.diodes.com/part/view/ZXTN4004Z" TargetMode="External"/><Relationship Id="rId_hyperlink_318" Type="http://schemas.openxmlformats.org/officeDocument/2006/relationships/hyperlink" Target="https://www.diodes.com/assets/Datasheets/ZXTN4004Z.pdf" TargetMode="External"/><Relationship Id="rId_hyperlink_319" Type="http://schemas.openxmlformats.org/officeDocument/2006/relationships/hyperlink" Target="https://www.diodes.com/part/view/ZXTN4004ZQ" TargetMode="External"/><Relationship Id="rId_hyperlink_320" Type="http://schemas.openxmlformats.org/officeDocument/2006/relationships/hyperlink" Target="https://www.diodes.com/assets/Datasheets/ZXTN4004Z.pdf" TargetMode="External"/><Relationship Id="rId_hyperlink_321" Type="http://schemas.openxmlformats.org/officeDocument/2006/relationships/hyperlink" Target="https://www.diodes.com/part/view/ZXTN4006Z" TargetMode="External"/><Relationship Id="rId_hyperlink_322" Type="http://schemas.openxmlformats.org/officeDocument/2006/relationships/hyperlink" Target="https://www.diodes.com/assets/Datasheets/ZXTN4006Z.pdf" TargetMode="External"/><Relationship Id="rId_hyperlink_323" Type="http://schemas.openxmlformats.org/officeDocument/2006/relationships/hyperlink" Target="https://www.diodes.com/part/view/ZXTN5551FL" TargetMode="External"/><Relationship Id="rId_hyperlink_324" Type="http://schemas.openxmlformats.org/officeDocument/2006/relationships/hyperlink" Target="https://www.diodes.com/assets/Datasheets/ZXTN5551FL.pdf" TargetMode="External"/><Relationship Id="rId_hyperlink_325" Type="http://schemas.openxmlformats.org/officeDocument/2006/relationships/hyperlink" Target="https://www.diodes.com/part/view/ZXTP01500BG" TargetMode="External"/><Relationship Id="rId_hyperlink_326" Type="http://schemas.openxmlformats.org/officeDocument/2006/relationships/hyperlink" Target="https://www.diodes.com/assets/Datasheets/ZXTP01500BG.pdf" TargetMode="External"/><Relationship Id="rId_hyperlink_327" Type="http://schemas.openxmlformats.org/officeDocument/2006/relationships/hyperlink" Target="https://www.diodes.com/part/view/ZXTP01500BGQ" TargetMode="External"/><Relationship Id="rId_hyperlink_328" Type="http://schemas.openxmlformats.org/officeDocument/2006/relationships/hyperlink" Target="https://www.diodes.com/assets/Datasheets/ZXTP01500BGQ.pdf" TargetMode="External"/><Relationship Id="rId_hyperlink_329" Type="http://schemas.openxmlformats.org/officeDocument/2006/relationships/hyperlink" Target="https://www.diodes.com/part/view/ZXTP03200BG" TargetMode="External"/><Relationship Id="rId_hyperlink_330" Type="http://schemas.openxmlformats.org/officeDocument/2006/relationships/hyperlink" Target="https://www.diodes.com/assets/Datasheets/ZXTP03200BG.pdf" TargetMode="External"/><Relationship Id="rId_hyperlink_331" Type="http://schemas.openxmlformats.org/officeDocument/2006/relationships/hyperlink" Target="https://www.diodes.com/part/view/ZXTP03200BZ" TargetMode="External"/><Relationship Id="rId_hyperlink_332" Type="http://schemas.openxmlformats.org/officeDocument/2006/relationships/hyperlink" Target="https://www.diodes.com/assets/Datasheets/ZXTP03200BZ.pdf" TargetMode="External"/><Relationship Id="rId_hyperlink_333" Type="http://schemas.openxmlformats.org/officeDocument/2006/relationships/hyperlink" Target="https://www.diodes.com/part/view/ZXTP05120HFF" TargetMode="External"/><Relationship Id="rId_hyperlink_334" Type="http://schemas.openxmlformats.org/officeDocument/2006/relationships/hyperlink" Target="https://www.diodes.com/assets/Datasheets/ZXTP05120HFF.pdf" TargetMode="External"/><Relationship Id="rId_hyperlink_335" Type="http://schemas.openxmlformats.org/officeDocument/2006/relationships/hyperlink" Target="https://www.diodes.com/part/view/ZXTP08400BFF" TargetMode="External"/><Relationship Id="rId_hyperlink_336" Type="http://schemas.openxmlformats.org/officeDocument/2006/relationships/hyperlink" Target="https://www.diodes.com/assets/Datasheets/ZXTP08400BFF.pdf" TargetMode="External"/><Relationship Id="rId_hyperlink_337" Type="http://schemas.openxmlformats.org/officeDocument/2006/relationships/hyperlink" Target="https://www.diodes.com/part/view/ZXTP2014G" TargetMode="External"/><Relationship Id="rId_hyperlink_338" Type="http://schemas.openxmlformats.org/officeDocument/2006/relationships/hyperlink" Target="https://www.diodes.com/assets/Datasheets/ZXTP2014G.pdf" TargetMode="External"/><Relationship Id="rId_hyperlink_339" Type="http://schemas.openxmlformats.org/officeDocument/2006/relationships/hyperlink" Target="https://www.diodes.com/part/view/ZXTP2014Z" TargetMode="External"/><Relationship Id="rId_hyperlink_340" Type="http://schemas.openxmlformats.org/officeDocument/2006/relationships/hyperlink" Target="https://www.diodes.com/assets/Datasheets/ZXTP2014Z.pdf" TargetMode="External"/><Relationship Id="rId_hyperlink_341" Type="http://schemas.openxmlformats.org/officeDocument/2006/relationships/hyperlink" Target="https://www.diodes.com/part/view/ZXTP2014ZQ" TargetMode="External"/><Relationship Id="rId_hyperlink_342" Type="http://schemas.openxmlformats.org/officeDocument/2006/relationships/hyperlink" Target="https://www.diodes.com/assets/Datasheets/ZXTP2014ZQ.pdf" TargetMode="External"/><Relationship Id="rId_hyperlink_343" Type="http://schemas.openxmlformats.org/officeDocument/2006/relationships/hyperlink" Target="https://www.diodes.com/part/view/ZXTP23140BFH" TargetMode="External"/><Relationship Id="rId_hyperlink_344" Type="http://schemas.openxmlformats.org/officeDocument/2006/relationships/hyperlink" Target="https://www.diodes.com/assets/Datasheets/ZXTP23140BFH.pdf" TargetMode="External"/><Relationship Id="rId_hyperlink_345" Type="http://schemas.openxmlformats.org/officeDocument/2006/relationships/hyperlink" Target="https://www.diodes.com/part/view/ZXTP25140BFH" TargetMode="External"/><Relationship Id="rId_hyperlink_346" Type="http://schemas.openxmlformats.org/officeDocument/2006/relationships/hyperlink" Target="https://www.diodes.com/assets/Datasheets/ZXTP25140BFH.pdf" TargetMode="External"/><Relationship Id="rId_hyperlink_347" Type="http://schemas.openxmlformats.org/officeDocument/2006/relationships/hyperlink" Target="https://www.diodes.com/part/view/ZXTP25140BFHQ" TargetMode="External"/><Relationship Id="rId_hyperlink_348" Type="http://schemas.openxmlformats.org/officeDocument/2006/relationships/hyperlink" Target="https://www.diodes.com/assets/Datasheets/ZXTP25140BFHQ.pdf" TargetMode="External"/><Relationship Id="rId_hyperlink_349" Type="http://schemas.openxmlformats.org/officeDocument/2006/relationships/hyperlink" Target="https://www.diodes.com/part/view/ZXTP5401FL" TargetMode="External"/><Relationship Id="rId_hyperlink_350" Type="http://schemas.openxmlformats.org/officeDocument/2006/relationships/hyperlink" Target="https://www.diodes.com/assets/Datasheets/ZXTP5401FL.pdf" TargetMode="External"/><Relationship Id="rId_hyperlink_351" Type="http://schemas.openxmlformats.org/officeDocument/2006/relationships/hyperlink" Target="https://www.diodes.com/part/view/ZXTP5401G" TargetMode="External"/><Relationship Id="rId_hyperlink_352" Type="http://schemas.openxmlformats.org/officeDocument/2006/relationships/hyperlink" Target="https://www.diodes.com/assets/Datasheets/ZXTP5401G.pdf" TargetMode="External"/><Relationship Id="rId_hyperlink_353" Type="http://schemas.openxmlformats.org/officeDocument/2006/relationships/hyperlink" Target="https://www.diodes.com/part/view/ZXTP5401Z" TargetMode="External"/><Relationship Id="rId_hyperlink_354" Type="http://schemas.openxmlformats.org/officeDocument/2006/relationships/hyperlink" Target="https://www.diodes.com/assets/Datasheets/ZXTP5401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V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49.417" bestFit="true" customWidth="true" style="0"/>
    <col min="4" max="4" width="69.554" bestFit="true" customWidth="true" style="0"/>
    <col min="5" max="5" width="49.417" bestFit="true" customWidth="true" style="0"/>
    <col min="6" max="6" width="11.711" bestFit="true" customWidth="true" style="0"/>
    <col min="7" max="7" width="17.567" bestFit="true" customWidth="true" style="0"/>
    <col min="8" max="8" width="8.141" bestFit="true" customWidth="true" style="0"/>
    <col min="9" max="9" width="9.283" bestFit="true" customWidth="true" style="0"/>
    <col min="10" max="10" width="8.141" bestFit="true" customWidth="true" style="0"/>
    <col min="11" max="11" width="11.711" bestFit="true" customWidth="true" style="0"/>
    <col min="12" max="12" width="17.567" bestFit="true" customWidth="true" style="0"/>
    <col min="13" max="13" width="12.854" bestFit="true" customWidth="true" style="0"/>
    <col min="14" max="14" width="18.71" bestFit="true" customWidth="true" style="0"/>
    <col min="15" max="15" width="21.138" bestFit="true" customWidth="true" style="0"/>
    <col min="16" max="16" width="30.564" bestFit="true" customWidth="true" style="0"/>
    <col min="17" max="17" width="25.851" bestFit="true" customWidth="true" style="0"/>
    <col min="18" max="18" width="31.707" bestFit="true" customWidth="true" style="0"/>
    <col min="19" max="19" width="10.569" bestFit="true" customWidth="true" style="0"/>
    <col min="20" max="20" width="16.425" bestFit="true" customWidth="true" style="0"/>
    <col min="21" max="21" width="13.997" bestFit="true" customWidth="true" style="0"/>
    <col min="22" max="22" width="32.992" bestFit="true" customWidth="true" style="0"/>
  </cols>
  <sheetData>
    <row r="1" spans="1:2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VCEO, VCES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 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ICM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PD (W)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(Min)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(@ IC) 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(Min 2)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(@ IC2) (A)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VCE(sat) Max (mV)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(@ IC/IB) (A/mA)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VCE(sat) (Max.2) (mV)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VCE(sat) (@ IC/IB2) (A/mA)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fT (MHz)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RCE(sat) (mΩ)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Spice Model</t>
          </r>
        </is>
      </c>
      <c r="V1" s="1" t="s">
        <v>21</v>
      </c>
    </row>
    <row r="2" spans="1:22">
      <c r="A2" t="str">
        <f>Hyperlink("https://www.diodes.com/part/view/2DA1201Y","2DA1201Y")</f>
        <v>2DA1201Y</v>
      </c>
      <c r="B2" t="str">
        <f>Hyperlink("https://www.diodes.com/assets/Datasheets/2DA1201Y.pdf","2DA1201Y Datasheet")</f>
        <v>2DA1201Y Datasheet</v>
      </c>
      <c r="C2" t="s">
        <v>22</v>
      </c>
      <c r="D2" t="s">
        <v>23</v>
      </c>
      <c r="E2" t="s">
        <v>24</v>
      </c>
      <c r="F2" t="s">
        <v>25</v>
      </c>
      <c r="G2">
        <v>120</v>
      </c>
      <c r="H2">
        <v>0.8</v>
      </c>
      <c r="I2">
        <v>3</v>
      </c>
      <c r="J2">
        <v>1.5</v>
      </c>
      <c r="K2">
        <v>120</v>
      </c>
      <c r="L2">
        <v>0.1</v>
      </c>
      <c r="O2">
        <v>1000</v>
      </c>
      <c r="P2" t="s">
        <v>26</v>
      </c>
      <c r="S2">
        <v>160</v>
      </c>
      <c r="V2" t="s">
        <v>27</v>
      </c>
    </row>
    <row r="3" spans="1:22">
      <c r="A3" t="str">
        <f>Hyperlink("https://www.diodes.com/part/view/2DA1201YQ","2DA1201YQ")</f>
        <v>2DA1201YQ</v>
      </c>
      <c r="B3" t="str">
        <f>Hyperlink("https://www.diodes.com/assets/Datasheets/2DA1201Y.pdf","2DA1201Y Datasheet")</f>
        <v>2DA1201Y Datasheet</v>
      </c>
      <c r="C3" t="s">
        <v>22</v>
      </c>
      <c r="D3" t="s">
        <v>23</v>
      </c>
      <c r="E3" t="s">
        <v>28</v>
      </c>
      <c r="F3" t="s">
        <v>25</v>
      </c>
      <c r="G3">
        <v>120</v>
      </c>
      <c r="H3">
        <v>0.8</v>
      </c>
      <c r="I3">
        <v>3</v>
      </c>
      <c r="J3">
        <v>1.5</v>
      </c>
      <c r="K3">
        <v>120</v>
      </c>
      <c r="L3">
        <v>0.1</v>
      </c>
      <c r="O3">
        <v>1000</v>
      </c>
      <c r="P3" t="s">
        <v>26</v>
      </c>
      <c r="S3">
        <v>160</v>
      </c>
      <c r="V3" t="s">
        <v>27</v>
      </c>
    </row>
    <row r="4" spans="1:22">
      <c r="A4" t="str">
        <f>Hyperlink("https://www.diodes.com/part/view/2DA1971","2DA1971")</f>
        <v>2DA1971</v>
      </c>
      <c r="B4" t="str">
        <f>Hyperlink("https://www.diodes.com/assets/Datasheets/2DA1971.pdf","2DA1971 Datasheet")</f>
        <v>2DA1971 Datasheet</v>
      </c>
      <c r="C4" t="s">
        <v>29</v>
      </c>
      <c r="D4" t="s">
        <v>30</v>
      </c>
      <c r="E4" t="s">
        <v>24</v>
      </c>
      <c r="F4" t="s">
        <v>25</v>
      </c>
      <c r="G4">
        <v>400</v>
      </c>
      <c r="H4">
        <v>0.5</v>
      </c>
      <c r="I4">
        <v>1</v>
      </c>
      <c r="J4">
        <v>1.5</v>
      </c>
      <c r="K4">
        <v>140</v>
      </c>
      <c r="L4">
        <v>0.02</v>
      </c>
      <c r="M4">
        <v>140</v>
      </c>
      <c r="N4">
        <v>0.1</v>
      </c>
      <c r="O4">
        <v>250</v>
      </c>
      <c r="P4" t="s">
        <v>31</v>
      </c>
      <c r="Q4">
        <v>400</v>
      </c>
      <c r="R4" t="s">
        <v>32</v>
      </c>
      <c r="S4">
        <v>75</v>
      </c>
      <c r="V4" t="s">
        <v>27</v>
      </c>
    </row>
    <row r="5" spans="1:22">
      <c r="A5" t="str">
        <f>Hyperlink("https://www.diodes.com/part/view/2DA1971Q","2DA1971Q")</f>
        <v>2DA1971Q</v>
      </c>
      <c r="B5" t="str">
        <f>Hyperlink("https://www.diodes.com/assets/Datasheets/2DA1971Q.pdf","2DA1971Q Datasheet")</f>
        <v>2DA1971Q Datasheet</v>
      </c>
      <c r="C5" t="s">
        <v>29</v>
      </c>
      <c r="D5" t="s">
        <v>30</v>
      </c>
      <c r="E5" t="s">
        <v>28</v>
      </c>
      <c r="F5" t="s">
        <v>25</v>
      </c>
      <c r="G5">
        <v>400</v>
      </c>
      <c r="H5">
        <v>0.5</v>
      </c>
      <c r="I5">
        <v>1</v>
      </c>
      <c r="J5">
        <v>1.5</v>
      </c>
      <c r="K5">
        <v>140</v>
      </c>
      <c r="L5">
        <v>0.02</v>
      </c>
      <c r="M5">
        <v>140</v>
      </c>
      <c r="N5">
        <v>0.1</v>
      </c>
      <c r="O5">
        <v>250</v>
      </c>
      <c r="P5" t="s">
        <v>31</v>
      </c>
      <c r="Q5">
        <v>400</v>
      </c>
      <c r="R5" t="s">
        <v>32</v>
      </c>
      <c r="S5">
        <v>75</v>
      </c>
      <c r="V5" t="s">
        <v>27</v>
      </c>
    </row>
    <row r="6" spans="1:22">
      <c r="A6" t="str">
        <f>Hyperlink("https://www.diodes.com/part/view/BCX41","BCX41")</f>
        <v>BCX41</v>
      </c>
      <c r="B6" t="str">
        <f>Hyperlink("https://www.diodes.com/assets/Datasheets/BCX41.pdf","BCX41 Datasheet")</f>
        <v>BCX41 Datasheet</v>
      </c>
      <c r="C6" t="s">
        <v>33</v>
      </c>
      <c r="D6" t="s">
        <v>23</v>
      </c>
      <c r="E6" t="s">
        <v>24</v>
      </c>
      <c r="F6" t="s">
        <v>34</v>
      </c>
      <c r="G6">
        <v>125</v>
      </c>
      <c r="H6">
        <v>0.8</v>
      </c>
      <c r="I6">
        <v>1</v>
      </c>
      <c r="J6">
        <v>0.35</v>
      </c>
      <c r="K6">
        <v>63</v>
      </c>
      <c r="L6">
        <v>0.1</v>
      </c>
      <c r="M6">
        <v>40</v>
      </c>
      <c r="N6">
        <v>0.2</v>
      </c>
      <c r="O6">
        <v>900</v>
      </c>
      <c r="P6" t="s">
        <v>35</v>
      </c>
      <c r="S6">
        <v>100</v>
      </c>
      <c r="V6" t="s">
        <v>36</v>
      </c>
    </row>
    <row r="7" spans="1:22">
      <c r="A7" t="str">
        <f>Hyperlink("https://www.diodes.com/part/view/BCX41Q","BCX41Q")</f>
        <v>BCX41Q</v>
      </c>
      <c r="B7" t="str">
        <f>Hyperlink("https://www.diodes.com/assets/Datasheets/BCX41.pdf","BCX41 Datasheet")</f>
        <v>BCX41 Datasheet</v>
      </c>
      <c r="C7" t="s">
        <v>33</v>
      </c>
      <c r="D7" t="s">
        <v>23</v>
      </c>
      <c r="E7" t="s">
        <v>28</v>
      </c>
      <c r="F7" t="s">
        <v>34</v>
      </c>
      <c r="G7">
        <v>125</v>
      </c>
      <c r="H7">
        <v>0.8</v>
      </c>
      <c r="I7">
        <v>1</v>
      </c>
      <c r="J7">
        <v>0.35</v>
      </c>
      <c r="K7">
        <v>63</v>
      </c>
      <c r="L7">
        <v>0.1</v>
      </c>
      <c r="M7">
        <v>40</v>
      </c>
      <c r="N7">
        <v>0.2</v>
      </c>
      <c r="O7">
        <v>900</v>
      </c>
      <c r="P7" t="s">
        <v>35</v>
      </c>
      <c r="S7">
        <v>100</v>
      </c>
      <c r="V7" t="s">
        <v>36</v>
      </c>
    </row>
    <row r="8" spans="1:22">
      <c r="A8" t="str">
        <f>Hyperlink("https://www.diodes.com/part/view/BST39","BST39")</f>
        <v>BST39</v>
      </c>
      <c r="B8" t="str">
        <f>Hyperlink("https://www.diodes.com/assets/Datasheets/BST39.pdf","BST39 Datasheet")</f>
        <v>BST39 Datasheet</v>
      </c>
      <c r="C8" t="s">
        <v>37</v>
      </c>
      <c r="D8" t="s">
        <v>30</v>
      </c>
      <c r="E8" t="s">
        <v>24</v>
      </c>
      <c r="F8" t="s">
        <v>34</v>
      </c>
      <c r="G8">
        <v>350</v>
      </c>
      <c r="H8">
        <v>0.5</v>
      </c>
      <c r="I8">
        <v>1</v>
      </c>
      <c r="J8">
        <v>1</v>
      </c>
      <c r="K8">
        <v>40</v>
      </c>
      <c r="L8">
        <v>0.02</v>
      </c>
      <c r="O8">
        <v>500</v>
      </c>
      <c r="P8" t="s">
        <v>38</v>
      </c>
      <c r="S8">
        <v>70</v>
      </c>
      <c r="V8" t="s">
        <v>27</v>
      </c>
    </row>
    <row r="9" spans="1:22">
      <c r="A9" t="str">
        <f>Hyperlink("https://www.diodes.com/part/view/DMMT5401","DMMT5401")</f>
        <v>DMMT5401</v>
      </c>
      <c r="B9" t="str">
        <f>Hyperlink("https://www.diodes.com/assets/Datasheets/DMMT5401.pdf","DMMT5401 Datasheet")</f>
        <v>DMMT5401 Datasheet</v>
      </c>
      <c r="C9" t="s">
        <v>39</v>
      </c>
      <c r="D9" t="s">
        <v>40</v>
      </c>
      <c r="E9" t="s">
        <v>24</v>
      </c>
      <c r="F9" t="s">
        <v>41</v>
      </c>
      <c r="G9">
        <v>150</v>
      </c>
      <c r="H9">
        <v>0.2</v>
      </c>
      <c r="J9">
        <v>0.3</v>
      </c>
      <c r="K9">
        <v>60</v>
      </c>
      <c r="L9">
        <v>0.01</v>
      </c>
      <c r="M9">
        <v>50</v>
      </c>
      <c r="N9">
        <v>0.05</v>
      </c>
      <c r="O9">
        <v>200</v>
      </c>
      <c r="P9" t="s">
        <v>42</v>
      </c>
      <c r="Q9">
        <v>500</v>
      </c>
      <c r="R9" t="s">
        <v>43</v>
      </c>
      <c r="S9">
        <v>100</v>
      </c>
      <c r="V9" t="s">
        <v>44</v>
      </c>
    </row>
    <row r="10" spans="1:22">
      <c r="A10" t="str">
        <f>Hyperlink("https://www.diodes.com/part/view/DMMT5551","DMMT5551")</f>
        <v>DMMT5551</v>
      </c>
      <c r="B10" t="str">
        <f>Hyperlink("https://www.diodes.com/assets/Datasheets/ds30436.pdf","DMMT5551 Datasheet")</f>
        <v>DMMT5551 Datasheet</v>
      </c>
      <c r="C10" t="s">
        <v>45</v>
      </c>
      <c r="D10" t="s">
        <v>40</v>
      </c>
      <c r="E10" t="s">
        <v>24</v>
      </c>
      <c r="F10" t="s">
        <v>46</v>
      </c>
      <c r="G10">
        <v>160</v>
      </c>
      <c r="H10">
        <v>0.2</v>
      </c>
      <c r="J10">
        <v>0.3</v>
      </c>
      <c r="K10">
        <v>80</v>
      </c>
      <c r="L10">
        <v>0.01</v>
      </c>
      <c r="M10">
        <v>30</v>
      </c>
      <c r="N10">
        <v>0.05</v>
      </c>
      <c r="O10">
        <v>150</v>
      </c>
      <c r="P10" t="s">
        <v>42</v>
      </c>
      <c r="Q10">
        <v>200</v>
      </c>
      <c r="R10" t="s">
        <v>43</v>
      </c>
      <c r="S10">
        <v>100</v>
      </c>
      <c r="V10" t="s">
        <v>44</v>
      </c>
    </row>
    <row r="11" spans="1:22">
      <c r="A11" t="str">
        <f>Hyperlink("https://www.diodes.com/part/view/DMMT5551S","DMMT5551S")</f>
        <v>DMMT5551S</v>
      </c>
      <c r="B11" t="str">
        <f>Hyperlink("https://www.diodes.com/assets/Datasheets/ds30436.pdf","DMMT5551S Datasheet")</f>
        <v>DMMT5551S Datasheet</v>
      </c>
      <c r="C11" t="s">
        <v>45</v>
      </c>
      <c r="D11" t="s">
        <v>40</v>
      </c>
      <c r="E11" t="s">
        <v>24</v>
      </c>
      <c r="F11" t="s">
        <v>46</v>
      </c>
      <c r="G11">
        <v>160</v>
      </c>
      <c r="H11">
        <v>0.2</v>
      </c>
      <c r="J11">
        <v>0.3</v>
      </c>
      <c r="K11">
        <v>80</v>
      </c>
      <c r="L11">
        <v>0.01</v>
      </c>
      <c r="M11">
        <v>30</v>
      </c>
      <c r="N11">
        <v>0.05</v>
      </c>
      <c r="O11">
        <v>150</v>
      </c>
      <c r="P11" t="s">
        <v>42</v>
      </c>
      <c r="Q11">
        <v>200</v>
      </c>
      <c r="R11" t="s">
        <v>43</v>
      </c>
      <c r="S11">
        <v>100</v>
      </c>
      <c r="V11" t="s">
        <v>44</v>
      </c>
    </row>
    <row r="12" spans="1:22">
      <c r="A12" t="str">
        <f>Hyperlink("https://www.diodes.com/part/view/DN350T05","DN350T05")</f>
        <v>DN350T05</v>
      </c>
      <c r="B12" t="str">
        <f>Hyperlink("https://www.diodes.com/assets/Datasheets/ds30625.pdf","DN350T05 Datasheet")</f>
        <v>DN350T05 Datasheet</v>
      </c>
      <c r="C12" t="s">
        <v>47</v>
      </c>
      <c r="D12" t="s">
        <v>30</v>
      </c>
      <c r="E12" t="s">
        <v>24</v>
      </c>
      <c r="F12" t="s">
        <v>34</v>
      </c>
      <c r="G12">
        <v>350</v>
      </c>
      <c r="H12">
        <v>0.5</v>
      </c>
      <c r="J12">
        <v>0.3</v>
      </c>
      <c r="K12">
        <v>30</v>
      </c>
      <c r="L12">
        <v>0.01</v>
      </c>
      <c r="M12">
        <v>15</v>
      </c>
      <c r="N12">
        <v>0.1</v>
      </c>
      <c r="O12">
        <v>350</v>
      </c>
      <c r="P12" t="s">
        <v>48</v>
      </c>
      <c r="Q12">
        <v>500</v>
      </c>
      <c r="R12" t="s">
        <v>49</v>
      </c>
      <c r="S12">
        <v>50</v>
      </c>
      <c r="V12" t="s">
        <v>36</v>
      </c>
    </row>
    <row r="13" spans="1:22">
      <c r="A13" t="str">
        <f>Hyperlink("https://www.diodes.com/part/view/DP350T05","DP350T05")</f>
        <v>DP350T05</v>
      </c>
      <c r="B13" t="str">
        <f>Hyperlink("https://www.diodes.com/assets/Datasheets/ds30624.pdf","DP350T05 Datasheet")</f>
        <v>DP350T05 Datasheet</v>
      </c>
      <c r="C13" t="s">
        <v>50</v>
      </c>
      <c r="D13" t="s">
        <v>30</v>
      </c>
      <c r="E13" t="s">
        <v>24</v>
      </c>
      <c r="F13" t="s">
        <v>25</v>
      </c>
      <c r="G13">
        <v>350</v>
      </c>
      <c r="H13">
        <v>0.5</v>
      </c>
      <c r="J13">
        <v>0.3</v>
      </c>
      <c r="K13">
        <v>30</v>
      </c>
      <c r="L13">
        <v>0.01</v>
      </c>
      <c r="M13">
        <v>15</v>
      </c>
      <c r="N13">
        <v>0.1</v>
      </c>
      <c r="O13">
        <v>350</v>
      </c>
      <c r="P13" t="s">
        <v>48</v>
      </c>
      <c r="Q13">
        <v>500</v>
      </c>
      <c r="R13" t="s">
        <v>49</v>
      </c>
      <c r="S13">
        <v>50</v>
      </c>
      <c r="V13" t="s">
        <v>36</v>
      </c>
    </row>
    <row r="14" spans="1:22">
      <c r="A14" t="str">
        <f>Hyperlink("https://www.diodes.com/part/view/DXT13003DG","DXT13003DG")</f>
        <v>DXT13003DG</v>
      </c>
      <c r="B14" t="str">
        <f>Hyperlink("https://www.diodes.com/assets/Datasheets/DXT13003DG.pdf","DXT13003DG Datasheet")</f>
        <v>DXT13003DG Datasheet</v>
      </c>
      <c r="C14" t="s">
        <v>51</v>
      </c>
      <c r="D14" t="s">
        <v>30</v>
      </c>
      <c r="E14" t="s">
        <v>24</v>
      </c>
      <c r="F14" t="s">
        <v>34</v>
      </c>
      <c r="G14">
        <v>700</v>
      </c>
      <c r="H14">
        <v>1.3</v>
      </c>
      <c r="I14">
        <v>3</v>
      </c>
      <c r="J14">
        <v>3</v>
      </c>
      <c r="K14">
        <v>20</v>
      </c>
      <c r="L14">
        <v>0.02</v>
      </c>
      <c r="M14">
        <v>16</v>
      </c>
      <c r="N14">
        <v>0.5</v>
      </c>
      <c r="O14">
        <v>300</v>
      </c>
      <c r="P14" t="s">
        <v>52</v>
      </c>
      <c r="Q14">
        <v>400</v>
      </c>
      <c r="R14" t="s">
        <v>53</v>
      </c>
      <c r="S14">
        <v>4</v>
      </c>
      <c r="V14" t="s">
        <v>54</v>
      </c>
    </row>
    <row r="15" spans="1:22">
      <c r="A15" t="str">
        <f>Hyperlink("https://www.diodes.com/part/view/DXT2014P5","DXT2014P5")</f>
        <v>DXT2014P5</v>
      </c>
      <c r="B15" t="str">
        <f>Hyperlink("https://www.diodes.com/assets/Datasheets/ds32009.pdf","DXT2014P5 Datasheet")</f>
        <v>DXT2014P5 Datasheet</v>
      </c>
      <c r="C15" t="s">
        <v>55</v>
      </c>
      <c r="D15" t="s">
        <v>30</v>
      </c>
      <c r="E15" t="s">
        <v>24</v>
      </c>
      <c r="F15" t="s">
        <v>25</v>
      </c>
      <c r="G15">
        <v>140</v>
      </c>
      <c r="H15">
        <v>4</v>
      </c>
      <c r="I15">
        <v>10</v>
      </c>
      <c r="J15">
        <v>3.2</v>
      </c>
      <c r="K15">
        <v>100</v>
      </c>
      <c r="L15">
        <v>1</v>
      </c>
      <c r="M15">
        <v>45</v>
      </c>
      <c r="N15">
        <v>3</v>
      </c>
      <c r="O15">
        <v>120</v>
      </c>
      <c r="P15" t="s">
        <v>56</v>
      </c>
      <c r="Q15">
        <v>360</v>
      </c>
      <c r="R15" t="s">
        <v>57</v>
      </c>
      <c r="S15">
        <v>120</v>
      </c>
      <c r="V15" t="s">
        <v>58</v>
      </c>
    </row>
    <row r="16" spans="1:22">
      <c r="A16" t="str">
        <f>Hyperlink("https://www.diodes.com/part/view/DXT458P5","DXT458P5")</f>
        <v>DXT458P5</v>
      </c>
      <c r="B16" t="str">
        <f>Hyperlink("https://www.diodes.com/assets/Datasheets/DXT458P5.pdf","DXT458P5 Datasheet")</f>
        <v>DXT458P5 Datasheet</v>
      </c>
      <c r="C16" t="s">
        <v>59</v>
      </c>
      <c r="D16" t="s">
        <v>30</v>
      </c>
      <c r="E16" t="s">
        <v>24</v>
      </c>
      <c r="F16" t="s">
        <v>34</v>
      </c>
      <c r="G16">
        <v>400</v>
      </c>
      <c r="H16">
        <v>0.3</v>
      </c>
      <c r="I16">
        <v>1</v>
      </c>
      <c r="J16">
        <v>2.8</v>
      </c>
      <c r="K16">
        <v>100</v>
      </c>
      <c r="L16">
        <v>0.001</v>
      </c>
      <c r="M16">
        <v>15</v>
      </c>
      <c r="N16">
        <v>0.1</v>
      </c>
      <c r="O16">
        <v>200</v>
      </c>
      <c r="P16" t="s">
        <v>48</v>
      </c>
      <c r="Q16">
        <v>500</v>
      </c>
      <c r="R16" t="s">
        <v>60</v>
      </c>
      <c r="S16">
        <v>50</v>
      </c>
      <c r="V16" t="s">
        <v>58</v>
      </c>
    </row>
    <row r="17" spans="1:22">
      <c r="A17" t="str">
        <f>Hyperlink("https://www.diodes.com/part/view/DXT5401","DXT5401")</f>
        <v>DXT5401</v>
      </c>
      <c r="B17" t="str">
        <f>Hyperlink("https://www.diodes.com/assets/Datasheets/ds31226.pdf","DXT5401 Datasheet")</f>
        <v>DXT5401 Datasheet</v>
      </c>
      <c r="C17" t="s">
        <v>61</v>
      </c>
      <c r="D17" t="s">
        <v>30</v>
      </c>
      <c r="E17" t="s">
        <v>24</v>
      </c>
      <c r="F17" t="s">
        <v>25</v>
      </c>
      <c r="G17">
        <v>150</v>
      </c>
      <c r="H17">
        <v>0.6</v>
      </c>
      <c r="J17">
        <v>1</v>
      </c>
      <c r="K17">
        <v>60</v>
      </c>
      <c r="L17">
        <v>0.01</v>
      </c>
      <c r="M17">
        <v>50</v>
      </c>
      <c r="N17">
        <v>0.05</v>
      </c>
      <c r="O17">
        <v>200</v>
      </c>
      <c r="P17" t="s">
        <v>42</v>
      </c>
      <c r="Q17">
        <v>500</v>
      </c>
      <c r="R17" t="s">
        <v>43</v>
      </c>
      <c r="S17">
        <v>100</v>
      </c>
      <c r="V17" t="s">
        <v>27</v>
      </c>
    </row>
    <row r="18" spans="1:22">
      <c r="A18" t="str">
        <f>Hyperlink("https://www.diodes.com/part/view/DXT5551","DXT5551")</f>
        <v>DXT5551</v>
      </c>
      <c r="B18" t="str">
        <f>Hyperlink("https://www.diodes.com/assets/Datasheets/DXT5551.pdf","DXT5551 Datasheet")</f>
        <v>DXT5551 Datasheet</v>
      </c>
      <c r="C18" t="s">
        <v>62</v>
      </c>
      <c r="D18" t="s">
        <v>30</v>
      </c>
      <c r="E18" t="s">
        <v>24</v>
      </c>
      <c r="F18" t="s">
        <v>34</v>
      </c>
      <c r="G18">
        <v>160</v>
      </c>
      <c r="H18">
        <v>0.6</v>
      </c>
      <c r="J18">
        <v>1</v>
      </c>
      <c r="K18">
        <v>80</v>
      </c>
      <c r="L18">
        <v>0.01</v>
      </c>
      <c r="M18">
        <v>30</v>
      </c>
      <c r="N18">
        <v>0.05</v>
      </c>
      <c r="O18">
        <v>150</v>
      </c>
      <c r="P18" t="s">
        <v>42</v>
      </c>
      <c r="Q18">
        <v>200</v>
      </c>
      <c r="R18" t="s">
        <v>43</v>
      </c>
      <c r="S18">
        <v>100</v>
      </c>
      <c r="V18" t="s">
        <v>27</v>
      </c>
    </row>
    <row r="19" spans="1:22">
      <c r="A19" t="str">
        <f>Hyperlink("https://www.diodes.com/part/view/DXT5551P5","DXT5551P5")</f>
        <v>DXT5551P5</v>
      </c>
      <c r="B19" t="str">
        <f>Hyperlink("https://www.diodes.com/assets/Datasheets/DXT5551P5.pdf","DXT5551P5 Datasheet")</f>
        <v>DXT5551P5 Datasheet</v>
      </c>
      <c r="C19" t="s">
        <v>63</v>
      </c>
      <c r="D19" t="s">
        <v>30</v>
      </c>
      <c r="E19" t="s">
        <v>24</v>
      </c>
      <c r="F19" t="s">
        <v>34</v>
      </c>
      <c r="G19">
        <v>160</v>
      </c>
      <c r="H19">
        <v>0.6</v>
      </c>
      <c r="J19">
        <v>1.2</v>
      </c>
      <c r="K19">
        <v>80</v>
      </c>
      <c r="L19">
        <v>0.01</v>
      </c>
      <c r="M19">
        <v>30</v>
      </c>
      <c r="N19">
        <v>0.05</v>
      </c>
      <c r="O19">
        <v>150</v>
      </c>
      <c r="P19" t="s">
        <v>42</v>
      </c>
      <c r="Q19">
        <v>200</v>
      </c>
      <c r="R19" t="s">
        <v>43</v>
      </c>
      <c r="S19">
        <v>130</v>
      </c>
      <c r="V19" t="s">
        <v>58</v>
      </c>
    </row>
    <row r="20" spans="1:22">
      <c r="A20" t="str">
        <f>Hyperlink("https://www.diodes.com/part/view/DXT5551P5Q","DXT5551P5Q")</f>
        <v>DXT5551P5Q</v>
      </c>
      <c r="B20" t="str">
        <f>Hyperlink("https://www.diodes.com/assets/Datasheets/DXT5551P5Q.pdf","DXT5551P5Q Datasheet")</f>
        <v>DXT5551P5Q Datasheet</v>
      </c>
      <c r="C20" t="s">
        <v>63</v>
      </c>
      <c r="D20" t="s">
        <v>30</v>
      </c>
      <c r="E20" t="s">
        <v>28</v>
      </c>
      <c r="F20" t="s">
        <v>34</v>
      </c>
      <c r="G20">
        <v>160</v>
      </c>
      <c r="H20">
        <v>0.6</v>
      </c>
      <c r="J20">
        <v>1.2</v>
      </c>
      <c r="K20">
        <v>80</v>
      </c>
      <c r="L20">
        <v>0.01</v>
      </c>
      <c r="M20">
        <v>30</v>
      </c>
      <c r="N20">
        <v>0.05</v>
      </c>
      <c r="O20">
        <v>150</v>
      </c>
      <c r="P20" t="s">
        <v>42</v>
      </c>
      <c r="Q20">
        <v>200</v>
      </c>
      <c r="R20" t="s">
        <v>43</v>
      </c>
      <c r="S20">
        <v>130</v>
      </c>
      <c r="V20" t="s">
        <v>58</v>
      </c>
    </row>
    <row r="21" spans="1:22">
      <c r="A21" t="str">
        <f>Hyperlink("https://www.diodes.com/part/view/DXT696BK","DXT696BK")</f>
        <v>DXT696BK</v>
      </c>
      <c r="B21" t="str">
        <f>Hyperlink("https://www.diodes.com/assets/Datasheets/DXT696BK.pdf","DXT696BK Datasheet")</f>
        <v>DXT696BK Datasheet</v>
      </c>
      <c r="C21" t="s">
        <v>64</v>
      </c>
      <c r="D21" t="s">
        <v>30</v>
      </c>
      <c r="E21" t="s">
        <v>24</v>
      </c>
      <c r="F21" t="s">
        <v>34</v>
      </c>
      <c r="G21">
        <v>180</v>
      </c>
      <c r="H21">
        <v>0.5</v>
      </c>
      <c r="I21">
        <v>1</v>
      </c>
      <c r="J21">
        <v>3.4</v>
      </c>
      <c r="K21">
        <v>500</v>
      </c>
      <c r="L21">
        <v>0.1</v>
      </c>
      <c r="M21">
        <v>150</v>
      </c>
      <c r="N21">
        <v>0.2</v>
      </c>
      <c r="O21">
        <v>200</v>
      </c>
      <c r="P21" t="s">
        <v>65</v>
      </c>
      <c r="Q21">
        <v>250</v>
      </c>
      <c r="R21" t="s">
        <v>66</v>
      </c>
      <c r="S21">
        <v>70</v>
      </c>
      <c r="V21" t="s">
        <v>67</v>
      </c>
    </row>
    <row r="22" spans="1:22">
      <c r="A22" t="str">
        <f>Hyperlink("https://www.diodes.com/part/view/DXTA42","DXTA42")</f>
        <v>DXTA42</v>
      </c>
      <c r="B22" t="str">
        <f>Hyperlink("https://www.diodes.com/assets/Datasheets/ds31158.pdf","DXTA42 Datasheet")</f>
        <v>DXTA42 Datasheet</v>
      </c>
      <c r="C22" t="s">
        <v>68</v>
      </c>
      <c r="D22" t="s">
        <v>30</v>
      </c>
      <c r="E22" t="s">
        <v>24</v>
      </c>
      <c r="F22" t="s">
        <v>34</v>
      </c>
      <c r="G22">
        <v>300</v>
      </c>
      <c r="H22">
        <v>0.5</v>
      </c>
      <c r="J22">
        <v>1</v>
      </c>
      <c r="K22">
        <v>40</v>
      </c>
      <c r="L22">
        <v>0.01</v>
      </c>
      <c r="M22">
        <v>40</v>
      </c>
      <c r="N22">
        <v>0.03</v>
      </c>
      <c r="O22">
        <v>500</v>
      </c>
      <c r="P22" t="s">
        <v>48</v>
      </c>
      <c r="S22">
        <v>50</v>
      </c>
      <c r="V22" t="s">
        <v>27</v>
      </c>
    </row>
    <row r="23" spans="1:22">
      <c r="A23" t="str">
        <f>Hyperlink("https://www.diodes.com/part/view/DXTA92","DXTA92")</f>
        <v>DXTA92</v>
      </c>
      <c r="B23" t="str">
        <f>Hyperlink("https://www.diodes.com/assets/Datasheets/ds31159.pdf","DXTA92 Datasheet")</f>
        <v>DXTA92 Datasheet</v>
      </c>
      <c r="C23" t="s">
        <v>69</v>
      </c>
      <c r="D23" t="s">
        <v>30</v>
      </c>
      <c r="E23" t="s">
        <v>24</v>
      </c>
      <c r="F23" t="s">
        <v>25</v>
      </c>
      <c r="G23">
        <v>300</v>
      </c>
      <c r="H23">
        <v>0.5</v>
      </c>
      <c r="J23">
        <v>1</v>
      </c>
      <c r="K23">
        <v>40</v>
      </c>
      <c r="L23">
        <v>0.01</v>
      </c>
      <c r="M23">
        <v>25</v>
      </c>
      <c r="N23">
        <v>0.03</v>
      </c>
      <c r="O23">
        <v>500</v>
      </c>
      <c r="P23" t="s">
        <v>48</v>
      </c>
      <c r="S23">
        <v>50</v>
      </c>
      <c r="V23" t="s">
        <v>27</v>
      </c>
    </row>
    <row r="24" spans="1:22">
      <c r="A24" t="str">
        <f>Hyperlink("https://www.diodes.com/part/view/DXTP03140BFG","DXTP03140BFG")</f>
        <v>DXTP03140BFG</v>
      </c>
      <c r="B24" t="str">
        <f>Hyperlink("https://www.diodes.com/assets/Datasheets/DXTP03140BFG.pdf","DXTP03140BFG Datasheet")</f>
        <v>DXTP03140BFG Datasheet</v>
      </c>
      <c r="C24" t="s">
        <v>70</v>
      </c>
      <c r="D24" t="s">
        <v>30</v>
      </c>
      <c r="E24" t="s">
        <v>24</v>
      </c>
      <c r="F24" t="s">
        <v>25</v>
      </c>
      <c r="G24">
        <v>140</v>
      </c>
      <c r="H24">
        <v>4</v>
      </c>
      <c r="I24">
        <v>10</v>
      </c>
      <c r="J24">
        <v>2.3</v>
      </c>
      <c r="K24">
        <v>100</v>
      </c>
      <c r="L24">
        <v>1</v>
      </c>
      <c r="M24">
        <v>45</v>
      </c>
      <c r="N24">
        <v>3</v>
      </c>
      <c r="O24">
        <v>60</v>
      </c>
      <c r="P24" t="s">
        <v>71</v>
      </c>
      <c r="Q24">
        <v>360</v>
      </c>
      <c r="R24" t="s">
        <v>57</v>
      </c>
      <c r="S24">
        <v>120</v>
      </c>
      <c r="T24">
        <v>72</v>
      </c>
      <c r="V24" t="s">
        <v>72</v>
      </c>
    </row>
    <row r="25" spans="1:22">
      <c r="A25" t="str">
        <f>Hyperlink("https://www.diodes.com/part/view/DXTP03200BP5","DXTP03200BP5")</f>
        <v>DXTP03200BP5</v>
      </c>
      <c r="B25" t="str">
        <f>Hyperlink("https://www.diodes.com/assets/Datasheets/ds32068.pdf","DXTP03200BP5 Datasheet")</f>
        <v>DXTP03200BP5 Datasheet</v>
      </c>
      <c r="C25" t="s">
        <v>73</v>
      </c>
      <c r="D25" t="s">
        <v>30</v>
      </c>
      <c r="E25" t="s">
        <v>24</v>
      </c>
      <c r="F25" t="s">
        <v>25</v>
      </c>
      <c r="G25">
        <v>200</v>
      </c>
      <c r="H25">
        <v>2</v>
      </c>
      <c r="I25">
        <v>5</v>
      </c>
      <c r="J25">
        <v>3.2</v>
      </c>
      <c r="K25">
        <v>100</v>
      </c>
      <c r="L25">
        <v>1</v>
      </c>
      <c r="M25">
        <v>20</v>
      </c>
      <c r="N25">
        <v>2</v>
      </c>
      <c r="O25">
        <v>155</v>
      </c>
      <c r="P25" t="s">
        <v>74</v>
      </c>
      <c r="Q25">
        <v>275</v>
      </c>
      <c r="R25" t="s">
        <v>75</v>
      </c>
      <c r="S25">
        <v>105</v>
      </c>
      <c r="V25" t="s">
        <v>58</v>
      </c>
    </row>
    <row r="26" spans="1:22">
      <c r="A26" t="str">
        <f>Hyperlink("https://www.diodes.com/part/view/DXTP03200BP5Q","DXTP03200BP5Q")</f>
        <v>DXTP03200BP5Q</v>
      </c>
      <c r="B26" t="str">
        <f>Hyperlink("https://www.diodes.com/assets/Datasheets/DXTP03200BP5Q.pdf","DXTP03200BP5Q Datasheet")</f>
        <v>DXTP03200BP5Q Datasheet</v>
      </c>
      <c r="C26" t="s">
        <v>73</v>
      </c>
      <c r="D26" t="s">
        <v>30</v>
      </c>
      <c r="E26" t="s">
        <v>28</v>
      </c>
      <c r="F26" t="s">
        <v>25</v>
      </c>
      <c r="G26">
        <v>200</v>
      </c>
      <c r="H26">
        <v>2</v>
      </c>
      <c r="I26">
        <v>5</v>
      </c>
      <c r="J26">
        <v>3.3</v>
      </c>
      <c r="K26">
        <v>100</v>
      </c>
      <c r="L26">
        <v>1</v>
      </c>
      <c r="M26">
        <v>20</v>
      </c>
      <c r="N26">
        <v>2</v>
      </c>
      <c r="P26" t="s">
        <v>74</v>
      </c>
      <c r="Q26">
        <v>275</v>
      </c>
      <c r="R26" t="s">
        <v>75</v>
      </c>
      <c r="S26">
        <v>105</v>
      </c>
      <c r="V26" t="s">
        <v>58</v>
      </c>
    </row>
    <row r="27" spans="1:22">
      <c r="A27" t="str">
        <f>Hyperlink("https://www.diodes.com/part/view/DXTP560BP5","DXTP560BP5")</f>
        <v>DXTP560BP5</v>
      </c>
      <c r="B27" t="str">
        <f>Hyperlink("https://www.diodes.com/assets/Datasheets/DXTP560BP5.pdf","DXTP560BP5 Datasheet")</f>
        <v>DXTP560BP5 Datasheet</v>
      </c>
      <c r="C27" t="s">
        <v>76</v>
      </c>
      <c r="D27" t="s">
        <v>30</v>
      </c>
      <c r="E27" t="s">
        <v>24</v>
      </c>
      <c r="F27" t="s">
        <v>25</v>
      </c>
      <c r="G27">
        <v>500</v>
      </c>
      <c r="H27">
        <v>0.15</v>
      </c>
      <c r="I27">
        <v>0.5</v>
      </c>
      <c r="J27">
        <v>2.8</v>
      </c>
      <c r="K27">
        <v>100</v>
      </c>
      <c r="L27">
        <v>0.001</v>
      </c>
      <c r="M27">
        <v>80</v>
      </c>
      <c r="N27">
        <v>0.05</v>
      </c>
      <c r="O27">
        <v>200</v>
      </c>
      <c r="P27" t="s">
        <v>48</v>
      </c>
      <c r="Q27">
        <v>500</v>
      </c>
      <c r="R27" t="s">
        <v>77</v>
      </c>
      <c r="S27">
        <v>60</v>
      </c>
      <c r="V27" t="s">
        <v>58</v>
      </c>
    </row>
    <row r="28" spans="1:22">
      <c r="A28" t="str">
        <f>Hyperlink("https://www.diodes.com/part/view/DZT5401","DZT5401")</f>
        <v>DZT5401</v>
      </c>
      <c r="B28" t="str">
        <f>Hyperlink("https://www.diodes.com/assets/Datasheets/DZT5401.pdf","DZT5401 Datasheet")</f>
        <v>DZT5401 Datasheet</v>
      </c>
      <c r="C28" t="s">
        <v>78</v>
      </c>
      <c r="D28" t="s">
        <v>30</v>
      </c>
      <c r="E28" t="s">
        <v>24</v>
      </c>
      <c r="F28" t="s">
        <v>25</v>
      </c>
      <c r="G28">
        <v>150</v>
      </c>
      <c r="H28">
        <v>0.6</v>
      </c>
      <c r="J28">
        <v>1</v>
      </c>
      <c r="K28">
        <v>60</v>
      </c>
      <c r="L28">
        <v>0.01</v>
      </c>
      <c r="M28">
        <v>50</v>
      </c>
      <c r="N28">
        <v>0.05</v>
      </c>
      <c r="O28">
        <v>200</v>
      </c>
      <c r="P28" t="s">
        <v>42</v>
      </c>
      <c r="Q28">
        <v>500</v>
      </c>
      <c r="R28" t="s">
        <v>43</v>
      </c>
      <c r="S28">
        <v>100</v>
      </c>
      <c r="V28" t="s">
        <v>54</v>
      </c>
    </row>
    <row r="29" spans="1:22">
      <c r="A29" t="str">
        <f>Hyperlink("https://www.diodes.com/part/view/DZT5551","DZT5551")</f>
        <v>DZT5551</v>
      </c>
      <c r="B29" t="str">
        <f>Hyperlink("https://www.diodes.com/assets/Datasheets/ds31219.pdf","DZT5551 Datasheet")</f>
        <v>DZT5551 Datasheet</v>
      </c>
      <c r="C29" t="s">
        <v>79</v>
      </c>
      <c r="D29" t="s">
        <v>30</v>
      </c>
      <c r="E29" t="s">
        <v>24</v>
      </c>
      <c r="F29" t="s">
        <v>34</v>
      </c>
      <c r="G29">
        <v>160</v>
      </c>
      <c r="H29">
        <v>0.6</v>
      </c>
      <c r="I29">
        <v>1</v>
      </c>
      <c r="J29">
        <v>2</v>
      </c>
      <c r="K29">
        <v>80</v>
      </c>
      <c r="L29">
        <v>0.01</v>
      </c>
      <c r="M29">
        <v>30</v>
      </c>
      <c r="N29">
        <v>0.05</v>
      </c>
      <c r="O29">
        <v>150</v>
      </c>
      <c r="P29" t="s">
        <v>42</v>
      </c>
      <c r="Q29">
        <v>200</v>
      </c>
      <c r="R29" t="s">
        <v>43</v>
      </c>
      <c r="S29">
        <v>100</v>
      </c>
      <c r="V29" t="s">
        <v>54</v>
      </c>
    </row>
    <row r="30" spans="1:22">
      <c r="A30" t="str">
        <f>Hyperlink("https://www.diodes.com/part/view/DZT5551Q","DZT5551Q")</f>
        <v>DZT5551Q</v>
      </c>
      <c r="B30" t="str">
        <f>Hyperlink("https://www.diodes.com/assets/Datasheets/DZT5551Q.pdf","DZT5551Q Datasheet")</f>
        <v>DZT5551Q Datasheet</v>
      </c>
      <c r="C30" t="s">
        <v>79</v>
      </c>
      <c r="D30" t="s">
        <v>30</v>
      </c>
      <c r="E30" t="s">
        <v>28</v>
      </c>
      <c r="F30" t="s">
        <v>34</v>
      </c>
      <c r="G30">
        <v>160</v>
      </c>
      <c r="H30">
        <v>0.6</v>
      </c>
      <c r="I30">
        <v>1</v>
      </c>
      <c r="J30">
        <v>2</v>
      </c>
      <c r="K30">
        <v>80</v>
      </c>
      <c r="L30">
        <v>0.01</v>
      </c>
      <c r="M30">
        <v>30</v>
      </c>
      <c r="N30">
        <v>0.05</v>
      </c>
      <c r="O30">
        <v>150</v>
      </c>
      <c r="P30" t="s">
        <v>42</v>
      </c>
      <c r="Q30">
        <v>200</v>
      </c>
      <c r="R30" t="s">
        <v>43</v>
      </c>
      <c r="S30">
        <v>100</v>
      </c>
      <c r="V30" t="s">
        <v>54</v>
      </c>
    </row>
    <row r="31" spans="1:22">
      <c r="A31" t="str">
        <f>Hyperlink("https://www.diodes.com/part/view/DZTA42","DZTA42")</f>
        <v>DZTA42</v>
      </c>
      <c r="B31" t="str">
        <f>Hyperlink("https://www.diodes.com/assets/Datasheets/Ds30582.pdf","DZTA42 Datasheet")</f>
        <v>DZTA42 Datasheet</v>
      </c>
      <c r="C31" t="s">
        <v>80</v>
      </c>
      <c r="D31" t="s">
        <v>30</v>
      </c>
      <c r="E31" t="s">
        <v>24</v>
      </c>
      <c r="F31" t="s">
        <v>34</v>
      </c>
      <c r="G31">
        <v>300</v>
      </c>
      <c r="H31">
        <v>0.5</v>
      </c>
      <c r="J31">
        <v>1</v>
      </c>
      <c r="K31">
        <v>40</v>
      </c>
      <c r="L31">
        <v>0.01</v>
      </c>
      <c r="M31">
        <v>40</v>
      </c>
      <c r="N31">
        <v>0.03</v>
      </c>
      <c r="O31">
        <v>500</v>
      </c>
      <c r="P31" t="s">
        <v>48</v>
      </c>
      <c r="S31">
        <v>50</v>
      </c>
      <c r="V31" t="s">
        <v>54</v>
      </c>
    </row>
    <row r="32" spans="1:22">
      <c r="A32" t="str">
        <f>Hyperlink("https://www.diodes.com/part/view/DZTA42Q","DZTA42Q")</f>
        <v>DZTA42Q</v>
      </c>
      <c r="B32" t="str">
        <f>Hyperlink("https://www.diodes.com/assets/Datasheets/DZTA42Q.pdf","DZTA42Q Datasheet")</f>
        <v>DZTA42Q Datasheet</v>
      </c>
      <c r="C32" t="s">
        <v>80</v>
      </c>
      <c r="D32" t="s">
        <v>30</v>
      </c>
      <c r="E32" t="s">
        <v>28</v>
      </c>
      <c r="F32" t="s">
        <v>34</v>
      </c>
      <c r="G32">
        <v>300</v>
      </c>
      <c r="H32">
        <v>0.5</v>
      </c>
      <c r="J32">
        <v>1</v>
      </c>
      <c r="K32">
        <v>40</v>
      </c>
      <c r="L32">
        <v>0.01</v>
      </c>
      <c r="M32">
        <v>40</v>
      </c>
      <c r="N32">
        <v>0.03</v>
      </c>
      <c r="O32">
        <v>500</v>
      </c>
      <c r="P32" t="s">
        <v>48</v>
      </c>
      <c r="S32">
        <v>50</v>
      </c>
      <c r="V32" t="s">
        <v>54</v>
      </c>
    </row>
    <row r="33" spans="1:22">
      <c r="A33" t="str">
        <f>Hyperlink("https://www.diodes.com/part/view/DZTA92","DZTA92")</f>
        <v>DZTA92</v>
      </c>
      <c r="B33" t="str">
        <f>Hyperlink("https://www.diodes.com/assets/Datasheets/ds30521.pdf","DZTA92 Datasheet")</f>
        <v>DZTA92 Datasheet</v>
      </c>
      <c r="C33" t="s">
        <v>81</v>
      </c>
      <c r="D33" t="s">
        <v>30</v>
      </c>
      <c r="E33" t="s">
        <v>24</v>
      </c>
      <c r="F33" t="s">
        <v>25</v>
      </c>
      <c r="G33">
        <v>300</v>
      </c>
      <c r="H33">
        <v>0.5</v>
      </c>
      <c r="J33">
        <v>1</v>
      </c>
      <c r="K33">
        <v>40</v>
      </c>
      <c r="L33">
        <v>0.01</v>
      </c>
      <c r="M33">
        <v>25</v>
      </c>
      <c r="N33">
        <v>0.03</v>
      </c>
      <c r="O33">
        <v>500</v>
      </c>
      <c r="P33" t="s">
        <v>48</v>
      </c>
      <c r="S33">
        <v>50</v>
      </c>
      <c r="V33" t="s">
        <v>54</v>
      </c>
    </row>
    <row r="34" spans="1:22">
      <c r="A34" t="str">
        <f>Hyperlink("https://www.diodes.com/part/view/FCX458","FCX458")</f>
        <v>FCX458</v>
      </c>
      <c r="B34" t="str">
        <f>Hyperlink("https://www.diodes.com/assets/Datasheets/FCX458.pdf","FCX458 Datasheet")</f>
        <v>FCX458 Datasheet</v>
      </c>
      <c r="C34" t="s">
        <v>82</v>
      </c>
      <c r="D34" t="s">
        <v>30</v>
      </c>
      <c r="E34" t="s">
        <v>24</v>
      </c>
      <c r="F34" t="s">
        <v>34</v>
      </c>
      <c r="G34">
        <v>400</v>
      </c>
      <c r="H34">
        <v>0.225</v>
      </c>
      <c r="I34">
        <v>0.5</v>
      </c>
      <c r="J34">
        <v>1</v>
      </c>
      <c r="K34">
        <v>100</v>
      </c>
      <c r="L34">
        <v>0.001</v>
      </c>
      <c r="M34">
        <v>15</v>
      </c>
      <c r="N34">
        <v>0.1</v>
      </c>
      <c r="O34">
        <v>200</v>
      </c>
      <c r="P34" t="s">
        <v>48</v>
      </c>
      <c r="Q34">
        <v>500</v>
      </c>
      <c r="R34" t="s">
        <v>60</v>
      </c>
      <c r="S34">
        <v>50</v>
      </c>
      <c r="V34" t="s">
        <v>27</v>
      </c>
    </row>
    <row r="35" spans="1:22">
      <c r="A35" t="str">
        <f>Hyperlink("https://www.diodes.com/part/view/FCX495","FCX495")</f>
        <v>FCX495</v>
      </c>
      <c r="B35" t="str">
        <f>Hyperlink("https://www.diodes.com/assets/Datasheets/FCX495.pdf","FCX495 Datasheet")</f>
        <v>FCX495 Datasheet</v>
      </c>
      <c r="C35" t="s">
        <v>83</v>
      </c>
      <c r="D35" t="s">
        <v>30</v>
      </c>
      <c r="E35" t="s">
        <v>24</v>
      </c>
      <c r="F35" t="s">
        <v>34</v>
      </c>
      <c r="G35">
        <v>150</v>
      </c>
      <c r="H35">
        <v>1</v>
      </c>
      <c r="I35">
        <v>2</v>
      </c>
      <c r="J35">
        <v>1</v>
      </c>
      <c r="K35">
        <v>100</v>
      </c>
      <c r="L35">
        <v>0.25</v>
      </c>
      <c r="M35">
        <v>50</v>
      </c>
      <c r="N35">
        <v>0.5</v>
      </c>
      <c r="O35">
        <v>200</v>
      </c>
      <c r="P35" t="s">
        <v>84</v>
      </c>
      <c r="Q35">
        <v>300</v>
      </c>
      <c r="R35" t="s">
        <v>26</v>
      </c>
      <c r="S35">
        <v>100</v>
      </c>
      <c r="V35" t="s">
        <v>27</v>
      </c>
    </row>
    <row r="36" spans="1:22">
      <c r="A36" t="str">
        <f>Hyperlink("https://www.diodes.com/part/view/FCX495Q","FCX495Q")</f>
        <v>FCX495Q</v>
      </c>
      <c r="B36" t="str">
        <f>Hyperlink("https://www.diodes.com/assets/Datasheets/FCX495Q.pdf","FCX495Q Datasheet")</f>
        <v>FCX495Q Datasheet</v>
      </c>
      <c r="C36" t="s">
        <v>83</v>
      </c>
      <c r="D36" t="s">
        <v>30</v>
      </c>
      <c r="E36" t="s">
        <v>28</v>
      </c>
      <c r="F36" t="s">
        <v>34</v>
      </c>
      <c r="G36">
        <v>150</v>
      </c>
      <c r="H36">
        <v>1</v>
      </c>
      <c r="I36">
        <v>2</v>
      </c>
      <c r="J36">
        <v>1</v>
      </c>
      <c r="K36">
        <v>100</v>
      </c>
      <c r="L36">
        <v>0.25</v>
      </c>
      <c r="M36">
        <v>50</v>
      </c>
      <c r="N36">
        <v>0.5</v>
      </c>
      <c r="O36">
        <v>200</v>
      </c>
      <c r="P36" t="s">
        <v>84</v>
      </c>
      <c r="Q36">
        <v>300</v>
      </c>
      <c r="R36" t="s">
        <v>26</v>
      </c>
      <c r="S36">
        <v>100</v>
      </c>
      <c r="V36" t="s">
        <v>27</v>
      </c>
    </row>
    <row r="37" spans="1:22">
      <c r="A37" t="str">
        <f>Hyperlink("https://www.diodes.com/part/view/FCX555","FCX555")</f>
        <v>FCX555</v>
      </c>
      <c r="B37" t="str">
        <f>Hyperlink("https://www.diodes.com/assets/Datasheets/FCX555.pdf","FCX555 Datasheet")</f>
        <v>FCX555 Datasheet</v>
      </c>
      <c r="C37" t="s">
        <v>85</v>
      </c>
      <c r="D37" t="s">
        <v>30</v>
      </c>
      <c r="E37" t="s">
        <v>24</v>
      </c>
      <c r="F37" t="s">
        <v>25</v>
      </c>
      <c r="G37">
        <v>150</v>
      </c>
      <c r="H37">
        <v>0.7</v>
      </c>
      <c r="I37">
        <v>2</v>
      </c>
      <c r="J37">
        <v>1</v>
      </c>
      <c r="K37">
        <v>100</v>
      </c>
      <c r="L37">
        <v>0.01</v>
      </c>
      <c r="M37">
        <v>100</v>
      </c>
      <c r="N37">
        <v>0.1</v>
      </c>
      <c r="O37">
        <v>300</v>
      </c>
      <c r="P37" t="s">
        <v>31</v>
      </c>
      <c r="Q37">
        <v>400</v>
      </c>
      <c r="R37" t="s">
        <v>84</v>
      </c>
      <c r="S37">
        <v>100</v>
      </c>
      <c r="V37" t="s">
        <v>27</v>
      </c>
    </row>
    <row r="38" spans="1:22">
      <c r="A38" t="str">
        <f>Hyperlink("https://www.diodes.com/part/view/FCX558","FCX558")</f>
        <v>FCX558</v>
      </c>
      <c r="B38" t="str">
        <f>Hyperlink("https://www.diodes.com/assets/Datasheets/FCX558.pdf","FCX558 Datasheet")</f>
        <v>FCX558 Datasheet</v>
      </c>
      <c r="C38" t="s">
        <v>86</v>
      </c>
      <c r="D38" t="s">
        <v>30</v>
      </c>
      <c r="E38" t="s">
        <v>24</v>
      </c>
      <c r="F38" t="s">
        <v>25</v>
      </c>
      <c r="G38">
        <v>400</v>
      </c>
      <c r="H38">
        <v>0.2</v>
      </c>
      <c r="I38">
        <v>0.5</v>
      </c>
      <c r="J38">
        <v>1</v>
      </c>
      <c r="K38">
        <v>100</v>
      </c>
      <c r="L38">
        <v>0.05</v>
      </c>
      <c r="M38">
        <v>15</v>
      </c>
      <c r="N38">
        <v>0.1</v>
      </c>
      <c r="O38">
        <v>200</v>
      </c>
      <c r="P38" t="s">
        <v>48</v>
      </c>
      <c r="Q38">
        <v>500</v>
      </c>
      <c r="R38" t="s">
        <v>60</v>
      </c>
      <c r="S38">
        <v>50</v>
      </c>
      <c r="V38" t="s">
        <v>27</v>
      </c>
    </row>
    <row r="39" spans="1:22">
      <c r="A39" t="str">
        <f>Hyperlink("https://www.diodes.com/part/view/FCX558Q","FCX558Q")</f>
        <v>FCX558Q</v>
      </c>
      <c r="B39" t="str">
        <f>Hyperlink("https://www.diodes.com/assets/Datasheets/FCX558Q.pdf","FCX558Q Datasheet")</f>
        <v>FCX558Q Datasheet</v>
      </c>
      <c r="C39" t="s">
        <v>86</v>
      </c>
      <c r="D39" t="s">
        <v>30</v>
      </c>
      <c r="E39" t="s">
        <v>28</v>
      </c>
      <c r="F39" t="s">
        <v>25</v>
      </c>
      <c r="G39">
        <v>400</v>
      </c>
      <c r="H39">
        <v>0.2</v>
      </c>
      <c r="I39">
        <v>0.5</v>
      </c>
      <c r="J39">
        <v>1</v>
      </c>
      <c r="K39">
        <v>100</v>
      </c>
      <c r="L39">
        <v>0.05</v>
      </c>
      <c r="M39">
        <v>15</v>
      </c>
      <c r="N39">
        <v>0.1</v>
      </c>
      <c r="O39">
        <v>200</v>
      </c>
      <c r="P39" t="s">
        <v>48</v>
      </c>
      <c r="Q39">
        <v>500</v>
      </c>
      <c r="R39" t="s">
        <v>60</v>
      </c>
      <c r="S39">
        <v>50</v>
      </c>
      <c r="V39" t="s">
        <v>27</v>
      </c>
    </row>
    <row r="40" spans="1:22">
      <c r="A40" t="str">
        <f>Hyperlink("https://www.diodes.com/part/view/FCX596","FCX596")</f>
        <v>FCX596</v>
      </c>
      <c r="B40" t="str">
        <f>Hyperlink("https://www.diodes.com/assets/Datasheets/FCX596.pdf","FCX596 Datasheet")</f>
        <v>FCX596 Datasheet</v>
      </c>
      <c r="C40" t="s">
        <v>87</v>
      </c>
      <c r="D40" t="s">
        <v>30</v>
      </c>
      <c r="E40" t="s">
        <v>24</v>
      </c>
      <c r="F40" t="s">
        <v>25</v>
      </c>
      <c r="G40">
        <v>200</v>
      </c>
      <c r="H40">
        <v>0.3</v>
      </c>
      <c r="I40">
        <v>1</v>
      </c>
      <c r="J40">
        <v>1</v>
      </c>
      <c r="K40">
        <v>100</v>
      </c>
      <c r="L40">
        <v>0.1</v>
      </c>
      <c r="M40">
        <v>85</v>
      </c>
      <c r="N40">
        <v>0.25</v>
      </c>
      <c r="O40">
        <v>200</v>
      </c>
      <c r="P40" t="s">
        <v>31</v>
      </c>
      <c r="Q40">
        <v>350</v>
      </c>
      <c r="R40" t="s">
        <v>84</v>
      </c>
      <c r="S40">
        <v>150</v>
      </c>
      <c r="V40" t="s">
        <v>27</v>
      </c>
    </row>
    <row r="41" spans="1:22">
      <c r="A41" t="str">
        <f>Hyperlink("https://www.diodes.com/part/view/FCX605","FCX605")</f>
        <v>FCX605</v>
      </c>
      <c r="B41" t="str">
        <f>Hyperlink("https://www.diodes.com/assets/Datasheets/FCX605.pdf","FCX605 Datasheet")</f>
        <v>FCX605 Datasheet</v>
      </c>
      <c r="C41" t="s">
        <v>88</v>
      </c>
      <c r="D41" t="s">
        <v>89</v>
      </c>
      <c r="E41" t="s">
        <v>24</v>
      </c>
      <c r="F41" t="s">
        <v>34</v>
      </c>
      <c r="G41">
        <v>120</v>
      </c>
      <c r="H41">
        <v>1</v>
      </c>
      <c r="I41">
        <v>4</v>
      </c>
      <c r="J41">
        <v>1</v>
      </c>
      <c r="K41">
        <v>5000</v>
      </c>
      <c r="L41">
        <v>0.5</v>
      </c>
      <c r="M41">
        <v>2000</v>
      </c>
      <c r="N41">
        <v>1</v>
      </c>
      <c r="O41">
        <v>1000</v>
      </c>
      <c r="P41" t="s">
        <v>90</v>
      </c>
      <c r="Q41">
        <v>1500</v>
      </c>
      <c r="R41" t="s">
        <v>91</v>
      </c>
      <c r="S41">
        <v>150</v>
      </c>
      <c r="V41" t="s">
        <v>27</v>
      </c>
    </row>
    <row r="42" spans="1:22">
      <c r="A42" t="str">
        <f>Hyperlink("https://www.diodes.com/part/view/FCX658A","FCX658A")</f>
        <v>FCX658A</v>
      </c>
      <c r="B42" t="str">
        <f>Hyperlink("https://www.diodes.com/assets/Datasheets/FCX658A.pdf","FCX658A Datasheet")</f>
        <v>FCX658A Datasheet</v>
      </c>
      <c r="C42" t="s">
        <v>92</v>
      </c>
      <c r="D42" t="s">
        <v>30</v>
      </c>
      <c r="E42" t="s">
        <v>24</v>
      </c>
      <c r="F42" t="s">
        <v>34</v>
      </c>
      <c r="G42">
        <v>400</v>
      </c>
      <c r="H42">
        <v>0.5</v>
      </c>
      <c r="I42">
        <v>1</v>
      </c>
      <c r="J42">
        <v>1</v>
      </c>
      <c r="K42">
        <v>100</v>
      </c>
      <c r="L42">
        <v>0.01</v>
      </c>
      <c r="M42">
        <v>35</v>
      </c>
      <c r="N42">
        <v>0.2</v>
      </c>
      <c r="O42">
        <v>125</v>
      </c>
      <c r="P42" t="s">
        <v>43</v>
      </c>
      <c r="Q42">
        <v>200</v>
      </c>
      <c r="R42" t="s">
        <v>31</v>
      </c>
      <c r="S42">
        <v>50</v>
      </c>
      <c r="V42" t="s">
        <v>27</v>
      </c>
    </row>
    <row r="43" spans="1:22">
      <c r="A43" t="str">
        <f>Hyperlink("https://www.diodes.com/part/view/FCX705","FCX705")</f>
        <v>FCX705</v>
      </c>
      <c r="B43" t="str">
        <f>Hyperlink("https://www.diodes.com/assets/Datasheets/FCX705.pdf","FCX705 Datasheet")</f>
        <v>FCX705 Datasheet</v>
      </c>
      <c r="C43" t="s">
        <v>93</v>
      </c>
      <c r="D43" t="s">
        <v>89</v>
      </c>
      <c r="E43" t="s">
        <v>24</v>
      </c>
      <c r="F43" t="s">
        <v>25</v>
      </c>
      <c r="G43">
        <v>120</v>
      </c>
      <c r="H43">
        <v>1</v>
      </c>
      <c r="I43">
        <v>4</v>
      </c>
      <c r="J43">
        <v>1</v>
      </c>
      <c r="K43">
        <v>3000</v>
      </c>
      <c r="L43">
        <v>0.1</v>
      </c>
      <c r="M43">
        <v>2000</v>
      </c>
      <c r="N43">
        <v>2</v>
      </c>
      <c r="O43">
        <v>1300</v>
      </c>
      <c r="P43" t="s">
        <v>91</v>
      </c>
      <c r="Q43">
        <v>2500</v>
      </c>
      <c r="R43" t="s">
        <v>94</v>
      </c>
      <c r="S43">
        <v>160</v>
      </c>
      <c r="V43" t="s">
        <v>27</v>
      </c>
    </row>
    <row r="44" spans="1:22">
      <c r="A44" t="str">
        <f>Hyperlink("https://www.diodes.com/part/view/FMMT455","FMMT455")</f>
        <v>FMMT455</v>
      </c>
      <c r="B44" t="str">
        <f>Hyperlink("https://www.diodes.com/assets/Datasheets/FMMT455.pdf","FMMT455 Datasheet")</f>
        <v>FMMT455 Datasheet</v>
      </c>
      <c r="C44" t="s">
        <v>95</v>
      </c>
      <c r="D44" t="s">
        <v>30</v>
      </c>
      <c r="E44" t="s">
        <v>24</v>
      </c>
      <c r="F44" t="s">
        <v>34</v>
      </c>
      <c r="G44">
        <v>140</v>
      </c>
      <c r="H44">
        <v>1</v>
      </c>
      <c r="I44">
        <v>2</v>
      </c>
      <c r="J44">
        <v>0.5</v>
      </c>
      <c r="K44">
        <v>100</v>
      </c>
      <c r="L44">
        <v>0.15</v>
      </c>
      <c r="O44">
        <v>700</v>
      </c>
      <c r="P44" t="s">
        <v>96</v>
      </c>
      <c r="S44">
        <v>100</v>
      </c>
      <c r="V44" t="s">
        <v>36</v>
      </c>
    </row>
    <row r="45" spans="1:22">
      <c r="A45" t="str">
        <f>Hyperlink("https://www.diodes.com/part/view/FMMT458","FMMT458")</f>
        <v>FMMT458</v>
      </c>
      <c r="B45" t="str">
        <f>Hyperlink("https://www.diodes.com/assets/Datasheets/FMMT458.pdf","FMMT458 Datasheet")</f>
        <v>FMMT458 Datasheet</v>
      </c>
      <c r="C45" t="s">
        <v>97</v>
      </c>
      <c r="D45" t="s">
        <v>30</v>
      </c>
      <c r="E45" t="s">
        <v>24</v>
      </c>
      <c r="F45" t="s">
        <v>34</v>
      </c>
      <c r="G45">
        <v>400</v>
      </c>
      <c r="H45">
        <v>0.225</v>
      </c>
      <c r="I45">
        <v>1</v>
      </c>
      <c r="J45">
        <v>0.5</v>
      </c>
      <c r="K45">
        <v>100</v>
      </c>
      <c r="L45">
        <v>0.001</v>
      </c>
      <c r="M45">
        <v>15</v>
      </c>
      <c r="N45">
        <v>0.1</v>
      </c>
      <c r="O45">
        <v>200</v>
      </c>
      <c r="P45" t="s">
        <v>48</v>
      </c>
      <c r="Q45">
        <v>500</v>
      </c>
      <c r="R45" t="s">
        <v>60</v>
      </c>
      <c r="S45">
        <v>50</v>
      </c>
      <c r="V45" t="s">
        <v>36</v>
      </c>
    </row>
    <row r="46" spans="1:22">
      <c r="A46" t="str">
        <f>Hyperlink("https://www.diodes.com/part/view/FMMT458Q","FMMT458Q")</f>
        <v>FMMT458Q</v>
      </c>
      <c r="B46" t="str">
        <f>Hyperlink("https://www.diodes.com/assets/Datasheets/FMMT458Q.pdf","FMMT458Q Datasheet")</f>
        <v>FMMT458Q Datasheet</v>
      </c>
      <c r="C46" t="s">
        <v>98</v>
      </c>
      <c r="D46" t="s">
        <v>30</v>
      </c>
      <c r="E46" t="s">
        <v>28</v>
      </c>
      <c r="F46" t="s">
        <v>34</v>
      </c>
      <c r="G46">
        <v>400</v>
      </c>
      <c r="H46">
        <v>0.225</v>
      </c>
      <c r="I46">
        <v>1</v>
      </c>
      <c r="J46">
        <v>0.5</v>
      </c>
      <c r="K46">
        <v>100</v>
      </c>
      <c r="L46">
        <v>0.001</v>
      </c>
      <c r="M46">
        <v>15</v>
      </c>
      <c r="N46">
        <v>0.1</v>
      </c>
      <c r="O46">
        <v>200</v>
      </c>
      <c r="P46" t="s">
        <v>48</v>
      </c>
      <c r="Q46">
        <v>500</v>
      </c>
      <c r="R46" t="s">
        <v>60</v>
      </c>
      <c r="S46">
        <v>50</v>
      </c>
      <c r="V46" t="s">
        <v>36</v>
      </c>
    </row>
    <row r="47" spans="1:22">
      <c r="A47" t="str">
        <f>Hyperlink("https://www.diodes.com/part/view/FMMT459","FMMT459")</f>
        <v>FMMT459</v>
      </c>
      <c r="B47" t="str">
        <f>Hyperlink("https://www.diodes.com/assets/Datasheets/FMMT459.pdf","FMMT459 Datasheet")</f>
        <v>FMMT459 Datasheet</v>
      </c>
      <c r="C47" t="s">
        <v>99</v>
      </c>
      <c r="D47" t="s">
        <v>30</v>
      </c>
      <c r="E47" t="s">
        <v>24</v>
      </c>
      <c r="F47" t="s">
        <v>34</v>
      </c>
      <c r="G47">
        <v>450</v>
      </c>
      <c r="H47">
        <v>0.15</v>
      </c>
      <c r="I47">
        <v>0.5</v>
      </c>
      <c r="J47">
        <v>0.625</v>
      </c>
      <c r="K47">
        <v>50</v>
      </c>
      <c r="L47">
        <v>0.03</v>
      </c>
      <c r="O47">
        <v>75</v>
      </c>
      <c r="P47" t="s">
        <v>48</v>
      </c>
      <c r="Q47">
        <v>90</v>
      </c>
      <c r="R47" t="s">
        <v>60</v>
      </c>
      <c r="S47">
        <v>50</v>
      </c>
      <c r="V47" t="s">
        <v>36</v>
      </c>
    </row>
    <row r="48" spans="1:22">
      <c r="A48" t="str">
        <f>Hyperlink("https://www.diodes.com/part/view/FMMT459Q","FMMT459Q")</f>
        <v>FMMT459Q</v>
      </c>
      <c r="B48" t="str">
        <f>Hyperlink("https://www.diodes.com/assets/Datasheets/FMMT459Q.pdf","FMMT459Q Datasheet")</f>
        <v>FMMT459Q Datasheet</v>
      </c>
      <c r="C48" t="s">
        <v>99</v>
      </c>
      <c r="D48" t="s">
        <v>30</v>
      </c>
      <c r="E48" t="s">
        <v>28</v>
      </c>
      <c r="F48" t="s">
        <v>34</v>
      </c>
      <c r="G48">
        <v>450</v>
      </c>
      <c r="H48">
        <v>0.15</v>
      </c>
      <c r="I48">
        <v>0.5</v>
      </c>
      <c r="J48">
        <v>0.625</v>
      </c>
      <c r="K48">
        <v>50</v>
      </c>
      <c r="L48">
        <v>0.03</v>
      </c>
      <c r="O48">
        <v>75</v>
      </c>
      <c r="P48" t="s">
        <v>48</v>
      </c>
      <c r="Q48">
        <v>90</v>
      </c>
      <c r="R48" t="s">
        <v>60</v>
      </c>
      <c r="S48">
        <v>50</v>
      </c>
      <c r="V48" t="s">
        <v>36</v>
      </c>
    </row>
    <row r="49" spans="1:22">
      <c r="A49" t="str">
        <f>Hyperlink("https://www.diodes.com/part/view/FMMT494","FMMT494")</f>
        <v>FMMT494</v>
      </c>
      <c r="B49" t="str">
        <f>Hyperlink("https://www.diodes.com/assets/Datasheets/FMMT494.pdf","FMMT494 Datasheet")</f>
        <v>FMMT494 Datasheet</v>
      </c>
      <c r="C49" t="s">
        <v>100</v>
      </c>
      <c r="D49" t="s">
        <v>23</v>
      </c>
      <c r="E49" t="s">
        <v>24</v>
      </c>
      <c r="F49" t="s">
        <v>34</v>
      </c>
      <c r="G49">
        <v>120</v>
      </c>
      <c r="H49">
        <v>1</v>
      </c>
      <c r="I49">
        <v>2</v>
      </c>
      <c r="J49">
        <v>0.5</v>
      </c>
      <c r="K49">
        <v>100</v>
      </c>
      <c r="L49">
        <v>0.25</v>
      </c>
      <c r="M49">
        <v>60</v>
      </c>
      <c r="N49">
        <v>0.5</v>
      </c>
      <c r="O49">
        <v>200</v>
      </c>
      <c r="P49" t="s">
        <v>84</v>
      </c>
      <c r="Q49">
        <v>300</v>
      </c>
      <c r="R49" t="s">
        <v>26</v>
      </c>
      <c r="S49">
        <v>100</v>
      </c>
      <c r="V49" t="s">
        <v>36</v>
      </c>
    </row>
    <row r="50" spans="1:22">
      <c r="A50" t="str">
        <f>Hyperlink("https://www.diodes.com/part/view/FMMT494Q","FMMT494Q")</f>
        <v>FMMT494Q</v>
      </c>
      <c r="B50" t="str">
        <f>Hyperlink("https://www.diodes.com/assets/Datasheets/FMMT494Q.pdf","FMMT494Q Datasheet")</f>
        <v>FMMT494Q Datasheet</v>
      </c>
      <c r="C50" t="s">
        <v>100</v>
      </c>
      <c r="D50" t="s">
        <v>23</v>
      </c>
      <c r="E50" t="s">
        <v>28</v>
      </c>
      <c r="F50" t="s">
        <v>34</v>
      </c>
      <c r="G50">
        <v>120</v>
      </c>
      <c r="H50">
        <v>1</v>
      </c>
      <c r="I50">
        <v>2</v>
      </c>
      <c r="J50">
        <v>0.5</v>
      </c>
      <c r="K50">
        <v>100</v>
      </c>
      <c r="L50">
        <v>0.25</v>
      </c>
      <c r="M50">
        <v>60</v>
      </c>
      <c r="N50">
        <v>0.5</v>
      </c>
      <c r="O50">
        <v>200</v>
      </c>
      <c r="P50" t="s">
        <v>84</v>
      </c>
      <c r="Q50">
        <v>300</v>
      </c>
      <c r="R50" t="s">
        <v>26</v>
      </c>
      <c r="S50">
        <v>100</v>
      </c>
      <c r="V50" t="s">
        <v>36</v>
      </c>
    </row>
    <row r="51" spans="1:22">
      <c r="A51" t="str">
        <f>Hyperlink("https://www.diodes.com/part/view/FMMT495","FMMT495")</f>
        <v>FMMT495</v>
      </c>
      <c r="B51" t="str">
        <f>Hyperlink("https://www.diodes.com/assets/Datasheets/FMMT495.pdf","FMMT495 Datasheet")</f>
        <v>FMMT495 Datasheet</v>
      </c>
      <c r="C51" t="s">
        <v>101</v>
      </c>
      <c r="D51" t="s">
        <v>30</v>
      </c>
      <c r="E51" t="s">
        <v>24</v>
      </c>
      <c r="F51" t="s">
        <v>34</v>
      </c>
      <c r="G51">
        <v>150</v>
      </c>
      <c r="H51">
        <v>1</v>
      </c>
      <c r="I51">
        <v>2</v>
      </c>
      <c r="J51">
        <v>0.5</v>
      </c>
      <c r="K51">
        <v>100</v>
      </c>
      <c r="L51">
        <v>0.25</v>
      </c>
      <c r="M51">
        <v>50</v>
      </c>
      <c r="N51">
        <v>0.5</v>
      </c>
      <c r="O51">
        <v>200</v>
      </c>
      <c r="P51" t="s">
        <v>84</v>
      </c>
      <c r="Q51">
        <v>300</v>
      </c>
      <c r="R51" t="s">
        <v>26</v>
      </c>
      <c r="S51">
        <v>100</v>
      </c>
      <c r="V51" t="s">
        <v>36</v>
      </c>
    </row>
    <row r="52" spans="1:22">
      <c r="A52" t="str">
        <f>Hyperlink("https://www.diodes.com/part/view/FMMT495Q","FMMT495Q")</f>
        <v>FMMT495Q</v>
      </c>
      <c r="B52" t="str">
        <f>Hyperlink("https://www.diodes.com/assets/Datasheets/FMMT495.pdf","FMMT495 Datasheet")</f>
        <v>FMMT495 Datasheet</v>
      </c>
      <c r="C52" t="s">
        <v>101</v>
      </c>
      <c r="D52" t="s">
        <v>30</v>
      </c>
      <c r="E52" t="s">
        <v>28</v>
      </c>
      <c r="F52" t="s">
        <v>34</v>
      </c>
      <c r="G52">
        <v>150</v>
      </c>
      <c r="H52">
        <v>1</v>
      </c>
      <c r="I52">
        <v>2</v>
      </c>
      <c r="J52">
        <v>0.5</v>
      </c>
      <c r="K52">
        <v>100</v>
      </c>
      <c r="L52">
        <v>0.25</v>
      </c>
      <c r="M52">
        <v>50</v>
      </c>
      <c r="N52">
        <v>0.5</v>
      </c>
      <c r="O52">
        <v>200</v>
      </c>
      <c r="P52" t="s">
        <v>84</v>
      </c>
      <c r="Q52">
        <v>300</v>
      </c>
      <c r="R52" t="s">
        <v>26</v>
      </c>
      <c r="S52">
        <v>100</v>
      </c>
      <c r="V52" t="s">
        <v>36</v>
      </c>
    </row>
    <row r="53" spans="1:22">
      <c r="A53" t="str">
        <f>Hyperlink("https://www.diodes.com/part/view/FMMT497","FMMT497")</f>
        <v>FMMT497</v>
      </c>
      <c r="B53" t="str">
        <f>Hyperlink("https://www.diodes.com/assets/Datasheets/FMMT497.pdf","FMMT497 Datasheet")</f>
        <v>FMMT497 Datasheet</v>
      </c>
      <c r="C53" t="s">
        <v>102</v>
      </c>
      <c r="D53" t="s">
        <v>30</v>
      </c>
      <c r="E53" t="s">
        <v>24</v>
      </c>
      <c r="F53" t="s">
        <v>34</v>
      </c>
      <c r="G53">
        <v>300</v>
      </c>
      <c r="H53">
        <v>0.5</v>
      </c>
      <c r="I53">
        <v>1</v>
      </c>
      <c r="J53">
        <v>0.5</v>
      </c>
      <c r="K53">
        <v>80</v>
      </c>
      <c r="L53">
        <v>0.1</v>
      </c>
      <c r="M53">
        <v>20</v>
      </c>
      <c r="N53">
        <v>0.25</v>
      </c>
      <c r="O53">
        <v>200</v>
      </c>
      <c r="P53" t="s">
        <v>31</v>
      </c>
      <c r="Q53">
        <v>300</v>
      </c>
      <c r="R53" t="s">
        <v>84</v>
      </c>
      <c r="S53">
        <v>75</v>
      </c>
      <c r="V53" t="s">
        <v>36</v>
      </c>
    </row>
    <row r="54" spans="1:22">
      <c r="A54" t="str">
        <f>Hyperlink("https://www.diodes.com/part/view/FMMT555","FMMT555")</f>
        <v>FMMT555</v>
      </c>
      <c r="B54" t="str">
        <f>Hyperlink("https://www.diodes.com/assets/Datasheets/FMMT555.pdf","FMMT555 Datasheet")</f>
        <v>FMMT555 Datasheet</v>
      </c>
      <c r="C54" t="s">
        <v>103</v>
      </c>
      <c r="D54" t="s">
        <v>30</v>
      </c>
      <c r="E54" t="s">
        <v>24</v>
      </c>
      <c r="F54" t="s">
        <v>25</v>
      </c>
      <c r="G54">
        <v>150</v>
      </c>
      <c r="H54">
        <v>1</v>
      </c>
      <c r="I54">
        <v>2</v>
      </c>
      <c r="J54">
        <v>0.5</v>
      </c>
      <c r="K54">
        <v>50</v>
      </c>
      <c r="L54">
        <v>0.01</v>
      </c>
      <c r="M54">
        <v>50</v>
      </c>
      <c r="N54">
        <v>0.3</v>
      </c>
      <c r="O54">
        <v>300</v>
      </c>
      <c r="P54" t="s">
        <v>31</v>
      </c>
      <c r="S54">
        <v>100</v>
      </c>
      <c r="V54" t="s">
        <v>36</v>
      </c>
    </row>
    <row r="55" spans="1:22">
      <c r="A55" t="str">
        <f>Hyperlink("https://www.diodes.com/part/view/FMMT555Q","FMMT555Q")</f>
        <v>FMMT555Q</v>
      </c>
      <c r="B55" t="str">
        <f>Hyperlink("https://www.diodes.com/assets/Datasheets/FMMT555Q.pdf","FMMT555Q Datasheet")</f>
        <v>FMMT555Q Datasheet</v>
      </c>
      <c r="C55" t="s">
        <v>103</v>
      </c>
      <c r="D55" t="s">
        <v>30</v>
      </c>
      <c r="E55" t="s">
        <v>28</v>
      </c>
      <c r="F55" t="s">
        <v>25</v>
      </c>
      <c r="G55">
        <v>150</v>
      </c>
      <c r="H55">
        <v>1</v>
      </c>
      <c r="I55">
        <v>2</v>
      </c>
      <c r="J55">
        <v>0.5</v>
      </c>
      <c r="K55">
        <v>50</v>
      </c>
      <c r="L55">
        <v>0.01</v>
      </c>
      <c r="M55">
        <v>50</v>
      </c>
      <c r="N55">
        <v>0.3</v>
      </c>
      <c r="O55">
        <v>300</v>
      </c>
      <c r="P55" t="s">
        <v>31</v>
      </c>
      <c r="S55">
        <v>100</v>
      </c>
      <c r="V55" t="s">
        <v>36</v>
      </c>
    </row>
    <row r="56" spans="1:22">
      <c r="A56" t="str">
        <f>Hyperlink("https://www.diodes.com/part/view/FMMT558","FMMT558")</f>
        <v>FMMT558</v>
      </c>
      <c r="B56" t="str">
        <f>Hyperlink("https://www.diodes.com/assets/Datasheets/FMMT558.pdf","FMMT558 Datasheet")</f>
        <v>FMMT558 Datasheet</v>
      </c>
      <c r="C56" t="s">
        <v>104</v>
      </c>
      <c r="D56" t="s">
        <v>30</v>
      </c>
      <c r="E56" t="s">
        <v>24</v>
      </c>
      <c r="F56" t="s">
        <v>25</v>
      </c>
      <c r="G56">
        <v>400</v>
      </c>
      <c r="H56">
        <v>0.15</v>
      </c>
      <c r="I56">
        <v>0.5</v>
      </c>
      <c r="J56">
        <v>0.5</v>
      </c>
      <c r="K56">
        <v>100</v>
      </c>
      <c r="L56">
        <v>0.05</v>
      </c>
      <c r="M56">
        <v>15</v>
      </c>
      <c r="N56">
        <v>0.1</v>
      </c>
      <c r="O56">
        <v>200</v>
      </c>
      <c r="P56" t="s">
        <v>48</v>
      </c>
      <c r="Q56">
        <v>500</v>
      </c>
      <c r="R56" t="s">
        <v>60</v>
      </c>
      <c r="S56">
        <v>50</v>
      </c>
      <c r="V56" t="s">
        <v>36</v>
      </c>
    </row>
    <row r="57" spans="1:22">
      <c r="A57" t="str">
        <f>Hyperlink("https://www.diodes.com/part/view/FMMT558Q","FMMT558Q")</f>
        <v>FMMT558Q</v>
      </c>
      <c r="B57" t="str">
        <f>Hyperlink("https://www.diodes.com/assets/Datasheets/FMMT558Q.pdf","FMMT558Q Datasheet")</f>
        <v>FMMT558Q Datasheet</v>
      </c>
      <c r="C57" t="s">
        <v>105</v>
      </c>
      <c r="D57" t="s">
        <v>30</v>
      </c>
      <c r="E57" t="s">
        <v>28</v>
      </c>
      <c r="F57" t="s">
        <v>25</v>
      </c>
      <c r="G57">
        <v>400</v>
      </c>
      <c r="H57">
        <v>0.15</v>
      </c>
      <c r="I57">
        <v>0.5</v>
      </c>
      <c r="J57">
        <v>0.5</v>
      </c>
      <c r="K57">
        <v>100</v>
      </c>
      <c r="L57">
        <v>0.05</v>
      </c>
      <c r="M57">
        <v>15</v>
      </c>
      <c r="N57">
        <v>0.1</v>
      </c>
      <c r="O57">
        <v>200</v>
      </c>
      <c r="P57" t="s">
        <v>48</v>
      </c>
      <c r="Q57">
        <v>500</v>
      </c>
      <c r="R57" t="s">
        <v>60</v>
      </c>
      <c r="S57">
        <v>50</v>
      </c>
      <c r="V57" t="s">
        <v>36</v>
      </c>
    </row>
    <row r="58" spans="1:22">
      <c r="A58" t="str">
        <f>Hyperlink("https://www.diodes.com/part/view/FMMT560","FMMT560")</f>
        <v>FMMT560</v>
      </c>
      <c r="B58" t="str">
        <f>Hyperlink("https://www.diodes.com/assets/Datasheets/FMMT560.pdf","FMMT560 Datasheet")</f>
        <v>FMMT560 Datasheet</v>
      </c>
      <c r="C58" t="s">
        <v>106</v>
      </c>
      <c r="D58" t="s">
        <v>30</v>
      </c>
      <c r="E58" t="s">
        <v>24</v>
      </c>
      <c r="F58" t="s">
        <v>25</v>
      </c>
      <c r="G58">
        <v>500</v>
      </c>
      <c r="H58">
        <v>0.15</v>
      </c>
      <c r="I58">
        <v>0.5</v>
      </c>
      <c r="J58">
        <v>0.5</v>
      </c>
      <c r="K58">
        <v>100</v>
      </c>
      <c r="L58">
        <v>0.001</v>
      </c>
      <c r="M58">
        <v>80</v>
      </c>
      <c r="N58">
        <v>0.05</v>
      </c>
      <c r="O58">
        <v>200</v>
      </c>
      <c r="P58" t="s">
        <v>48</v>
      </c>
      <c r="Q58">
        <v>500</v>
      </c>
      <c r="R58" t="s">
        <v>77</v>
      </c>
      <c r="S58">
        <v>60</v>
      </c>
      <c r="V58" t="s">
        <v>36</v>
      </c>
    </row>
    <row r="59" spans="1:22">
      <c r="A59" t="str">
        <f>Hyperlink("https://www.diodes.com/part/view/FMMT560Q","FMMT560Q")</f>
        <v>FMMT560Q</v>
      </c>
      <c r="B59" t="str">
        <f>Hyperlink("https://www.diodes.com/assets/Datasheets/FMMT560Q.pdf","FMMT560Q Datasheet")</f>
        <v>FMMT560Q Datasheet</v>
      </c>
      <c r="C59" t="s">
        <v>106</v>
      </c>
      <c r="D59" t="s">
        <v>30</v>
      </c>
      <c r="E59" t="s">
        <v>28</v>
      </c>
      <c r="F59" t="s">
        <v>25</v>
      </c>
      <c r="G59">
        <v>500</v>
      </c>
      <c r="H59">
        <v>0.15</v>
      </c>
      <c r="I59">
        <v>0.5</v>
      </c>
      <c r="J59">
        <v>0.5</v>
      </c>
      <c r="K59">
        <v>100</v>
      </c>
      <c r="L59">
        <v>0.001</v>
      </c>
      <c r="M59">
        <v>80</v>
      </c>
      <c r="N59">
        <v>0.05</v>
      </c>
      <c r="O59">
        <v>200</v>
      </c>
      <c r="P59" t="s">
        <v>48</v>
      </c>
      <c r="Q59">
        <v>500</v>
      </c>
      <c r="R59" t="s">
        <v>77</v>
      </c>
      <c r="S59">
        <v>60</v>
      </c>
      <c r="V59" t="s">
        <v>36</v>
      </c>
    </row>
    <row r="60" spans="1:22">
      <c r="A60" t="str">
        <f>Hyperlink("https://www.diodes.com/part/view/FMMT596","FMMT596")</f>
        <v>FMMT596</v>
      </c>
      <c r="B60" t="str">
        <f>Hyperlink("https://www.diodes.com/assets/Datasheets/FMMT596.pdf","FMMT596 Datasheet")</f>
        <v>FMMT596 Datasheet</v>
      </c>
      <c r="C60" t="s">
        <v>107</v>
      </c>
      <c r="D60" t="s">
        <v>30</v>
      </c>
      <c r="E60" t="s">
        <v>24</v>
      </c>
      <c r="F60" t="s">
        <v>25</v>
      </c>
      <c r="G60">
        <v>200</v>
      </c>
      <c r="H60">
        <v>0.3</v>
      </c>
      <c r="I60">
        <v>1</v>
      </c>
      <c r="J60">
        <v>0.5</v>
      </c>
      <c r="K60">
        <v>100</v>
      </c>
      <c r="L60">
        <v>0.1</v>
      </c>
      <c r="M60">
        <v>85</v>
      </c>
      <c r="N60">
        <v>0.25</v>
      </c>
      <c r="O60">
        <v>200</v>
      </c>
      <c r="P60" t="s">
        <v>31</v>
      </c>
      <c r="Q60">
        <v>350</v>
      </c>
      <c r="R60" t="s">
        <v>84</v>
      </c>
      <c r="S60">
        <v>150</v>
      </c>
      <c r="V60" t="s">
        <v>36</v>
      </c>
    </row>
    <row r="61" spans="1:22">
      <c r="A61" t="str">
        <f>Hyperlink("https://www.diodes.com/part/view/FMMT597","FMMT597")</f>
        <v>FMMT597</v>
      </c>
      <c r="B61" t="str">
        <f>Hyperlink("https://www.diodes.com/assets/Datasheets/FMMT597.pdf","FMMT597 Datasheet")</f>
        <v>FMMT597 Datasheet</v>
      </c>
      <c r="C61" t="s">
        <v>108</v>
      </c>
      <c r="D61" t="s">
        <v>30</v>
      </c>
      <c r="E61" t="s">
        <v>24</v>
      </c>
      <c r="F61" t="s">
        <v>25</v>
      </c>
      <c r="G61">
        <v>300</v>
      </c>
      <c r="H61">
        <v>0.2</v>
      </c>
      <c r="I61">
        <v>1</v>
      </c>
      <c r="J61">
        <v>0.5</v>
      </c>
      <c r="K61">
        <v>100</v>
      </c>
      <c r="L61">
        <v>0.05</v>
      </c>
      <c r="M61">
        <v>100</v>
      </c>
      <c r="N61">
        <v>0.1</v>
      </c>
      <c r="O61">
        <v>250</v>
      </c>
      <c r="P61" t="s">
        <v>43</v>
      </c>
      <c r="Q61">
        <v>250</v>
      </c>
      <c r="R61" t="s">
        <v>109</v>
      </c>
      <c r="S61">
        <v>75</v>
      </c>
      <c r="V61" t="s">
        <v>36</v>
      </c>
    </row>
    <row r="62" spans="1:22">
      <c r="A62" t="str">
        <f>Hyperlink("https://www.diodes.com/part/view/FMMT624","FMMT624")</f>
        <v>FMMT624</v>
      </c>
      <c r="B62" t="str">
        <f>Hyperlink("https://www.diodes.com/assets/Datasheets/FMMT624.pdf","FMMT624 Datasheet")</f>
        <v>FMMT624 Datasheet</v>
      </c>
      <c r="C62" t="s">
        <v>110</v>
      </c>
      <c r="D62" t="s">
        <v>111</v>
      </c>
      <c r="E62" t="s">
        <v>24</v>
      </c>
      <c r="F62" t="s">
        <v>34</v>
      </c>
      <c r="G62">
        <v>125</v>
      </c>
      <c r="H62">
        <v>1</v>
      </c>
      <c r="I62">
        <v>3</v>
      </c>
      <c r="J62">
        <v>0.625</v>
      </c>
      <c r="K62">
        <v>300</v>
      </c>
      <c r="L62">
        <v>0.2</v>
      </c>
      <c r="M62">
        <v>100</v>
      </c>
      <c r="N62">
        <v>1</v>
      </c>
      <c r="O62">
        <v>50</v>
      </c>
      <c r="P62" t="s">
        <v>31</v>
      </c>
      <c r="Q62">
        <v>250</v>
      </c>
      <c r="R62" t="s">
        <v>112</v>
      </c>
      <c r="S62">
        <v>155</v>
      </c>
      <c r="T62">
        <v>160</v>
      </c>
      <c r="V62" t="s">
        <v>36</v>
      </c>
    </row>
    <row r="63" spans="1:22">
      <c r="A63" t="str">
        <f>Hyperlink("https://www.diodes.com/part/view/FMMT625","FMMT625")</f>
        <v>FMMT625</v>
      </c>
      <c r="B63" t="str">
        <f>Hyperlink("https://www.diodes.com/assets/Datasheets/FMMT625.pdf","FMMT625 Datasheet")</f>
        <v>FMMT625 Datasheet</v>
      </c>
      <c r="C63" t="s">
        <v>101</v>
      </c>
      <c r="D63" t="s">
        <v>30</v>
      </c>
      <c r="E63" t="s">
        <v>24</v>
      </c>
      <c r="F63" t="s">
        <v>34</v>
      </c>
      <c r="G63">
        <v>150</v>
      </c>
      <c r="H63">
        <v>1</v>
      </c>
      <c r="I63">
        <v>3</v>
      </c>
      <c r="J63">
        <v>0.625</v>
      </c>
      <c r="K63">
        <v>300</v>
      </c>
      <c r="L63">
        <v>0.2</v>
      </c>
      <c r="M63">
        <v>30</v>
      </c>
      <c r="N63">
        <v>1</v>
      </c>
      <c r="O63">
        <v>50</v>
      </c>
      <c r="P63" t="s">
        <v>31</v>
      </c>
      <c r="Q63">
        <v>300</v>
      </c>
      <c r="R63" t="s">
        <v>112</v>
      </c>
      <c r="S63">
        <v>135</v>
      </c>
      <c r="V63" t="s">
        <v>36</v>
      </c>
    </row>
    <row r="64" spans="1:22">
      <c r="A64" t="str">
        <f>Hyperlink("https://www.diodes.com/part/view/FMMT625Q","FMMT625Q")</f>
        <v>FMMT625Q</v>
      </c>
      <c r="B64" t="str">
        <f>Hyperlink("https://www.diodes.com/assets/Datasheets/FMMT625.pdf","FMMT625 Datasheet")</f>
        <v>FMMT625 Datasheet</v>
      </c>
      <c r="C64" t="s">
        <v>101</v>
      </c>
      <c r="D64" t="s">
        <v>30</v>
      </c>
      <c r="E64" t="s">
        <v>28</v>
      </c>
      <c r="F64" t="s">
        <v>34</v>
      </c>
      <c r="G64">
        <v>150</v>
      </c>
      <c r="H64">
        <v>1</v>
      </c>
      <c r="I64">
        <v>3</v>
      </c>
      <c r="J64">
        <v>0.625</v>
      </c>
      <c r="K64">
        <v>300</v>
      </c>
      <c r="L64">
        <v>0.2</v>
      </c>
      <c r="M64">
        <v>30</v>
      </c>
      <c r="N64">
        <v>1</v>
      </c>
      <c r="O64">
        <v>50</v>
      </c>
      <c r="P64" t="s">
        <v>31</v>
      </c>
      <c r="Q64">
        <v>300</v>
      </c>
      <c r="R64" t="s">
        <v>112</v>
      </c>
      <c r="S64">
        <v>135</v>
      </c>
      <c r="V64" t="s">
        <v>36</v>
      </c>
    </row>
    <row r="65" spans="1:22">
      <c r="A65" t="str">
        <f>Hyperlink("https://www.diodes.com/part/view/FMMT6517","FMMT6517")</f>
        <v>FMMT6517</v>
      </c>
      <c r="B65" t="str">
        <f>Hyperlink("https://www.diodes.com/assets/Datasheets/FMMT6517.pdf","FMMT6517 Datasheet")</f>
        <v>FMMT6517 Datasheet</v>
      </c>
      <c r="C65" t="s">
        <v>47</v>
      </c>
      <c r="D65" t="s">
        <v>30</v>
      </c>
      <c r="E65" t="s">
        <v>24</v>
      </c>
      <c r="F65" t="s">
        <v>34</v>
      </c>
      <c r="G65">
        <v>350</v>
      </c>
      <c r="H65">
        <v>0.5</v>
      </c>
      <c r="J65">
        <v>0.33</v>
      </c>
      <c r="K65">
        <v>30</v>
      </c>
      <c r="L65">
        <v>0.01</v>
      </c>
      <c r="M65">
        <v>15</v>
      </c>
      <c r="N65">
        <v>0.1</v>
      </c>
      <c r="O65">
        <v>300</v>
      </c>
      <c r="P65" t="s">
        <v>113</v>
      </c>
      <c r="Q65">
        <v>500</v>
      </c>
      <c r="R65" t="s">
        <v>114</v>
      </c>
      <c r="S65">
        <v>50</v>
      </c>
      <c r="V65" t="s">
        <v>36</v>
      </c>
    </row>
    <row r="66" spans="1:22">
      <c r="A66" t="str">
        <f>Hyperlink("https://www.diodes.com/part/view/FMMT6520","FMMT6520")</f>
        <v>FMMT6520</v>
      </c>
      <c r="B66" t="str">
        <f>Hyperlink("https://www.diodes.com/assets/Datasheets/FMMT6520.pdf","FMMT6520 Datasheet")</f>
        <v>FMMT6520 Datasheet</v>
      </c>
      <c r="C66" t="s">
        <v>50</v>
      </c>
      <c r="D66" t="s">
        <v>30</v>
      </c>
      <c r="E66" t="s">
        <v>24</v>
      </c>
      <c r="F66" t="s">
        <v>25</v>
      </c>
      <c r="G66">
        <v>350</v>
      </c>
      <c r="H66">
        <v>0.5</v>
      </c>
      <c r="J66">
        <v>0.33</v>
      </c>
      <c r="K66">
        <v>30</v>
      </c>
      <c r="L66">
        <v>0.01</v>
      </c>
      <c r="M66">
        <v>15</v>
      </c>
      <c r="N66">
        <v>0.1</v>
      </c>
      <c r="O66">
        <v>300</v>
      </c>
      <c r="P66" t="s">
        <v>113</v>
      </c>
      <c r="Q66">
        <v>500</v>
      </c>
      <c r="R66" t="s">
        <v>114</v>
      </c>
      <c r="S66">
        <v>50</v>
      </c>
      <c r="V66" t="s">
        <v>36</v>
      </c>
    </row>
    <row r="67" spans="1:22">
      <c r="A67" t="str">
        <f>Hyperlink("https://www.diodes.com/part/view/FMMTA42","FMMTA42")</f>
        <v>FMMTA42</v>
      </c>
      <c r="B67" t="str">
        <f>Hyperlink("https://www.diodes.com/assets/Datasheets/FMMTA42.pdf","FMMTA42 Datasheet")</f>
        <v>FMMTA42 Datasheet</v>
      </c>
      <c r="C67" t="s">
        <v>115</v>
      </c>
      <c r="D67" t="s">
        <v>30</v>
      </c>
      <c r="E67" t="s">
        <v>24</v>
      </c>
      <c r="F67" t="s">
        <v>34</v>
      </c>
      <c r="G67">
        <v>300</v>
      </c>
      <c r="H67">
        <v>0.2</v>
      </c>
      <c r="J67">
        <v>0.35</v>
      </c>
      <c r="K67">
        <v>40</v>
      </c>
      <c r="L67">
        <v>0.01</v>
      </c>
      <c r="M67">
        <v>40</v>
      </c>
      <c r="N67">
        <v>0.03</v>
      </c>
      <c r="O67">
        <v>500</v>
      </c>
      <c r="P67" t="s">
        <v>48</v>
      </c>
      <c r="S67">
        <v>50</v>
      </c>
      <c r="V67" t="s">
        <v>36</v>
      </c>
    </row>
    <row r="68" spans="1:22">
      <c r="A68" t="str">
        <f>Hyperlink("https://www.diodes.com/part/view/FMMTA42Q","FMMTA42Q")</f>
        <v>FMMTA42Q</v>
      </c>
      <c r="B68" t="str">
        <f>Hyperlink("https://www.diodes.com/assets/Datasheets/FMMTA42Q.pdf","FMMTA42Q Datasheet")</f>
        <v>FMMTA42Q Datasheet</v>
      </c>
      <c r="C68" t="s">
        <v>116</v>
      </c>
      <c r="D68" t="s">
        <v>30</v>
      </c>
      <c r="E68" t="s">
        <v>28</v>
      </c>
      <c r="F68" t="s">
        <v>34</v>
      </c>
      <c r="G68">
        <v>300</v>
      </c>
      <c r="H68">
        <v>0.2</v>
      </c>
      <c r="J68">
        <v>0.35</v>
      </c>
      <c r="K68">
        <v>40</v>
      </c>
      <c r="L68">
        <v>0.01</v>
      </c>
      <c r="M68">
        <v>40</v>
      </c>
      <c r="N68">
        <v>0.03</v>
      </c>
      <c r="O68">
        <v>500</v>
      </c>
      <c r="P68" t="s">
        <v>48</v>
      </c>
      <c r="S68">
        <v>50</v>
      </c>
      <c r="V68" t="s">
        <v>36</v>
      </c>
    </row>
    <row r="69" spans="1:22">
      <c r="A69" t="str">
        <f>Hyperlink("https://www.diodes.com/part/view/FMMTA92","FMMTA92")</f>
        <v>FMMTA92</v>
      </c>
      <c r="B69" t="str">
        <f>Hyperlink("https://www.diodes.com/assets/Datasheets/FMMTA92.pdf","FMMTA92 Datasheet")</f>
        <v>FMMTA92 Datasheet</v>
      </c>
      <c r="C69" t="s">
        <v>108</v>
      </c>
      <c r="D69" t="s">
        <v>30</v>
      </c>
      <c r="E69" t="s">
        <v>24</v>
      </c>
      <c r="F69" t="s">
        <v>25</v>
      </c>
      <c r="G69">
        <v>300</v>
      </c>
      <c r="H69">
        <v>0.2</v>
      </c>
      <c r="J69">
        <v>0.35</v>
      </c>
      <c r="K69">
        <v>40</v>
      </c>
      <c r="L69">
        <v>0.01</v>
      </c>
      <c r="M69">
        <v>25</v>
      </c>
      <c r="N69">
        <v>0.03</v>
      </c>
      <c r="O69">
        <v>500</v>
      </c>
      <c r="P69" t="s">
        <v>48</v>
      </c>
      <c r="S69">
        <v>50</v>
      </c>
      <c r="V69" t="s">
        <v>36</v>
      </c>
    </row>
    <row r="70" spans="1:22">
      <c r="A70" t="str">
        <f>Hyperlink("https://www.diodes.com/part/view/FMMTA92Q","FMMTA92Q")</f>
        <v>FMMTA92Q</v>
      </c>
      <c r="B70" t="str">
        <f>Hyperlink("https://www.diodes.com/assets/Datasheets/FMMTA92Q.pdf","FMMTA92Q Datasheet")</f>
        <v>FMMTA92Q Datasheet</v>
      </c>
      <c r="C70" t="s">
        <v>108</v>
      </c>
      <c r="D70" t="s">
        <v>30</v>
      </c>
      <c r="E70" t="s">
        <v>28</v>
      </c>
      <c r="F70" t="s">
        <v>25</v>
      </c>
      <c r="G70">
        <v>300</v>
      </c>
      <c r="H70">
        <v>0.2</v>
      </c>
      <c r="J70">
        <v>0.35</v>
      </c>
      <c r="K70">
        <v>40</v>
      </c>
      <c r="L70">
        <v>0.01</v>
      </c>
      <c r="M70">
        <v>25</v>
      </c>
      <c r="N70">
        <v>0.03</v>
      </c>
      <c r="O70">
        <v>500</v>
      </c>
      <c r="P70" t="s">
        <v>48</v>
      </c>
      <c r="S70">
        <v>50</v>
      </c>
      <c r="V70" t="s">
        <v>36</v>
      </c>
    </row>
    <row r="71" spans="1:22">
      <c r="A71" t="str">
        <f>Hyperlink("https://www.diodes.com/part/view/FZT458","FZT458")</f>
        <v>FZT458</v>
      </c>
      <c r="B71" t="str">
        <f>Hyperlink("https://www.diodes.com/assets/Datasheets/FZT458.pdf","FZT458 Datasheet")</f>
        <v>FZT458 Datasheet</v>
      </c>
      <c r="C71" t="s">
        <v>117</v>
      </c>
      <c r="D71" t="s">
        <v>30</v>
      </c>
      <c r="E71" t="s">
        <v>24</v>
      </c>
      <c r="F71" t="s">
        <v>34</v>
      </c>
      <c r="G71">
        <v>400</v>
      </c>
      <c r="H71">
        <v>0.3</v>
      </c>
      <c r="I71">
        <v>1</v>
      </c>
      <c r="J71">
        <v>2</v>
      </c>
      <c r="K71">
        <v>100</v>
      </c>
      <c r="L71">
        <v>0.001</v>
      </c>
      <c r="M71">
        <v>15</v>
      </c>
      <c r="N71">
        <v>0.1</v>
      </c>
      <c r="O71">
        <v>200</v>
      </c>
      <c r="P71" t="s">
        <v>48</v>
      </c>
      <c r="Q71">
        <v>500</v>
      </c>
      <c r="R71" t="s">
        <v>60</v>
      </c>
      <c r="S71">
        <v>50</v>
      </c>
      <c r="V71" t="s">
        <v>54</v>
      </c>
    </row>
    <row r="72" spans="1:22">
      <c r="A72" t="str">
        <f>Hyperlink("https://www.diodes.com/part/view/FZT458Q","FZT458Q")</f>
        <v>FZT458Q</v>
      </c>
      <c r="B72" t="str">
        <f>Hyperlink("https://www.diodes.com/assets/Datasheets/FZT458.pdf","FZT458 Datasheet")</f>
        <v>FZT458 Datasheet</v>
      </c>
      <c r="C72" t="s">
        <v>117</v>
      </c>
      <c r="D72" t="s">
        <v>30</v>
      </c>
      <c r="E72" t="s">
        <v>28</v>
      </c>
      <c r="F72" t="s">
        <v>34</v>
      </c>
      <c r="G72">
        <v>400</v>
      </c>
      <c r="H72">
        <v>0.3</v>
      </c>
      <c r="I72">
        <v>1</v>
      </c>
      <c r="J72">
        <v>2</v>
      </c>
      <c r="K72">
        <v>100</v>
      </c>
      <c r="L72">
        <v>0.001</v>
      </c>
      <c r="M72">
        <v>15</v>
      </c>
      <c r="N72">
        <v>0.1</v>
      </c>
      <c r="O72">
        <v>200</v>
      </c>
      <c r="P72" t="s">
        <v>48</v>
      </c>
      <c r="Q72">
        <v>500</v>
      </c>
      <c r="R72" t="s">
        <v>60</v>
      </c>
      <c r="S72">
        <v>50</v>
      </c>
      <c r="V72" t="s">
        <v>54</v>
      </c>
    </row>
    <row r="73" spans="1:22">
      <c r="A73" t="str">
        <f>Hyperlink("https://www.diodes.com/part/view/FZT558","FZT558")</f>
        <v>FZT558</v>
      </c>
      <c r="B73" t="str">
        <f>Hyperlink("https://www.diodes.com/assets/Datasheets/FZT558.pdf","FZT558 Datasheet")</f>
        <v>FZT558 Datasheet</v>
      </c>
      <c r="C73" t="s">
        <v>118</v>
      </c>
      <c r="D73" t="s">
        <v>30</v>
      </c>
      <c r="E73" t="s">
        <v>24</v>
      </c>
      <c r="F73" t="s">
        <v>25</v>
      </c>
      <c r="G73">
        <v>400</v>
      </c>
      <c r="H73">
        <v>0.2</v>
      </c>
      <c r="J73">
        <v>2</v>
      </c>
      <c r="K73">
        <v>100</v>
      </c>
      <c r="L73">
        <v>0.05</v>
      </c>
      <c r="M73">
        <v>15</v>
      </c>
      <c r="N73">
        <v>0.1</v>
      </c>
      <c r="O73">
        <v>200</v>
      </c>
      <c r="P73" t="s">
        <v>48</v>
      </c>
      <c r="Q73">
        <v>500</v>
      </c>
      <c r="R73" t="s">
        <v>60</v>
      </c>
      <c r="S73">
        <v>50</v>
      </c>
      <c r="V73" t="s">
        <v>119</v>
      </c>
    </row>
    <row r="74" spans="1:22">
      <c r="A74" t="str">
        <f>Hyperlink("https://www.diodes.com/part/view/FZT560","FZT560")</f>
        <v>FZT560</v>
      </c>
      <c r="B74" t="str">
        <f>Hyperlink("https://www.diodes.com/assets/Datasheets/FZT560.pdf","FZT560 Datasheet")</f>
        <v>FZT560 Datasheet</v>
      </c>
      <c r="C74" t="s">
        <v>120</v>
      </c>
      <c r="D74" t="s">
        <v>30</v>
      </c>
      <c r="E74" t="s">
        <v>24</v>
      </c>
      <c r="F74" t="s">
        <v>25</v>
      </c>
      <c r="G74">
        <v>500</v>
      </c>
      <c r="H74">
        <v>0.15</v>
      </c>
      <c r="I74">
        <v>0.5</v>
      </c>
      <c r="J74">
        <v>2</v>
      </c>
      <c r="K74">
        <v>100</v>
      </c>
      <c r="L74">
        <v>0.001</v>
      </c>
      <c r="M74">
        <v>80</v>
      </c>
      <c r="N74">
        <v>0.05</v>
      </c>
      <c r="O74">
        <v>200</v>
      </c>
      <c r="P74" t="s">
        <v>48</v>
      </c>
      <c r="Q74">
        <v>500</v>
      </c>
      <c r="R74" t="s">
        <v>77</v>
      </c>
      <c r="S74">
        <v>60</v>
      </c>
      <c r="V74" t="s">
        <v>119</v>
      </c>
    </row>
    <row r="75" spans="1:22">
      <c r="A75" t="str">
        <f>Hyperlink("https://www.diodes.com/part/view/FZT600","FZT600")</f>
        <v>FZT600</v>
      </c>
      <c r="B75" t="str">
        <f>Hyperlink("https://www.diodes.com/assets/Datasheets/FZT600A.pdf","FZT600 Datasheet")</f>
        <v>FZT600 Datasheet</v>
      </c>
      <c r="C75" t="s">
        <v>121</v>
      </c>
      <c r="D75" t="s">
        <v>89</v>
      </c>
      <c r="E75" t="s">
        <v>24</v>
      </c>
      <c r="F75" t="s">
        <v>34</v>
      </c>
      <c r="G75">
        <v>140</v>
      </c>
      <c r="H75">
        <v>2</v>
      </c>
      <c r="I75">
        <v>4</v>
      </c>
      <c r="J75">
        <v>2</v>
      </c>
      <c r="K75">
        <v>2000</v>
      </c>
      <c r="L75">
        <v>0.5</v>
      </c>
      <c r="M75">
        <v>1000</v>
      </c>
      <c r="N75">
        <v>1</v>
      </c>
      <c r="O75">
        <v>1100</v>
      </c>
      <c r="P75" t="s">
        <v>122</v>
      </c>
      <c r="Q75">
        <v>1200</v>
      </c>
      <c r="R75" t="s">
        <v>123</v>
      </c>
      <c r="S75">
        <v>250</v>
      </c>
      <c r="V75" t="s">
        <v>54</v>
      </c>
    </row>
    <row r="76" spans="1:22">
      <c r="A76" t="str">
        <f>Hyperlink("https://www.diodes.com/part/view/FZT600B","FZT600B")</f>
        <v>FZT600B</v>
      </c>
      <c r="B76" t="str">
        <f>Hyperlink("https://www.diodes.com/assets/Datasheets/FZT600A.pdf","FZT600B Datasheet")</f>
        <v>FZT600B Datasheet</v>
      </c>
      <c r="C76" t="s">
        <v>121</v>
      </c>
      <c r="D76" t="s">
        <v>89</v>
      </c>
      <c r="E76" t="s">
        <v>24</v>
      </c>
      <c r="F76" t="s">
        <v>34</v>
      </c>
      <c r="G76">
        <v>140</v>
      </c>
      <c r="H76">
        <v>2</v>
      </c>
      <c r="I76">
        <v>4</v>
      </c>
      <c r="J76">
        <v>2</v>
      </c>
      <c r="K76">
        <v>10000</v>
      </c>
      <c r="L76">
        <v>0.5</v>
      </c>
      <c r="M76">
        <v>5000</v>
      </c>
      <c r="N76">
        <v>1</v>
      </c>
      <c r="O76">
        <v>1100</v>
      </c>
      <c r="P76" t="s">
        <v>122</v>
      </c>
      <c r="Q76">
        <v>1200</v>
      </c>
      <c r="R76" t="s">
        <v>123</v>
      </c>
      <c r="S76">
        <v>250</v>
      </c>
      <c r="V76" t="s">
        <v>54</v>
      </c>
    </row>
    <row r="77" spans="1:22">
      <c r="A77" t="str">
        <f>Hyperlink("https://www.diodes.com/part/view/FZT605","FZT605")</f>
        <v>FZT605</v>
      </c>
      <c r="B77" t="str">
        <f>Hyperlink("https://www.diodes.com/assets/Datasheets/FZT605.pdf","FZT605 Datasheet")</f>
        <v>FZT605 Datasheet</v>
      </c>
      <c r="C77" t="s">
        <v>124</v>
      </c>
      <c r="D77" t="s">
        <v>89</v>
      </c>
      <c r="E77" t="s">
        <v>24</v>
      </c>
      <c r="F77" t="s">
        <v>34</v>
      </c>
      <c r="G77">
        <v>120</v>
      </c>
      <c r="H77">
        <v>1.5</v>
      </c>
      <c r="I77">
        <v>4</v>
      </c>
      <c r="J77">
        <v>2</v>
      </c>
      <c r="K77">
        <v>5000</v>
      </c>
      <c r="L77">
        <v>0.5</v>
      </c>
      <c r="M77">
        <v>2000</v>
      </c>
      <c r="N77">
        <v>1</v>
      </c>
      <c r="O77">
        <v>1000</v>
      </c>
      <c r="P77" t="s">
        <v>90</v>
      </c>
      <c r="Q77">
        <v>1500</v>
      </c>
      <c r="R77" t="s">
        <v>91</v>
      </c>
      <c r="S77">
        <v>150</v>
      </c>
      <c r="V77" t="s">
        <v>119</v>
      </c>
    </row>
    <row r="78" spans="1:22">
      <c r="A78" t="str">
        <f>Hyperlink("https://www.diodes.com/part/view/FZT655","FZT655")</f>
        <v>FZT655</v>
      </c>
      <c r="B78" t="str">
        <f>Hyperlink("https://www.diodes.com/assets/Datasheets/FZT655.pdf","FZT655 Datasheet")</f>
        <v>FZT655 Datasheet</v>
      </c>
      <c r="C78" t="s">
        <v>125</v>
      </c>
      <c r="D78" t="s">
        <v>30</v>
      </c>
      <c r="E78" t="s">
        <v>24</v>
      </c>
      <c r="F78" t="s">
        <v>34</v>
      </c>
      <c r="G78">
        <v>150</v>
      </c>
      <c r="H78">
        <v>1</v>
      </c>
      <c r="I78">
        <v>2</v>
      </c>
      <c r="J78">
        <v>2</v>
      </c>
      <c r="K78">
        <v>50</v>
      </c>
      <c r="L78">
        <v>0.5</v>
      </c>
      <c r="M78">
        <v>20</v>
      </c>
      <c r="N78">
        <v>1</v>
      </c>
      <c r="O78">
        <v>500</v>
      </c>
      <c r="P78" t="s">
        <v>26</v>
      </c>
      <c r="Q78">
        <v>500</v>
      </c>
      <c r="R78" t="s">
        <v>126</v>
      </c>
      <c r="S78">
        <v>30</v>
      </c>
      <c r="V78" t="s">
        <v>54</v>
      </c>
    </row>
    <row r="79" spans="1:22">
      <c r="A79" t="str">
        <f>Hyperlink("https://www.diodes.com/part/view/FZT657","FZT657")</f>
        <v>FZT657</v>
      </c>
      <c r="B79" t="str">
        <f>Hyperlink("https://www.diodes.com/assets/Datasheets/FZT657.pdf","FZT657 Datasheet")</f>
        <v>FZT657 Datasheet</v>
      </c>
      <c r="C79" t="s">
        <v>80</v>
      </c>
      <c r="D79" t="s">
        <v>30</v>
      </c>
      <c r="E79" t="s">
        <v>24</v>
      </c>
      <c r="F79" t="s">
        <v>34</v>
      </c>
      <c r="G79">
        <v>300</v>
      </c>
      <c r="H79">
        <v>0.5</v>
      </c>
      <c r="I79">
        <v>1</v>
      </c>
      <c r="J79">
        <v>2</v>
      </c>
      <c r="K79">
        <v>40</v>
      </c>
      <c r="L79">
        <v>0.01</v>
      </c>
      <c r="M79">
        <v>50</v>
      </c>
      <c r="N79">
        <v>0.1</v>
      </c>
      <c r="O79">
        <v>500</v>
      </c>
      <c r="P79" t="s">
        <v>31</v>
      </c>
      <c r="Q79" t="s">
        <v>127</v>
      </c>
      <c r="R79" t="s">
        <v>127</v>
      </c>
      <c r="S79">
        <v>30</v>
      </c>
      <c r="V79" t="s">
        <v>54</v>
      </c>
    </row>
    <row r="80" spans="1:22">
      <c r="A80" t="str">
        <f>Hyperlink("https://www.diodes.com/part/view/FZT657Q","FZT657Q")</f>
        <v>FZT657Q</v>
      </c>
      <c r="B80" t="str">
        <f>Hyperlink("https://www.diodes.com/assets/Datasheets/FZT657.pdf","FZT657 Datasheet")</f>
        <v>FZT657 Datasheet</v>
      </c>
      <c r="C80" t="s">
        <v>80</v>
      </c>
      <c r="D80" t="s">
        <v>30</v>
      </c>
      <c r="E80" t="s">
        <v>28</v>
      </c>
      <c r="F80" t="s">
        <v>34</v>
      </c>
      <c r="G80">
        <v>300</v>
      </c>
      <c r="H80">
        <v>0.5</v>
      </c>
      <c r="I80">
        <v>1</v>
      </c>
      <c r="J80">
        <v>2</v>
      </c>
      <c r="K80">
        <v>40</v>
      </c>
      <c r="L80">
        <v>0.01</v>
      </c>
      <c r="M80">
        <v>50</v>
      </c>
      <c r="N80">
        <v>0.1</v>
      </c>
      <c r="O80">
        <v>500</v>
      </c>
      <c r="P80" t="s">
        <v>31</v>
      </c>
      <c r="Q80" t="s">
        <v>127</v>
      </c>
      <c r="R80" t="s">
        <v>127</v>
      </c>
      <c r="S80">
        <v>30</v>
      </c>
      <c r="V80" t="s">
        <v>54</v>
      </c>
    </row>
    <row r="81" spans="1:22">
      <c r="A81" t="str">
        <f>Hyperlink("https://www.diodes.com/part/view/FZT658","FZT658")</f>
        <v>FZT658</v>
      </c>
      <c r="B81" t="str">
        <f>Hyperlink("https://www.diodes.com/assets/Datasheets/FZT658.pdf","FZT658 Datasheet")</f>
        <v>FZT658 Datasheet</v>
      </c>
      <c r="C81" t="s">
        <v>128</v>
      </c>
      <c r="D81" t="s">
        <v>30</v>
      </c>
      <c r="E81" t="s">
        <v>24</v>
      </c>
      <c r="F81" t="s">
        <v>34</v>
      </c>
      <c r="G81">
        <v>400</v>
      </c>
      <c r="H81">
        <v>0.5</v>
      </c>
      <c r="I81">
        <v>1</v>
      </c>
      <c r="J81">
        <v>2</v>
      </c>
      <c r="K81">
        <v>50</v>
      </c>
      <c r="L81">
        <v>0.1</v>
      </c>
      <c r="M81">
        <v>40</v>
      </c>
      <c r="N81">
        <v>0.2</v>
      </c>
      <c r="O81">
        <v>250</v>
      </c>
      <c r="P81" t="s">
        <v>43</v>
      </c>
      <c r="Q81">
        <v>500</v>
      </c>
      <c r="R81" t="s">
        <v>31</v>
      </c>
      <c r="S81">
        <v>50</v>
      </c>
      <c r="V81" t="s">
        <v>119</v>
      </c>
    </row>
    <row r="82" spans="1:22">
      <c r="A82" t="str">
        <f>Hyperlink("https://www.diodes.com/part/view/FZT694B","FZT694B")</f>
        <v>FZT694B</v>
      </c>
      <c r="B82" t="str">
        <f>Hyperlink("https://www.diodes.com/assets/Datasheets/FZT694B.pdf","FZT694B Datasheet")</f>
        <v>FZT694B Datasheet</v>
      </c>
      <c r="C82" t="s">
        <v>129</v>
      </c>
      <c r="D82" t="s">
        <v>23</v>
      </c>
      <c r="E82" t="s">
        <v>24</v>
      </c>
      <c r="F82" t="s">
        <v>34</v>
      </c>
      <c r="G82">
        <v>120</v>
      </c>
      <c r="H82">
        <v>1</v>
      </c>
      <c r="I82">
        <v>2</v>
      </c>
      <c r="J82">
        <v>2</v>
      </c>
      <c r="K82">
        <v>500</v>
      </c>
      <c r="L82">
        <v>0.1</v>
      </c>
      <c r="M82">
        <v>150</v>
      </c>
      <c r="N82">
        <v>0.4</v>
      </c>
      <c r="O82">
        <v>250</v>
      </c>
      <c r="P82" t="s">
        <v>130</v>
      </c>
      <c r="Q82">
        <v>500</v>
      </c>
      <c r="R82" t="s">
        <v>131</v>
      </c>
      <c r="S82">
        <v>130</v>
      </c>
      <c r="V82" t="s">
        <v>119</v>
      </c>
    </row>
    <row r="83" spans="1:22">
      <c r="A83" t="str">
        <f>Hyperlink("https://www.diodes.com/part/view/FZT696B","FZT696B")</f>
        <v>FZT696B</v>
      </c>
      <c r="B83" t="str">
        <f>Hyperlink("https://www.diodes.com/assets/Datasheets/FZT696B.pdf","FZT696B Datasheet")</f>
        <v>FZT696B Datasheet</v>
      </c>
      <c r="C83" t="s">
        <v>132</v>
      </c>
      <c r="D83" t="s">
        <v>30</v>
      </c>
      <c r="E83" t="s">
        <v>24</v>
      </c>
      <c r="F83" t="s">
        <v>34</v>
      </c>
      <c r="G83">
        <v>180</v>
      </c>
      <c r="H83">
        <v>0.5</v>
      </c>
      <c r="I83">
        <v>1</v>
      </c>
      <c r="J83">
        <v>2</v>
      </c>
      <c r="K83">
        <v>500</v>
      </c>
      <c r="L83">
        <v>0.1</v>
      </c>
      <c r="M83">
        <v>150</v>
      </c>
      <c r="N83">
        <v>0.2</v>
      </c>
      <c r="O83">
        <v>200</v>
      </c>
      <c r="P83" t="s">
        <v>133</v>
      </c>
      <c r="Q83">
        <v>250</v>
      </c>
      <c r="R83" t="s">
        <v>66</v>
      </c>
      <c r="S83">
        <v>130</v>
      </c>
      <c r="V83" t="s">
        <v>54</v>
      </c>
    </row>
    <row r="84" spans="1:22">
      <c r="A84" t="str">
        <f>Hyperlink("https://www.diodes.com/part/view/FZT705","FZT705")</f>
        <v>FZT705</v>
      </c>
      <c r="B84" t="str">
        <f>Hyperlink("https://www.diodes.com/assets/Datasheets/FZT705.pdf","FZT705 Datasheet")</f>
        <v>FZT705 Datasheet</v>
      </c>
      <c r="C84" t="s">
        <v>134</v>
      </c>
      <c r="D84" t="s">
        <v>89</v>
      </c>
      <c r="E84" t="s">
        <v>24</v>
      </c>
      <c r="F84" t="s">
        <v>25</v>
      </c>
      <c r="G84">
        <v>120</v>
      </c>
      <c r="H84">
        <v>2</v>
      </c>
      <c r="I84">
        <v>4</v>
      </c>
      <c r="J84">
        <v>2</v>
      </c>
      <c r="K84">
        <v>3000</v>
      </c>
      <c r="L84">
        <v>0.1</v>
      </c>
      <c r="M84">
        <v>2000</v>
      </c>
      <c r="N84">
        <v>2</v>
      </c>
      <c r="O84">
        <v>1300</v>
      </c>
      <c r="P84" t="s">
        <v>91</v>
      </c>
      <c r="Q84">
        <v>2500</v>
      </c>
      <c r="R84" t="s">
        <v>94</v>
      </c>
      <c r="S84">
        <v>160</v>
      </c>
      <c r="V84" t="s">
        <v>54</v>
      </c>
    </row>
    <row r="85" spans="1:22">
      <c r="A85" t="str">
        <f>Hyperlink("https://www.diodes.com/part/view/FZT705Q","FZT705Q")</f>
        <v>FZT705Q</v>
      </c>
      <c r="B85" t="str">
        <f>Hyperlink("https://www.diodes.com/assets/Datasheets/FZT705Q.pdf","FZT705Q Datasheet")</f>
        <v>FZT705Q Datasheet</v>
      </c>
      <c r="C85" t="s">
        <v>134</v>
      </c>
      <c r="D85" t="s">
        <v>89</v>
      </c>
      <c r="E85" t="s">
        <v>28</v>
      </c>
      <c r="F85" t="s">
        <v>25</v>
      </c>
      <c r="G85">
        <v>120</v>
      </c>
      <c r="H85">
        <v>2</v>
      </c>
      <c r="I85">
        <v>4</v>
      </c>
      <c r="J85">
        <v>2</v>
      </c>
      <c r="K85">
        <v>3000</v>
      </c>
      <c r="L85">
        <v>0.1</v>
      </c>
      <c r="M85">
        <v>2000</v>
      </c>
      <c r="N85">
        <v>2</v>
      </c>
      <c r="O85">
        <v>1300</v>
      </c>
      <c r="P85" t="s">
        <v>91</v>
      </c>
      <c r="Q85">
        <v>2500</v>
      </c>
      <c r="R85" t="s">
        <v>94</v>
      </c>
      <c r="S85">
        <v>160</v>
      </c>
      <c r="V85" t="s">
        <v>54</v>
      </c>
    </row>
    <row r="86" spans="1:22">
      <c r="A86" t="str">
        <f>Hyperlink("https://www.diodes.com/part/view/FZT755","FZT755")</f>
        <v>FZT755</v>
      </c>
      <c r="B86" t="str">
        <f>Hyperlink("https://www.diodes.com/assets/Datasheets/FZT755.pdf","FZT755 Datasheet")</f>
        <v>FZT755 Datasheet</v>
      </c>
      <c r="C86" t="s">
        <v>135</v>
      </c>
      <c r="D86" t="s">
        <v>30</v>
      </c>
      <c r="E86" t="s">
        <v>24</v>
      </c>
      <c r="F86" t="s">
        <v>25</v>
      </c>
      <c r="G86">
        <v>150</v>
      </c>
      <c r="H86">
        <v>1</v>
      </c>
      <c r="I86">
        <v>2</v>
      </c>
      <c r="J86">
        <v>2</v>
      </c>
      <c r="K86">
        <v>50</v>
      </c>
      <c r="L86">
        <v>0.5</v>
      </c>
      <c r="M86">
        <v>20</v>
      </c>
      <c r="N86">
        <v>1</v>
      </c>
      <c r="O86">
        <v>500</v>
      </c>
      <c r="P86" t="s">
        <v>26</v>
      </c>
      <c r="Q86">
        <v>500</v>
      </c>
      <c r="R86" t="s">
        <v>126</v>
      </c>
      <c r="S86">
        <v>30</v>
      </c>
      <c r="V86" t="s">
        <v>119</v>
      </c>
    </row>
    <row r="87" spans="1:22">
      <c r="A87" t="str">
        <f>Hyperlink("https://www.diodes.com/part/view/FZT757","FZT757")</f>
        <v>FZT757</v>
      </c>
      <c r="B87" t="str">
        <f>Hyperlink("https://www.diodes.com/assets/Datasheets/FZT757.pdf","FZT757 Datasheet")</f>
        <v>FZT757 Datasheet</v>
      </c>
      <c r="C87" t="s">
        <v>81</v>
      </c>
      <c r="D87" t="s">
        <v>30</v>
      </c>
      <c r="E87" t="s">
        <v>24</v>
      </c>
      <c r="F87" t="s">
        <v>25</v>
      </c>
      <c r="G87">
        <v>300</v>
      </c>
      <c r="H87">
        <v>0.5</v>
      </c>
      <c r="I87">
        <v>1</v>
      </c>
      <c r="J87">
        <v>2</v>
      </c>
      <c r="K87">
        <v>40</v>
      </c>
      <c r="L87">
        <v>0.01</v>
      </c>
      <c r="M87">
        <v>50</v>
      </c>
      <c r="N87">
        <v>0.1</v>
      </c>
      <c r="O87">
        <v>500</v>
      </c>
      <c r="P87" t="s">
        <v>31</v>
      </c>
      <c r="Q87" t="s">
        <v>127</v>
      </c>
      <c r="R87" t="s">
        <v>127</v>
      </c>
      <c r="S87">
        <v>30</v>
      </c>
      <c r="V87" t="s">
        <v>54</v>
      </c>
    </row>
    <row r="88" spans="1:22">
      <c r="A88" t="str">
        <f>Hyperlink("https://www.diodes.com/part/view/FZT758","FZT758")</f>
        <v>FZT758</v>
      </c>
      <c r="B88" t="str">
        <f>Hyperlink("https://www.diodes.com/assets/Datasheets/FZT758.pdf","FZT758 Datasheet")</f>
        <v>FZT758 Datasheet</v>
      </c>
      <c r="C88" t="s">
        <v>136</v>
      </c>
      <c r="D88" t="s">
        <v>30</v>
      </c>
      <c r="E88" t="s">
        <v>24</v>
      </c>
      <c r="F88" t="s">
        <v>25</v>
      </c>
      <c r="G88">
        <v>400</v>
      </c>
      <c r="H88">
        <v>0.5</v>
      </c>
      <c r="I88">
        <v>1</v>
      </c>
      <c r="J88">
        <v>2</v>
      </c>
      <c r="K88">
        <v>50</v>
      </c>
      <c r="L88">
        <v>0.1</v>
      </c>
      <c r="M88">
        <v>40</v>
      </c>
      <c r="N88">
        <v>0.2</v>
      </c>
      <c r="O88">
        <v>250</v>
      </c>
      <c r="P88" t="s">
        <v>43</v>
      </c>
      <c r="Q88">
        <v>500</v>
      </c>
      <c r="R88" t="s">
        <v>31</v>
      </c>
      <c r="S88">
        <v>50</v>
      </c>
      <c r="V88" t="s">
        <v>119</v>
      </c>
    </row>
    <row r="89" spans="1:22">
      <c r="A89" t="str">
        <f>Hyperlink("https://www.diodes.com/part/view/FZT795A","FZT795A")</f>
        <v>FZT795A</v>
      </c>
      <c r="B89" t="str">
        <f>Hyperlink("https://www.diodes.com/assets/Datasheets/FZT795A.pdf","FZT795A Datasheet")</f>
        <v>FZT795A Datasheet</v>
      </c>
      <c r="C89" t="s">
        <v>137</v>
      </c>
      <c r="D89" t="s">
        <v>30</v>
      </c>
      <c r="E89" t="s">
        <v>24</v>
      </c>
      <c r="F89" t="s">
        <v>25</v>
      </c>
      <c r="G89">
        <v>140</v>
      </c>
      <c r="H89">
        <v>0.5</v>
      </c>
      <c r="I89">
        <v>1</v>
      </c>
      <c r="J89">
        <v>2</v>
      </c>
      <c r="K89">
        <v>300</v>
      </c>
      <c r="L89">
        <v>0.01</v>
      </c>
      <c r="M89">
        <v>100</v>
      </c>
      <c r="N89">
        <v>0.3</v>
      </c>
      <c r="O89">
        <v>300</v>
      </c>
      <c r="P89" t="s">
        <v>138</v>
      </c>
      <c r="Q89">
        <v>300</v>
      </c>
      <c r="R89" t="s">
        <v>66</v>
      </c>
      <c r="S89">
        <v>100</v>
      </c>
      <c r="V89" t="s">
        <v>54</v>
      </c>
    </row>
    <row r="90" spans="1:22">
      <c r="A90" t="str">
        <f>Hyperlink("https://www.diodes.com/part/view/FZT795AQ","FZT795AQ")</f>
        <v>FZT795AQ</v>
      </c>
      <c r="B90" t="str">
        <f>Hyperlink("https://www.diodes.com/assets/Datasheets/FZT795A.pdf","FZT795A Datasheet")</f>
        <v>FZT795A Datasheet</v>
      </c>
      <c r="C90" t="s">
        <v>137</v>
      </c>
      <c r="D90" t="s">
        <v>30</v>
      </c>
      <c r="E90" t="s">
        <v>28</v>
      </c>
      <c r="F90" t="s">
        <v>25</v>
      </c>
      <c r="G90">
        <v>140</v>
      </c>
      <c r="H90">
        <v>0.5</v>
      </c>
      <c r="I90">
        <v>1</v>
      </c>
      <c r="J90">
        <v>2</v>
      </c>
      <c r="K90">
        <v>300</v>
      </c>
      <c r="L90">
        <v>0.01</v>
      </c>
      <c r="M90">
        <v>100</v>
      </c>
      <c r="N90">
        <v>0.3</v>
      </c>
      <c r="O90">
        <v>300</v>
      </c>
      <c r="P90" t="s">
        <v>138</v>
      </c>
      <c r="Q90">
        <v>300</v>
      </c>
      <c r="R90" t="s">
        <v>66</v>
      </c>
      <c r="S90">
        <v>100</v>
      </c>
      <c r="V90" t="s">
        <v>54</v>
      </c>
    </row>
    <row r="91" spans="1:22">
      <c r="A91" t="str">
        <f>Hyperlink("https://www.diodes.com/part/view/FZT796A","FZT796A")</f>
        <v>FZT796A</v>
      </c>
      <c r="B91" t="str">
        <f>Hyperlink("https://www.diodes.com/assets/Datasheets/FZT796A.pdf","FZT796A Datasheet")</f>
        <v>FZT796A Datasheet</v>
      </c>
      <c r="C91" t="s">
        <v>139</v>
      </c>
      <c r="D91" t="s">
        <v>30</v>
      </c>
      <c r="E91" t="s">
        <v>24</v>
      </c>
      <c r="F91" t="s">
        <v>25</v>
      </c>
      <c r="G91">
        <v>200</v>
      </c>
      <c r="H91">
        <v>0.5</v>
      </c>
      <c r="I91">
        <v>1</v>
      </c>
      <c r="J91">
        <v>2</v>
      </c>
      <c r="K91">
        <v>300</v>
      </c>
      <c r="L91">
        <v>0.01</v>
      </c>
      <c r="M91">
        <v>100</v>
      </c>
      <c r="N91">
        <v>0.4</v>
      </c>
      <c r="O91">
        <v>200</v>
      </c>
      <c r="P91" t="s">
        <v>140</v>
      </c>
      <c r="Q91">
        <v>300</v>
      </c>
      <c r="R91" t="s">
        <v>141</v>
      </c>
      <c r="S91">
        <v>100</v>
      </c>
      <c r="V91" t="s">
        <v>54</v>
      </c>
    </row>
    <row r="92" spans="1:22">
      <c r="A92" t="str">
        <f>Hyperlink("https://www.diodes.com/part/view/FZT855","FZT855")</f>
        <v>FZT855</v>
      </c>
      <c r="B92" t="str">
        <f>Hyperlink("https://www.diodes.com/assets/Datasheets/FZT855.pdf","FZT855 Datasheet")</f>
        <v>FZT855 Datasheet</v>
      </c>
      <c r="C92" t="s">
        <v>142</v>
      </c>
      <c r="D92" t="s">
        <v>30</v>
      </c>
      <c r="E92" t="s">
        <v>24</v>
      </c>
      <c r="F92" t="s">
        <v>34</v>
      </c>
      <c r="G92">
        <v>150</v>
      </c>
      <c r="H92">
        <v>5</v>
      </c>
      <c r="I92">
        <v>10</v>
      </c>
      <c r="J92">
        <v>3</v>
      </c>
      <c r="K92">
        <v>100</v>
      </c>
      <c r="L92">
        <v>0.01</v>
      </c>
      <c r="M92">
        <v>15</v>
      </c>
      <c r="N92">
        <v>5</v>
      </c>
      <c r="O92">
        <v>65</v>
      </c>
      <c r="P92" t="s">
        <v>26</v>
      </c>
      <c r="Q92">
        <v>110</v>
      </c>
      <c r="R92" t="s">
        <v>56</v>
      </c>
      <c r="S92">
        <v>90</v>
      </c>
      <c r="V92" t="s">
        <v>119</v>
      </c>
    </row>
    <row r="93" spans="1:22">
      <c r="A93" t="str">
        <f>Hyperlink("https://www.diodes.com/part/view/FZT857","FZT857")</f>
        <v>FZT857</v>
      </c>
      <c r="B93" t="str">
        <f>Hyperlink("https://www.diodes.com/assets/Datasheets/FZT857.pdf","FZT857 Datasheet")</f>
        <v>FZT857 Datasheet</v>
      </c>
      <c r="C93" t="s">
        <v>143</v>
      </c>
      <c r="D93" t="s">
        <v>30</v>
      </c>
      <c r="E93" t="s">
        <v>24</v>
      </c>
      <c r="F93" t="s">
        <v>34</v>
      </c>
      <c r="G93">
        <v>300</v>
      </c>
      <c r="H93">
        <v>3.5</v>
      </c>
      <c r="I93">
        <v>5</v>
      </c>
      <c r="J93">
        <v>3</v>
      </c>
      <c r="K93">
        <v>100</v>
      </c>
      <c r="L93">
        <v>0.01</v>
      </c>
      <c r="M93">
        <v>15</v>
      </c>
      <c r="N93">
        <v>2</v>
      </c>
      <c r="O93">
        <v>100</v>
      </c>
      <c r="P93" t="s">
        <v>52</v>
      </c>
      <c r="Q93">
        <v>230</v>
      </c>
      <c r="R93" t="s">
        <v>144</v>
      </c>
      <c r="S93">
        <v>80</v>
      </c>
      <c r="V93" t="s">
        <v>54</v>
      </c>
    </row>
    <row r="94" spans="1:22">
      <c r="A94" t="str">
        <f>Hyperlink("https://www.diodes.com/part/view/FZT857Q","FZT857Q")</f>
        <v>FZT857Q</v>
      </c>
      <c r="B94" t="str">
        <f>Hyperlink("https://www.diodes.com/assets/Datasheets/FZT857Q.pdf","FZT857Q Datasheet")</f>
        <v>FZT857Q Datasheet</v>
      </c>
      <c r="C94" t="s">
        <v>143</v>
      </c>
      <c r="D94" t="s">
        <v>30</v>
      </c>
      <c r="E94" t="s">
        <v>28</v>
      </c>
      <c r="F94" t="s">
        <v>34</v>
      </c>
      <c r="G94">
        <v>300</v>
      </c>
      <c r="H94">
        <v>3.5</v>
      </c>
      <c r="I94">
        <v>5</v>
      </c>
      <c r="J94">
        <v>3</v>
      </c>
      <c r="K94">
        <v>100</v>
      </c>
      <c r="L94">
        <v>0.01</v>
      </c>
      <c r="M94">
        <v>15</v>
      </c>
      <c r="N94">
        <v>2</v>
      </c>
      <c r="O94">
        <v>100</v>
      </c>
      <c r="P94" t="s">
        <v>52</v>
      </c>
      <c r="Q94">
        <v>230</v>
      </c>
      <c r="R94" t="s">
        <v>144</v>
      </c>
      <c r="S94">
        <v>80</v>
      </c>
      <c r="V94" t="s">
        <v>54</v>
      </c>
    </row>
    <row r="95" spans="1:22">
      <c r="A95" t="str">
        <f>Hyperlink("https://www.diodes.com/part/view/FZT955","FZT955")</f>
        <v>FZT955</v>
      </c>
      <c r="B95" t="str">
        <f>Hyperlink("https://www.diodes.com/assets/Datasheets/FZT955.pdf","FZT955 Datasheet")</f>
        <v>FZT955 Datasheet</v>
      </c>
      <c r="C95" t="s">
        <v>145</v>
      </c>
      <c r="D95" t="s">
        <v>30</v>
      </c>
      <c r="E95" t="s">
        <v>24</v>
      </c>
      <c r="F95" t="s">
        <v>25</v>
      </c>
      <c r="G95">
        <v>140</v>
      </c>
      <c r="H95">
        <v>4</v>
      </c>
      <c r="I95">
        <v>10</v>
      </c>
      <c r="J95">
        <v>3</v>
      </c>
      <c r="K95">
        <v>100</v>
      </c>
      <c r="L95">
        <v>0.01</v>
      </c>
      <c r="M95">
        <v>75</v>
      </c>
      <c r="N95">
        <v>3</v>
      </c>
      <c r="O95">
        <v>60</v>
      </c>
      <c r="P95" t="s">
        <v>71</v>
      </c>
      <c r="Q95">
        <v>150</v>
      </c>
      <c r="R95" t="s">
        <v>56</v>
      </c>
      <c r="S95">
        <v>110</v>
      </c>
      <c r="V95" t="s">
        <v>54</v>
      </c>
    </row>
    <row r="96" spans="1:22">
      <c r="A96" t="str">
        <f>Hyperlink("https://www.diodes.com/part/view/FZT956","FZT956")</f>
        <v>FZT956</v>
      </c>
      <c r="B96" t="str">
        <f>Hyperlink("https://www.diodes.com/assets/Datasheets/FZT956.pdf","FZT956 Datasheet")</f>
        <v>FZT956 Datasheet</v>
      </c>
      <c r="C96" t="s">
        <v>146</v>
      </c>
      <c r="D96" t="s">
        <v>30</v>
      </c>
      <c r="E96" t="s">
        <v>24</v>
      </c>
      <c r="F96" t="s">
        <v>25</v>
      </c>
      <c r="G96">
        <v>200</v>
      </c>
      <c r="H96">
        <v>2</v>
      </c>
      <c r="I96">
        <v>5</v>
      </c>
      <c r="J96">
        <v>3</v>
      </c>
      <c r="K96">
        <v>100</v>
      </c>
      <c r="L96">
        <v>0.01</v>
      </c>
      <c r="M96">
        <v>50</v>
      </c>
      <c r="N96">
        <v>2</v>
      </c>
      <c r="O96">
        <v>50</v>
      </c>
      <c r="P96" t="s">
        <v>31</v>
      </c>
      <c r="Q96">
        <v>165</v>
      </c>
      <c r="R96" t="s">
        <v>56</v>
      </c>
      <c r="S96">
        <v>110</v>
      </c>
      <c r="V96" t="s">
        <v>54</v>
      </c>
    </row>
    <row r="97" spans="1:22">
      <c r="A97" t="str">
        <f>Hyperlink("https://www.diodes.com/part/view/FZT957","FZT957")</f>
        <v>FZT957</v>
      </c>
      <c r="B97" t="str">
        <f>Hyperlink("https://www.diodes.com/assets/Datasheets/FZT957.pdf","FZT957 Datasheet")</f>
        <v>FZT957 Datasheet</v>
      </c>
      <c r="C97" t="s">
        <v>147</v>
      </c>
      <c r="D97" t="s">
        <v>30</v>
      </c>
      <c r="E97" t="s">
        <v>24</v>
      </c>
      <c r="F97" t="s">
        <v>25</v>
      </c>
      <c r="G97">
        <v>300</v>
      </c>
      <c r="H97">
        <v>1</v>
      </c>
      <c r="I97">
        <v>2</v>
      </c>
      <c r="J97">
        <v>3</v>
      </c>
      <c r="K97">
        <v>100</v>
      </c>
      <c r="L97">
        <v>0.01</v>
      </c>
      <c r="M97">
        <v>90</v>
      </c>
      <c r="N97">
        <v>1</v>
      </c>
      <c r="O97">
        <v>100</v>
      </c>
      <c r="P97" t="s">
        <v>31</v>
      </c>
      <c r="Q97">
        <v>165</v>
      </c>
      <c r="R97" t="s">
        <v>52</v>
      </c>
      <c r="S97">
        <v>85</v>
      </c>
      <c r="V97" t="s">
        <v>54</v>
      </c>
    </row>
    <row r="98" spans="1:22">
      <c r="A98" t="str">
        <f>Hyperlink("https://www.diodes.com/part/view/FZT957Q","FZT957Q")</f>
        <v>FZT957Q</v>
      </c>
      <c r="B98" t="str">
        <f>Hyperlink("https://www.diodes.com/assets/Datasheets/FZT957Q.pdf","FZT957Q Datasheet")</f>
        <v>FZT957Q Datasheet</v>
      </c>
      <c r="C98" t="s">
        <v>148</v>
      </c>
      <c r="D98" t="s">
        <v>30</v>
      </c>
      <c r="E98" t="s">
        <v>28</v>
      </c>
      <c r="F98" t="s">
        <v>25</v>
      </c>
      <c r="G98">
        <v>300</v>
      </c>
      <c r="H98">
        <v>1</v>
      </c>
      <c r="I98">
        <v>2</v>
      </c>
      <c r="J98">
        <v>3</v>
      </c>
      <c r="K98">
        <v>100</v>
      </c>
      <c r="L98">
        <v>0.01</v>
      </c>
      <c r="M98">
        <v>90</v>
      </c>
      <c r="N98">
        <v>1</v>
      </c>
      <c r="O98">
        <v>100</v>
      </c>
      <c r="P98" t="s">
        <v>31</v>
      </c>
      <c r="Q98">
        <v>165</v>
      </c>
      <c r="R98" t="s">
        <v>52</v>
      </c>
      <c r="S98">
        <v>85</v>
      </c>
      <c r="V98" t="s">
        <v>54</v>
      </c>
    </row>
    <row r="99" spans="1:22">
      <c r="A99" t="str">
        <f>Hyperlink("https://www.diodes.com/part/view/FZT958","FZT958")</f>
        <v>FZT958</v>
      </c>
      <c r="B99" t="str">
        <f>Hyperlink("https://www.diodes.com/assets/Datasheets/FZT958.pdf","FZT958 Datasheet")</f>
        <v>FZT958 Datasheet</v>
      </c>
      <c r="C99" t="s">
        <v>136</v>
      </c>
      <c r="D99" t="s">
        <v>30</v>
      </c>
      <c r="E99" t="s">
        <v>24</v>
      </c>
      <c r="F99" t="s">
        <v>25</v>
      </c>
      <c r="G99">
        <v>400</v>
      </c>
      <c r="H99">
        <v>0.5</v>
      </c>
      <c r="I99">
        <v>1.5</v>
      </c>
      <c r="J99">
        <v>3</v>
      </c>
      <c r="K99">
        <v>100</v>
      </c>
      <c r="L99">
        <v>0.01</v>
      </c>
      <c r="M99">
        <v>100</v>
      </c>
      <c r="N99">
        <v>0.5</v>
      </c>
      <c r="O99">
        <v>200</v>
      </c>
      <c r="P99" t="s">
        <v>31</v>
      </c>
      <c r="Q99">
        <v>400</v>
      </c>
      <c r="R99" t="s">
        <v>52</v>
      </c>
      <c r="S99">
        <v>85</v>
      </c>
      <c r="V99" t="s">
        <v>54</v>
      </c>
    </row>
    <row r="100" spans="1:22">
      <c r="A100" t="str">
        <f>Hyperlink("https://www.diodes.com/part/view/MJD340","MJD340")</f>
        <v>MJD340</v>
      </c>
      <c r="B100" t="str">
        <f>Hyperlink("https://www.diodes.com/assets/Datasheets/ds31609.pdf","MJD340 Datasheet")</f>
        <v>MJD340 Datasheet</v>
      </c>
      <c r="C100" t="s">
        <v>149</v>
      </c>
      <c r="D100" t="s">
        <v>30</v>
      </c>
      <c r="E100" t="s">
        <v>24</v>
      </c>
      <c r="F100" t="s">
        <v>34</v>
      </c>
      <c r="G100">
        <v>300</v>
      </c>
      <c r="H100">
        <v>0.5</v>
      </c>
      <c r="I100">
        <v>0.75</v>
      </c>
      <c r="J100">
        <v>2.1</v>
      </c>
      <c r="K100">
        <v>30</v>
      </c>
      <c r="L100">
        <v>0.05</v>
      </c>
      <c r="O100">
        <v>500</v>
      </c>
      <c r="P100" t="s">
        <v>31</v>
      </c>
      <c r="S100">
        <v>10</v>
      </c>
      <c r="V100" t="s">
        <v>67</v>
      </c>
    </row>
    <row r="101" spans="1:22">
      <c r="A101" t="str">
        <f>Hyperlink("https://www.diodes.com/part/view/MJD350","MJD350")</f>
        <v>MJD350</v>
      </c>
      <c r="B101" t="str">
        <f>Hyperlink("https://www.diodes.com/assets/Datasheets/ds31608.pdf","MJD350 Datasheet")</f>
        <v>MJD350 Datasheet</v>
      </c>
      <c r="C101" t="s">
        <v>150</v>
      </c>
      <c r="D101" t="s">
        <v>30</v>
      </c>
      <c r="E101" t="s">
        <v>24</v>
      </c>
      <c r="F101" t="s">
        <v>25</v>
      </c>
      <c r="G101">
        <v>300</v>
      </c>
      <c r="H101">
        <v>0.5</v>
      </c>
      <c r="I101">
        <v>0.75</v>
      </c>
      <c r="J101">
        <v>2.1</v>
      </c>
      <c r="K101">
        <v>30</v>
      </c>
      <c r="L101">
        <v>0.05</v>
      </c>
      <c r="O101">
        <v>500</v>
      </c>
      <c r="P101" t="s">
        <v>31</v>
      </c>
      <c r="S101">
        <v>10</v>
      </c>
      <c r="V101" t="s">
        <v>67</v>
      </c>
    </row>
    <row r="102" spans="1:22">
      <c r="A102" t="str">
        <f>Hyperlink("https://www.diodes.com/part/view/MMBT5401","MMBT5401")</f>
        <v>MMBT5401</v>
      </c>
      <c r="B102" t="str">
        <f>Hyperlink("https://www.diodes.com/assets/Datasheets/MMBT5401.pdf","MMBT5401 Datasheet")</f>
        <v>MMBT5401 Datasheet</v>
      </c>
      <c r="C102" t="s">
        <v>151</v>
      </c>
      <c r="D102" t="s">
        <v>30</v>
      </c>
      <c r="E102" t="s">
        <v>24</v>
      </c>
      <c r="F102" t="s">
        <v>25</v>
      </c>
      <c r="G102">
        <v>150</v>
      </c>
      <c r="H102">
        <v>0.6</v>
      </c>
      <c r="J102">
        <v>0.31</v>
      </c>
      <c r="K102">
        <v>60</v>
      </c>
      <c r="L102">
        <v>0.01</v>
      </c>
      <c r="M102">
        <v>50</v>
      </c>
      <c r="N102">
        <v>0.05</v>
      </c>
      <c r="O102">
        <v>200</v>
      </c>
      <c r="P102" t="s">
        <v>42</v>
      </c>
      <c r="Q102">
        <v>500</v>
      </c>
      <c r="R102" t="s">
        <v>43</v>
      </c>
      <c r="S102">
        <v>100</v>
      </c>
      <c r="V102" t="s">
        <v>36</v>
      </c>
    </row>
    <row r="103" spans="1:22">
      <c r="A103" t="str">
        <f>Hyperlink("https://www.diodes.com/part/view/MMBT5401Q","MMBT5401Q")</f>
        <v>MMBT5401Q</v>
      </c>
      <c r="B103" t="str">
        <f>Hyperlink("https://www.diodes.com/assets/Datasheets/MMBT5401Q.pdf","MMBT5401Q Datasheet")</f>
        <v>MMBT5401Q Datasheet</v>
      </c>
      <c r="C103" t="s">
        <v>152</v>
      </c>
      <c r="D103" t="s">
        <v>30</v>
      </c>
      <c r="E103" t="s">
        <v>28</v>
      </c>
      <c r="F103" t="s">
        <v>25</v>
      </c>
      <c r="G103">
        <v>150</v>
      </c>
      <c r="H103">
        <v>0.6</v>
      </c>
      <c r="J103">
        <v>0.31</v>
      </c>
      <c r="K103">
        <v>60</v>
      </c>
      <c r="L103">
        <v>0.01</v>
      </c>
      <c r="M103">
        <v>50</v>
      </c>
      <c r="N103">
        <v>0.05</v>
      </c>
      <c r="O103">
        <v>200</v>
      </c>
      <c r="P103" t="s">
        <v>42</v>
      </c>
      <c r="Q103">
        <v>500</v>
      </c>
      <c r="R103" t="s">
        <v>43</v>
      </c>
      <c r="S103">
        <v>100</v>
      </c>
      <c r="V103" t="s">
        <v>36</v>
      </c>
    </row>
    <row r="104" spans="1:22">
      <c r="A104" t="str">
        <f>Hyperlink("https://www.diodes.com/part/view/MMBT5551","MMBT5551")</f>
        <v>MMBT5551</v>
      </c>
      <c r="B104" t="str">
        <f>Hyperlink("https://www.diodes.com/assets/Datasheets/MMBT5551.pdf","MMBT5551 Datasheet")</f>
        <v>MMBT5551 Datasheet</v>
      </c>
      <c r="C104" t="s">
        <v>153</v>
      </c>
      <c r="D104" t="s">
        <v>30</v>
      </c>
      <c r="E104" t="s">
        <v>24</v>
      </c>
      <c r="F104" t="s">
        <v>34</v>
      </c>
      <c r="G104">
        <v>160</v>
      </c>
      <c r="H104">
        <v>0.6</v>
      </c>
      <c r="J104">
        <v>0.3</v>
      </c>
      <c r="K104">
        <v>80</v>
      </c>
      <c r="L104">
        <v>0.01</v>
      </c>
      <c r="M104">
        <v>30</v>
      </c>
      <c r="N104">
        <v>0.05</v>
      </c>
      <c r="O104">
        <v>150</v>
      </c>
      <c r="P104" t="s">
        <v>42</v>
      </c>
      <c r="Q104">
        <v>200</v>
      </c>
      <c r="R104" t="s">
        <v>43</v>
      </c>
      <c r="S104">
        <v>100</v>
      </c>
      <c r="V104" t="s">
        <v>36</v>
      </c>
    </row>
    <row r="105" spans="1:22">
      <c r="A105" t="str">
        <f>Hyperlink("https://www.diodes.com/part/view/MMBTA42","MMBTA42")</f>
        <v>MMBTA42</v>
      </c>
      <c r="B105" t="str">
        <f>Hyperlink("https://www.diodes.com/assets/Datasheets/MMBTA42.pdf","MMBTA42 Datasheet")</f>
        <v>MMBTA42 Datasheet</v>
      </c>
      <c r="C105" t="s">
        <v>102</v>
      </c>
      <c r="D105" t="s">
        <v>30</v>
      </c>
      <c r="E105" t="s">
        <v>24</v>
      </c>
      <c r="F105" t="s">
        <v>34</v>
      </c>
      <c r="G105">
        <v>300</v>
      </c>
      <c r="H105">
        <v>0.5</v>
      </c>
      <c r="J105">
        <v>0.3</v>
      </c>
      <c r="K105">
        <v>40</v>
      </c>
      <c r="L105">
        <v>0.01</v>
      </c>
      <c r="M105">
        <v>40</v>
      </c>
      <c r="N105">
        <v>0.03</v>
      </c>
      <c r="O105">
        <v>500</v>
      </c>
      <c r="P105" t="s">
        <v>48</v>
      </c>
      <c r="S105">
        <v>50</v>
      </c>
      <c r="V105" t="s">
        <v>36</v>
      </c>
    </row>
    <row r="106" spans="1:22">
      <c r="A106" t="str">
        <f>Hyperlink("https://www.diodes.com/part/view/MMBTA42Q","MMBTA42Q")</f>
        <v>MMBTA42Q</v>
      </c>
      <c r="B106" t="str">
        <f>Hyperlink("https://www.diodes.com/assets/Datasheets/MMBTA42Q.pdf","MMBTA42Q Datasheet")</f>
        <v>MMBTA42Q Datasheet</v>
      </c>
      <c r="C106" t="s">
        <v>102</v>
      </c>
      <c r="D106" t="s">
        <v>30</v>
      </c>
      <c r="E106" t="s">
        <v>28</v>
      </c>
      <c r="F106" t="s">
        <v>34</v>
      </c>
      <c r="G106">
        <v>300</v>
      </c>
      <c r="H106">
        <v>0.5</v>
      </c>
      <c r="J106">
        <v>0.3</v>
      </c>
      <c r="K106">
        <v>40</v>
      </c>
      <c r="L106">
        <v>0.01</v>
      </c>
      <c r="M106">
        <v>40</v>
      </c>
      <c r="N106">
        <v>0.03</v>
      </c>
      <c r="O106">
        <v>500</v>
      </c>
      <c r="P106" t="s">
        <v>48</v>
      </c>
      <c r="S106">
        <v>50</v>
      </c>
      <c r="V106" t="s">
        <v>36</v>
      </c>
    </row>
    <row r="107" spans="1:22">
      <c r="A107" t="str">
        <f>Hyperlink("https://www.diodes.com/part/view/MMBTA92","MMBTA92")</f>
        <v>MMBTA92</v>
      </c>
      <c r="B107" t="str">
        <f>Hyperlink("https://www.diodes.com/assets/Datasheets/ds30060.pdf","MMBTA92 Datasheet")</f>
        <v>MMBTA92 Datasheet</v>
      </c>
      <c r="C107" t="s">
        <v>154</v>
      </c>
      <c r="D107" t="s">
        <v>30</v>
      </c>
      <c r="E107" t="s">
        <v>24</v>
      </c>
      <c r="F107" t="s">
        <v>25</v>
      </c>
      <c r="G107">
        <v>300</v>
      </c>
      <c r="H107">
        <v>0.5</v>
      </c>
      <c r="J107">
        <v>0.3</v>
      </c>
      <c r="K107">
        <v>40</v>
      </c>
      <c r="L107">
        <v>0.01</v>
      </c>
      <c r="M107">
        <v>25</v>
      </c>
      <c r="N107">
        <v>0.03</v>
      </c>
      <c r="O107">
        <v>500</v>
      </c>
      <c r="P107" t="s">
        <v>48</v>
      </c>
      <c r="S107">
        <v>50</v>
      </c>
      <c r="V107" t="s">
        <v>36</v>
      </c>
    </row>
    <row r="108" spans="1:22">
      <c r="A108" t="str">
        <f>Hyperlink("https://www.diodes.com/part/view/MMBTA92Q","MMBTA92Q")</f>
        <v>MMBTA92Q</v>
      </c>
      <c r="B108" t="str">
        <f>Hyperlink("https://www.diodes.com/assets/Datasheets/ds30060.pdf","MMBTA92 Datasheet")</f>
        <v>MMBTA92 Datasheet</v>
      </c>
      <c r="C108" t="s">
        <v>154</v>
      </c>
      <c r="D108" t="s">
        <v>30</v>
      </c>
      <c r="E108" t="s">
        <v>28</v>
      </c>
      <c r="F108" t="s">
        <v>25</v>
      </c>
      <c r="G108">
        <v>300</v>
      </c>
      <c r="H108">
        <v>0.5</v>
      </c>
      <c r="J108">
        <v>0.3</v>
      </c>
      <c r="K108">
        <v>40</v>
      </c>
      <c r="L108">
        <v>0.01</v>
      </c>
      <c r="M108">
        <v>25</v>
      </c>
      <c r="N108">
        <v>0.03</v>
      </c>
      <c r="O108">
        <v>500</v>
      </c>
      <c r="P108" t="s">
        <v>48</v>
      </c>
      <c r="S108">
        <v>50</v>
      </c>
      <c r="V108" t="s">
        <v>36</v>
      </c>
    </row>
    <row r="109" spans="1:22">
      <c r="A109" t="str">
        <f>Hyperlink("https://www.diodes.com/part/view/MMDT5401","MMDT5401")</f>
        <v>MMDT5401</v>
      </c>
      <c r="B109" t="str">
        <f>Hyperlink("https://www.diodes.com/assets/Datasheets/ds30169.pdf","MMDT5401 Datasheet")</f>
        <v>MMDT5401 Datasheet</v>
      </c>
      <c r="C109" t="s">
        <v>155</v>
      </c>
      <c r="D109" t="s">
        <v>30</v>
      </c>
      <c r="E109" t="s">
        <v>24</v>
      </c>
      <c r="F109" t="s">
        <v>41</v>
      </c>
      <c r="G109">
        <v>150</v>
      </c>
      <c r="H109">
        <v>0.2</v>
      </c>
      <c r="J109">
        <v>0.2</v>
      </c>
      <c r="K109">
        <v>60</v>
      </c>
      <c r="L109">
        <v>0.01</v>
      </c>
      <c r="M109">
        <v>50</v>
      </c>
      <c r="N109">
        <v>0.05</v>
      </c>
      <c r="O109">
        <v>200</v>
      </c>
      <c r="P109" t="s">
        <v>42</v>
      </c>
      <c r="Q109">
        <v>500</v>
      </c>
      <c r="R109" t="s">
        <v>43</v>
      </c>
      <c r="S109">
        <v>100</v>
      </c>
      <c r="V109" t="s">
        <v>156</v>
      </c>
    </row>
    <row r="110" spans="1:22">
      <c r="A110" t="str">
        <f>Hyperlink("https://www.diodes.com/part/view/MMDT5401Q","MMDT5401Q")</f>
        <v>MMDT5401Q</v>
      </c>
      <c r="B110" t="str">
        <f>Hyperlink("https://www.diodes.com/assets/Datasheets/MMDT5401Q.pdf","MMDT5401Q Datasheet")</f>
        <v>MMDT5401Q Datasheet</v>
      </c>
      <c r="C110" t="s">
        <v>155</v>
      </c>
      <c r="D110" t="s">
        <v>30</v>
      </c>
      <c r="E110" t="s">
        <v>28</v>
      </c>
      <c r="F110" t="s">
        <v>41</v>
      </c>
      <c r="G110">
        <v>150</v>
      </c>
      <c r="H110">
        <v>0.2</v>
      </c>
      <c r="J110">
        <v>0.2</v>
      </c>
      <c r="K110">
        <v>60</v>
      </c>
      <c r="L110">
        <v>0.01</v>
      </c>
      <c r="M110">
        <v>50</v>
      </c>
      <c r="N110">
        <v>0.05</v>
      </c>
      <c r="O110">
        <v>200</v>
      </c>
      <c r="P110" t="s">
        <v>42</v>
      </c>
      <c r="Q110">
        <v>500</v>
      </c>
      <c r="R110" t="s">
        <v>43</v>
      </c>
      <c r="S110">
        <v>100</v>
      </c>
      <c r="V110" t="s">
        <v>156</v>
      </c>
    </row>
    <row r="111" spans="1:22">
      <c r="A111" t="str">
        <f>Hyperlink("https://www.diodes.com/part/view/MMDT5451","MMDT5451")</f>
        <v>MMDT5451</v>
      </c>
      <c r="B111" t="str">
        <f>Hyperlink("https://www.diodes.com/assets/Datasheets/ds30171.pdf","MMDT5451 Datasheet")</f>
        <v>MMDT5451 Datasheet</v>
      </c>
      <c r="C111" t="s">
        <v>157</v>
      </c>
      <c r="D111" t="s">
        <v>30</v>
      </c>
      <c r="E111" t="s">
        <v>24</v>
      </c>
      <c r="F111" t="s">
        <v>158</v>
      </c>
      <c r="G111" t="s">
        <v>159</v>
      </c>
      <c r="H111">
        <v>0.2</v>
      </c>
      <c r="J111">
        <v>0.2</v>
      </c>
      <c r="K111" t="s">
        <v>160</v>
      </c>
      <c r="L111">
        <v>0.01</v>
      </c>
      <c r="M111" t="s">
        <v>161</v>
      </c>
      <c r="N111">
        <v>0.05</v>
      </c>
      <c r="O111" t="s">
        <v>162</v>
      </c>
      <c r="P111" t="s">
        <v>42</v>
      </c>
      <c r="Q111" t="s">
        <v>163</v>
      </c>
      <c r="R111" t="s">
        <v>43</v>
      </c>
      <c r="S111">
        <v>100</v>
      </c>
      <c r="V111" t="s">
        <v>156</v>
      </c>
    </row>
    <row r="112" spans="1:22">
      <c r="A112" t="str">
        <f>Hyperlink("https://www.diodes.com/part/view/MMDT5551","MMDT5551")</f>
        <v>MMDT5551</v>
      </c>
      <c r="B112" t="str">
        <f>Hyperlink("https://www.diodes.com/assets/Datasheets/MMDT5551.pdf","MMDT5551 Datasheet")</f>
        <v>MMDT5551 Datasheet</v>
      </c>
      <c r="C112" t="s">
        <v>164</v>
      </c>
      <c r="D112" t="s">
        <v>30</v>
      </c>
      <c r="E112" t="s">
        <v>24</v>
      </c>
      <c r="F112" t="s">
        <v>46</v>
      </c>
      <c r="G112">
        <v>160</v>
      </c>
      <c r="H112">
        <v>0.2</v>
      </c>
      <c r="J112">
        <v>0.2</v>
      </c>
      <c r="K112">
        <v>80</v>
      </c>
      <c r="L112">
        <v>0.01</v>
      </c>
      <c r="M112">
        <v>30</v>
      </c>
      <c r="N112">
        <v>0.05</v>
      </c>
      <c r="O112">
        <v>150</v>
      </c>
      <c r="P112" t="s">
        <v>42</v>
      </c>
      <c r="Q112">
        <v>200</v>
      </c>
      <c r="R112" t="s">
        <v>43</v>
      </c>
      <c r="S112">
        <v>100</v>
      </c>
      <c r="V112" t="s">
        <v>156</v>
      </c>
    </row>
    <row r="113" spans="1:22">
      <c r="A113" t="str">
        <f>Hyperlink("https://www.diodes.com/part/view/MMDTA42","MMDTA42")</f>
        <v>MMDTA42</v>
      </c>
      <c r="B113" t="str">
        <f>Hyperlink("https://www.diodes.com/assets/Datasheets/ds30438.pdf","MMDTA42 Datasheet")</f>
        <v>MMDTA42 Datasheet</v>
      </c>
      <c r="C113" t="s">
        <v>165</v>
      </c>
      <c r="D113" t="s">
        <v>30</v>
      </c>
      <c r="E113" t="s">
        <v>24</v>
      </c>
      <c r="F113" t="s">
        <v>46</v>
      </c>
      <c r="G113">
        <v>300</v>
      </c>
      <c r="H113">
        <v>0.5</v>
      </c>
      <c r="J113">
        <v>0.3</v>
      </c>
      <c r="K113">
        <v>40</v>
      </c>
      <c r="L113">
        <v>0.01</v>
      </c>
      <c r="M113">
        <v>40</v>
      </c>
      <c r="N113">
        <v>0.03</v>
      </c>
      <c r="O113">
        <v>500</v>
      </c>
      <c r="P113" t="s">
        <v>48</v>
      </c>
      <c r="S113">
        <v>50</v>
      </c>
      <c r="V113" t="s">
        <v>44</v>
      </c>
    </row>
    <row r="114" spans="1:22">
      <c r="A114" t="str">
        <f>Hyperlink("https://www.diodes.com/part/view/MMST5401","MMST5401")</f>
        <v>MMST5401</v>
      </c>
      <c r="B114" t="str">
        <f>Hyperlink("https://www.diodes.com/assets/Datasheets/MMST5401.pdf","MMST5401 Datasheet")</f>
        <v>MMST5401 Datasheet</v>
      </c>
      <c r="C114" t="s">
        <v>166</v>
      </c>
      <c r="D114" t="s">
        <v>30</v>
      </c>
      <c r="E114" t="s">
        <v>24</v>
      </c>
      <c r="F114" t="s">
        <v>25</v>
      </c>
      <c r="G114">
        <v>150</v>
      </c>
      <c r="H114">
        <v>0.2</v>
      </c>
      <c r="J114">
        <v>0.2</v>
      </c>
      <c r="K114">
        <v>60</v>
      </c>
      <c r="L114">
        <v>0.01</v>
      </c>
      <c r="M114">
        <v>50</v>
      </c>
      <c r="N114">
        <v>0.05</v>
      </c>
      <c r="O114">
        <v>200</v>
      </c>
      <c r="P114" t="s">
        <v>42</v>
      </c>
      <c r="Q114">
        <v>500</v>
      </c>
      <c r="R114" t="s">
        <v>43</v>
      </c>
      <c r="S114">
        <v>100</v>
      </c>
      <c r="V114" t="s">
        <v>167</v>
      </c>
    </row>
    <row r="115" spans="1:22">
      <c r="A115" t="str">
        <f>Hyperlink("https://www.diodes.com/part/view/MMST5401Q","MMST5401Q")</f>
        <v>MMST5401Q</v>
      </c>
      <c r="B115" t="str">
        <f>Hyperlink("https://www.diodes.com/assets/Datasheets/MMST5401.pdf","MMST5401 Datasheet")</f>
        <v>MMST5401 Datasheet</v>
      </c>
      <c r="C115" t="s">
        <v>166</v>
      </c>
      <c r="D115" t="s">
        <v>30</v>
      </c>
      <c r="E115" t="s">
        <v>28</v>
      </c>
      <c r="F115" t="s">
        <v>25</v>
      </c>
      <c r="G115">
        <v>150</v>
      </c>
      <c r="H115">
        <v>0.2</v>
      </c>
      <c r="J115">
        <v>0.2</v>
      </c>
      <c r="K115">
        <v>60</v>
      </c>
      <c r="L115">
        <v>0.01</v>
      </c>
      <c r="M115">
        <v>50</v>
      </c>
      <c r="N115">
        <v>0.05</v>
      </c>
      <c r="O115">
        <v>200</v>
      </c>
      <c r="P115" t="s">
        <v>42</v>
      </c>
      <c r="Q115">
        <v>500</v>
      </c>
      <c r="R115" t="s">
        <v>43</v>
      </c>
      <c r="S115">
        <v>100</v>
      </c>
      <c r="V115" t="s">
        <v>167</v>
      </c>
    </row>
    <row r="116" spans="1:22">
      <c r="A116" t="str">
        <f>Hyperlink("https://www.diodes.com/part/view/MMST5551","MMST5551")</f>
        <v>MMST5551</v>
      </c>
      <c r="B116" t="str">
        <f>Hyperlink("https://www.diodes.com/assets/Datasheets/ds30173.pdf","MMST5551 Datasheet")</f>
        <v>MMST5551 Datasheet</v>
      </c>
      <c r="C116" t="s">
        <v>168</v>
      </c>
      <c r="D116" t="s">
        <v>30</v>
      </c>
      <c r="E116" t="s">
        <v>24</v>
      </c>
      <c r="F116" t="s">
        <v>34</v>
      </c>
      <c r="G116">
        <v>150</v>
      </c>
      <c r="H116">
        <v>0.2</v>
      </c>
      <c r="J116">
        <v>0.2</v>
      </c>
      <c r="K116">
        <v>80</v>
      </c>
      <c r="L116">
        <v>0.01</v>
      </c>
      <c r="M116">
        <v>30</v>
      </c>
      <c r="N116">
        <v>0.05</v>
      </c>
      <c r="O116">
        <v>150</v>
      </c>
      <c r="P116" t="s">
        <v>42</v>
      </c>
      <c r="Q116">
        <v>200</v>
      </c>
      <c r="R116" t="s">
        <v>43</v>
      </c>
      <c r="S116">
        <v>100</v>
      </c>
      <c r="V116" t="s">
        <v>167</v>
      </c>
    </row>
    <row r="117" spans="1:22">
      <c r="A117" t="str">
        <f>Hyperlink("https://www.diodes.com/part/view/MMST5551Q","MMST5551Q")</f>
        <v>MMST5551Q</v>
      </c>
      <c r="B117" t="str">
        <f>Hyperlink("https://www.diodes.com/assets/Datasheets/ds30173.pdf","MMST5551 Datasheet")</f>
        <v>MMST5551 Datasheet</v>
      </c>
      <c r="C117" t="s">
        <v>168</v>
      </c>
      <c r="D117" t="s">
        <v>30</v>
      </c>
      <c r="E117" t="s">
        <v>28</v>
      </c>
      <c r="F117" t="s">
        <v>34</v>
      </c>
      <c r="G117">
        <v>150</v>
      </c>
      <c r="H117">
        <v>0.2</v>
      </c>
      <c r="J117">
        <v>0.2</v>
      </c>
      <c r="K117">
        <v>80</v>
      </c>
      <c r="L117">
        <v>0.01</v>
      </c>
      <c r="M117">
        <v>30</v>
      </c>
      <c r="N117">
        <v>0.05</v>
      </c>
      <c r="O117">
        <v>150</v>
      </c>
      <c r="P117" t="s">
        <v>42</v>
      </c>
      <c r="Q117">
        <v>200</v>
      </c>
      <c r="R117" t="s">
        <v>43</v>
      </c>
      <c r="S117">
        <v>100</v>
      </c>
      <c r="V117" t="s">
        <v>167</v>
      </c>
    </row>
    <row r="118" spans="1:22">
      <c r="A118" t="str">
        <f>Hyperlink("https://www.diodes.com/part/view/MMSTA42","MMSTA42")</f>
        <v>MMSTA42</v>
      </c>
      <c r="B118" t="str">
        <f>Hyperlink("https://www.diodes.com/assets/Datasheets/ds30175.pdf","MMSTA42 Datasheet")</f>
        <v>MMSTA42 Datasheet</v>
      </c>
      <c r="C118" t="s">
        <v>169</v>
      </c>
      <c r="D118" t="s">
        <v>30</v>
      </c>
      <c r="E118" t="s">
        <v>24</v>
      </c>
      <c r="F118" t="s">
        <v>34</v>
      </c>
      <c r="G118">
        <v>300</v>
      </c>
      <c r="H118">
        <v>0.2</v>
      </c>
      <c r="J118">
        <v>0.2</v>
      </c>
      <c r="K118">
        <v>40</v>
      </c>
      <c r="L118">
        <v>0.01</v>
      </c>
      <c r="M118">
        <v>40</v>
      </c>
      <c r="N118">
        <v>0.03</v>
      </c>
      <c r="O118">
        <v>500</v>
      </c>
      <c r="P118" t="s">
        <v>48</v>
      </c>
      <c r="S118">
        <v>50</v>
      </c>
      <c r="V118" t="s">
        <v>167</v>
      </c>
    </row>
    <row r="119" spans="1:22">
      <c r="A119" t="str">
        <f>Hyperlink("https://www.diodes.com/part/view/MMSTA92","MMSTA92")</f>
        <v>MMSTA92</v>
      </c>
      <c r="B119" t="str">
        <f>Hyperlink("https://www.diodes.com/assets/Datasheets/ds30174.pdf","MMSTA92 Datasheet")</f>
        <v>MMSTA92 Datasheet</v>
      </c>
      <c r="C119" t="s">
        <v>170</v>
      </c>
      <c r="D119" t="s">
        <v>30</v>
      </c>
      <c r="E119" t="s">
        <v>24</v>
      </c>
      <c r="F119" t="s">
        <v>25</v>
      </c>
      <c r="G119">
        <v>300</v>
      </c>
      <c r="H119">
        <v>0.1</v>
      </c>
      <c r="J119">
        <v>0.2</v>
      </c>
      <c r="K119">
        <v>40</v>
      </c>
      <c r="L119">
        <v>0.01</v>
      </c>
      <c r="M119">
        <v>25</v>
      </c>
      <c r="N119">
        <v>0.03</v>
      </c>
      <c r="O119">
        <v>500</v>
      </c>
      <c r="P119" t="s">
        <v>48</v>
      </c>
      <c r="S119">
        <v>50</v>
      </c>
      <c r="V119" t="s">
        <v>167</v>
      </c>
    </row>
    <row r="120" spans="1:22">
      <c r="A120" t="str">
        <f>Hyperlink("https://www.diodes.com/part/view/SXTA42","SXTA42")</f>
        <v>SXTA42</v>
      </c>
      <c r="B120" t="str">
        <f>Hyperlink("https://www.diodes.com/assets/Datasheets/SXTA42.pdf","SXTA42 Datasheet")</f>
        <v>SXTA42 Datasheet</v>
      </c>
      <c r="C120" t="s">
        <v>68</v>
      </c>
      <c r="D120" t="s">
        <v>30</v>
      </c>
      <c r="E120" t="s">
        <v>24</v>
      </c>
      <c r="F120" t="s">
        <v>34</v>
      </c>
      <c r="G120">
        <v>300</v>
      </c>
      <c r="H120">
        <v>0.5</v>
      </c>
      <c r="J120">
        <v>1</v>
      </c>
      <c r="K120">
        <v>40</v>
      </c>
      <c r="L120">
        <v>0.01</v>
      </c>
      <c r="M120">
        <v>40</v>
      </c>
      <c r="N120">
        <v>0.03</v>
      </c>
      <c r="O120">
        <v>500</v>
      </c>
      <c r="P120" t="s">
        <v>48</v>
      </c>
      <c r="S120">
        <v>50</v>
      </c>
      <c r="V120" t="s">
        <v>27</v>
      </c>
    </row>
    <row r="121" spans="1:22">
      <c r="A121" t="str">
        <f>Hyperlink("https://www.diodes.com/part/view/ZDT694","ZDT694")</f>
        <v>ZDT694</v>
      </c>
      <c r="B121" t="str">
        <f>Hyperlink("https://www.diodes.com/assets/Datasheets/ZDT694.pdf","ZDT694 Datasheet")</f>
        <v>ZDT694 Datasheet</v>
      </c>
      <c r="C121" t="s">
        <v>171</v>
      </c>
      <c r="D121" t="s">
        <v>23</v>
      </c>
      <c r="E121" t="s">
        <v>24</v>
      </c>
      <c r="F121" t="s">
        <v>46</v>
      </c>
      <c r="G121">
        <v>120</v>
      </c>
      <c r="H121">
        <v>0.5</v>
      </c>
      <c r="I121">
        <v>1</v>
      </c>
      <c r="J121">
        <v>2.75</v>
      </c>
      <c r="K121">
        <v>500</v>
      </c>
      <c r="L121">
        <v>0.15</v>
      </c>
      <c r="M121">
        <v>150</v>
      </c>
      <c r="N121">
        <v>0.4</v>
      </c>
      <c r="O121">
        <v>250</v>
      </c>
      <c r="P121" t="s">
        <v>130</v>
      </c>
      <c r="Q121">
        <v>500</v>
      </c>
      <c r="R121" t="s">
        <v>131</v>
      </c>
      <c r="S121">
        <v>130</v>
      </c>
      <c r="V121" t="s">
        <v>172</v>
      </c>
    </row>
    <row r="122" spans="1:22">
      <c r="A122" t="str">
        <f>Hyperlink("https://www.diodes.com/part/view/ZDT694Q","ZDT694Q")</f>
        <v>ZDT694Q</v>
      </c>
      <c r="B122" t="str">
        <f>Hyperlink("https://www.diodes.com/assets/Datasheets/ZDT694.pdf","ZDT694 Datasheet")</f>
        <v>ZDT694 Datasheet</v>
      </c>
      <c r="C122" t="s">
        <v>171</v>
      </c>
      <c r="D122" t="s">
        <v>23</v>
      </c>
      <c r="E122" t="s">
        <v>28</v>
      </c>
      <c r="F122" t="s">
        <v>46</v>
      </c>
      <c r="G122">
        <v>120</v>
      </c>
      <c r="H122">
        <v>0.5</v>
      </c>
      <c r="I122">
        <v>1</v>
      </c>
      <c r="J122">
        <v>2.75</v>
      </c>
      <c r="K122">
        <v>500</v>
      </c>
      <c r="L122">
        <v>0.15</v>
      </c>
      <c r="M122">
        <v>150</v>
      </c>
      <c r="N122">
        <v>0.4</v>
      </c>
      <c r="O122">
        <v>250</v>
      </c>
      <c r="P122" t="s">
        <v>130</v>
      </c>
      <c r="Q122">
        <v>500</v>
      </c>
      <c r="R122" t="s">
        <v>131</v>
      </c>
      <c r="S122">
        <v>130</v>
      </c>
      <c r="V122" t="s">
        <v>172</v>
      </c>
    </row>
    <row r="123" spans="1:22">
      <c r="A123" t="str">
        <f>Hyperlink("https://www.diodes.com/part/view/ZDT795AQ","ZDT795AQ")</f>
        <v>ZDT795AQ</v>
      </c>
      <c r="B123" t="str">
        <f>Hyperlink("https://www.diodes.com/assets/Datasheets/ZDT795AQ.pdf","ZDT795AQ Datasheet")</f>
        <v>ZDT795AQ Datasheet</v>
      </c>
      <c r="C123" t="s">
        <v>173</v>
      </c>
      <c r="D123" t="s">
        <v>30</v>
      </c>
      <c r="E123" t="s">
        <v>28</v>
      </c>
      <c r="F123" t="s">
        <v>41</v>
      </c>
      <c r="G123">
        <v>140</v>
      </c>
      <c r="H123">
        <v>0.5</v>
      </c>
      <c r="I123">
        <v>1</v>
      </c>
      <c r="J123">
        <v>2.75</v>
      </c>
      <c r="K123">
        <v>300</v>
      </c>
      <c r="L123">
        <v>0.01</v>
      </c>
      <c r="M123">
        <v>100</v>
      </c>
      <c r="N123">
        <v>0.3</v>
      </c>
      <c r="O123">
        <v>300</v>
      </c>
      <c r="P123" t="s">
        <v>138</v>
      </c>
      <c r="Q123">
        <v>250</v>
      </c>
      <c r="R123" t="s">
        <v>26</v>
      </c>
      <c r="S123">
        <v>100</v>
      </c>
      <c r="V123" t="s">
        <v>172</v>
      </c>
    </row>
    <row r="124" spans="1:22">
      <c r="A124" t="str">
        <f>Hyperlink("https://www.diodes.com/part/view/ZTX455","ZTX455")</f>
        <v>ZTX455</v>
      </c>
      <c r="B124" t="str">
        <f>Hyperlink("https://www.diodes.com/assets/Datasheets/ZTX455.pdf","ZTX455 Datasheet")</f>
        <v>ZTX455 Datasheet</v>
      </c>
      <c r="C124" t="s">
        <v>174</v>
      </c>
      <c r="D124" t="s">
        <v>30</v>
      </c>
      <c r="E124" t="s">
        <v>24</v>
      </c>
      <c r="F124" t="s">
        <v>34</v>
      </c>
      <c r="G124">
        <v>140</v>
      </c>
      <c r="H124">
        <v>1</v>
      </c>
      <c r="I124">
        <v>2</v>
      </c>
      <c r="J124">
        <v>1</v>
      </c>
      <c r="K124">
        <v>100</v>
      </c>
      <c r="L124">
        <v>0.15</v>
      </c>
      <c r="O124">
        <v>700</v>
      </c>
      <c r="P124" t="s">
        <v>96</v>
      </c>
      <c r="S124">
        <v>100</v>
      </c>
      <c r="V124" t="s">
        <v>175</v>
      </c>
    </row>
    <row r="125" spans="1:22">
      <c r="A125" t="str">
        <f>Hyperlink("https://www.diodes.com/part/view/ZTX455Q","ZTX455Q")</f>
        <v>ZTX455Q</v>
      </c>
      <c r="B125" t="str">
        <f>Hyperlink("https://www.diodes.com/assets/Datasheets/ZTX455.pdf","ZTX455 Datasheet")</f>
        <v>ZTX455 Datasheet</v>
      </c>
      <c r="C125" t="s">
        <v>174</v>
      </c>
      <c r="D125" t="s">
        <v>30</v>
      </c>
      <c r="E125" t="s">
        <v>28</v>
      </c>
      <c r="F125" t="s">
        <v>34</v>
      </c>
      <c r="G125">
        <v>140</v>
      </c>
      <c r="H125">
        <v>1</v>
      </c>
      <c r="I125">
        <v>2</v>
      </c>
      <c r="J125">
        <v>1</v>
      </c>
      <c r="K125">
        <v>100</v>
      </c>
      <c r="L125">
        <v>0.15</v>
      </c>
      <c r="O125">
        <v>700</v>
      </c>
      <c r="P125" t="s">
        <v>96</v>
      </c>
      <c r="S125">
        <v>100</v>
      </c>
      <c r="V125" t="s">
        <v>175</v>
      </c>
    </row>
    <row r="126" spans="1:22">
      <c r="A126" t="str">
        <f>Hyperlink("https://www.diodes.com/part/view/ZTX457","ZTX457")</f>
        <v>ZTX457</v>
      </c>
      <c r="B126" t="str">
        <f>Hyperlink("https://www.diodes.com/assets/Datasheets/ZTX457.pdf","ZTX457 Datasheet")</f>
        <v>ZTX457 Datasheet</v>
      </c>
      <c r="C126" t="s">
        <v>176</v>
      </c>
      <c r="D126" t="s">
        <v>30</v>
      </c>
      <c r="E126" t="s">
        <v>24</v>
      </c>
      <c r="F126" t="s">
        <v>34</v>
      </c>
      <c r="G126">
        <v>300</v>
      </c>
      <c r="H126">
        <v>0.5</v>
      </c>
      <c r="I126">
        <v>1</v>
      </c>
      <c r="J126">
        <v>1</v>
      </c>
      <c r="K126">
        <v>50</v>
      </c>
      <c r="L126">
        <v>0.05</v>
      </c>
      <c r="M126">
        <v>25</v>
      </c>
      <c r="N126">
        <v>0.1</v>
      </c>
      <c r="O126">
        <v>300</v>
      </c>
      <c r="P126" t="s">
        <v>31</v>
      </c>
      <c r="S126">
        <v>75</v>
      </c>
      <c r="V126" t="s">
        <v>175</v>
      </c>
    </row>
    <row r="127" spans="1:22">
      <c r="A127" t="str">
        <f>Hyperlink("https://www.diodes.com/part/view/ZTX458","ZTX458")</f>
        <v>ZTX458</v>
      </c>
      <c r="B127" t="str">
        <f>Hyperlink("https://www.diodes.com/assets/Datasheets/ZTX458.pdf","ZTX458 Datasheet")</f>
        <v>ZTX458 Datasheet</v>
      </c>
      <c r="C127" t="s">
        <v>177</v>
      </c>
      <c r="D127" t="s">
        <v>30</v>
      </c>
      <c r="E127" t="s">
        <v>24</v>
      </c>
      <c r="F127" t="s">
        <v>34</v>
      </c>
      <c r="G127">
        <v>400</v>
      </c>
      <c r="H127">
        <v>0.3</v>
      </c>
      <c r="I127">
        <v>1</v>
      </c>
      <c r="J127">
        <v>1</v>
      </c>
      <c r="K127">
        <v>100</v>
      </c>
      <c r="L127">
        <v>0.001</v>
      </c>
      <c r="M127">
        <v>15</v>
      </c>
      <c r="N127">
        <v>0.1</v>
      </c>
      <c r="O127">
        <v>200</v>
      </c>
      <c r="P127" t="s">
        <v>48</v>
      </c>
      <c r="Q127">
        <v>500</v>
      </c>
      <c r="R127" t="s">
        <v>60</v>
      </c>
      <c r="S127">
        <v>50</v>
      </c>
      <c r="V127" t="s">
        <v>175</v>
      </c>
    </row>
    <row r="128" spans="1:22">
      <c r="A128" t="str">
        <f>Hyperlink("https://www.diodes.com/part/view/ZTX558","ZTX558")</f>
        <v>ZTX558</v>
      </c>
      <c r="B128" t="str">
        <f>Hyperlink("https://www.diodes.com/assets/Datasheets/ZTX558.pdf","ZTX558 Datasheet")</f>
        <v>ZTX558 Datasheet</v>
      </c>
      <c r="C128" t="s">
        <v>178</v>
      </c>
      <c r="D128" t="s">
        <v>30</v>
      </c>
      <c r="E128" t="s">
        <v>24</v>
      </c>
      <c r="F128" t="s">
        <v>25</v>
      </c>
      <c r="G128">
        <v>400</v>
      </c>
      <c r="H128">
        <v>0.2</v>
      </c>
      <c r="J128">
        <v>1</v>
      </c>
      <c r="K128">
        <v>100</v>
      </c>
      <c r="L128">
        <v>0.05</v>
      </c>
      <c r="M128">
        <v>15</v>
      </c>
      <c r="N128">
        <v>0.1</v>
      </c>
      <c r="O128">
        <v>200</v>
      </c>
      <c r="P128" t="s">
        <v>48</v>
      </c>
      <c r="Q128">
        <v>500</v>
      </c>
      <c r="R128" t="s">
        <v>60</v>
      </c>
      <c r="S128">
        <v>50</v>
      </c>
      <c r="V128" t="s">
        <v>175</v>
      </c>
    </row>
    <row r="129" spans="1:22">
      <c r="A129" t="str">
        <f>Hyperlink("https://www.diodes.com/part/view/ZTX558Q","ZTX558Q")</f>
        <v>ZTX558Q</v>
      </c>
      <c r="B129" t="str">
        <f>Hyperlink("https://www.diodes.com/assets/Datasheets/ZTX558.pdf","ZTX558 Datasheet")</f>
        <v>ZTX558 Datasheet</v>
      </c>
      <c r="C129" t="s">
        <v>178</v>
      </c>
      <c r="D129" t="s">
        <v>30</v>
      </c>
      <c r="E129" t="s">
        <v>28</v>
      </c>
      <c r="F129" t="s">
        <v>25</v>
      </c>
      <c r="G129">
        <v>400</v>
      </c>
      <c r="H129">
        <v>0.2</v>
      </c>
      <c r="J129">
        <v>1</v>
      </c>
      <c r="K129">
        <v>100</v>
      </c>
      <c r="L129">
        <v>0.05</v>
      </c>
      <c r="M129">
        <v>15</v>
      </c>
      <c r="N129">
        <v>0.1</v>
      </c>
      <c r="O129">
        <v>200</v>
      </c>
      <c r="P129" t="s">
        <v>48</v>
      </c>
      <c r="Q129">
        <v>500</v>
      </c>
      <c r="R129" t="s">
        <v>60</v>
      </c>
      <c r="S129">
        <v>50</v>
      </c>
      <c r="V129" t="s">
        <v>175</v>
      </c>
    </row>
    <row r="130" spans="1:22">
      <c r="A130" t="str">
        <f>Hyperlink("https://www.diodes.com/part/view/ZTX560","ZTX560")</f>
        <v>ZTX560</v>
      </c>
      <c r="B130" t="str">
        <f>Hyperlink("https://www.diodes.com/assets/Datasheets/ZTX560.pdf","ZTX560 Datasheet")</f>
        <v>ZTX560 Datasheet</v>
      </c>
      <c r="C130" t="s">
        <v>179</v>
      </c>
      <c r="D130" t="s">
        <v>30</v>
      </c>
      <c r="E130" t="s">
        <v>24</v>
      </c>
      <c r="F130" t="s">
        <v>25</v>
      </c>
      <c r="G130">
        <v>500</v>
      </c>
      <c r="H130">
        <v>0.15</v>
      </c>
      <c r="I130">
        <v>0.5</v>
      </c>
      <c r="J130">
        <v>1</v>
      </c>
      <c r="K130">
        <v>100</v>
      </c>
      <c r="L130">
        <v>0.001</v>
      </c>
      <c r="M130">
        <v>80</v>
      </c>
      <c r="N130">
        <v>0.05</v>
      </c>
      <c r="O130">
        <v>200</v>
      </c>
      <c r="P130" t="s">
        <v>48</v>
      </c>
      <c r="Q130">
        <v>500</v>
      </c>
      <c r="R130" t="s">
        <v>77</v>
      </c>
      <c r="S130">
        <v>60</v>
      </c>
      <c r="V130" t="s">
        <v>175</v>
      </c>
    </row>
    <row r="131" spans="1:22">
      <c r="A131" t="str">
        <f>Hyperlink("https://www.diodes.com/part/view/ZTX605","ZTX605")</f>
        <v>ZTX605</v>
      </c>
      <c r="B131" t="str">
        <f>Hyperlink("https://www.diodes.com/assets/Datasheets/ZTX604.pdf","ZTX605 Datasheet")</f>
        <v>ZTX605 Datasheet</v>
      </c>
      <c r="C131" t="s">
        <v>180</v>
      </c>
      <c r="D131" t="s">
        <v>89</v>
      </c>
      <c r="E131" t="s">
        <v>24</v>
      </c>
      <c r="F131" t="s">
        <v>34</v>
      </c>
      <c r="G131">
        <v>120</v>
      </c>
      <c r="H131">
        <v>1</v>
      </c>
      <c r="I131">
        <v>4</v>
      </c>
      <c r="J131">
        <v>1</v>
      </c>
      <c r="K131">
        <v>5000</v>
      </c>
      <c r="L131">
        <v>0.5</v>
      </c>
      <c r="M131">
        <v>2000</v>
      </c>
      <c r="N131">
        <v>1</v>
      </c>
      <c r="O131">
        <v>1000</v>
      </c>
      <c r="P131" t="s">
        <v>90</v>
      </c>
      <c r="Q131">
        <v>1500</v>
      </c>
      <c r="R131" t="s">
        <v>181</v>
      </c>
      <c r="S131">
        <v>150</v>
      </c>
      <c r="V131" t="s">
        <v>175</v>
      </c>
    </row>
    <row r="132" spans="1:22">
      <c r="A132" t="str">
        <f>Hyperlink("https://www.diodes.com/part/view/ZTX657","ZTX657")</f>
        <v>ZTX657</v>
      </c>
      <c r="B132" t="str">
        <f>Hyperlink("https://www.diodes.com/assets/Datasheets/ZTX656.pdf","ZTX657 Datasheet")</f>
        <v>ZTX657 Datasheet</v>
      </c>
      <c r="C132" t="s">
        <v>176</v>
      </c>
      <c r="D132" t="s">
        <v>30</v>
      </c>
      <c r="E132" t="s">
        <v>24</v>
      </c>
      <c r="F132" t="s">
        <v>34</v>
      </c>
      <c r="G132">
        <v>300</v>
      </c>
      <c r="H132">
        <v>0.5</v>
      </c>
      <c r="I132">
        <v>1</v>
      </c>
      <c r="J132">
        <v>1</v>
      </c>
      <c r="K132">
        <v>40</v>
      </c>
      <c r="L132">
        <v>0.01</v>
      </c>
      <c r="M132">
        <v>50</v>
      </c>
      <c r="N132">
        <v>0.1</v>
      </c>
      <c r="O132">
        <v>500</v>
      </c>
      <c r="P132" t="s">
        <v>31</v>
      </c>
      <c r="S132">
        <v>30</v>
      </c>
      <c r="V132" t="s">
        <v>175</v>
      </c>
    </row>
    <row r="133" spans="1:22">
      <c r="A133" t="str">
        <f>Hyperlink("https://www.diodes.com/part/view/ZTX658","ZTX658")</f>
        <v>ZTX658</v>
      </c>
      <c r="B133" t="str">
        <f>Hyperlink("https://www.diodes.com/assets/Datasheets/ZTX658.pdf","ZTX658 Datasheet")</f>
        <v>ZTX658 Datasheet</v>
      </c>
      <c r="C133" t="s">
        <v>182</v>
      </c>
      <c r="D133" t="s">
        <v>30</v>
      </c>
      <c r="E133" t="s">
        <v>24</v>
      </c>
      <c r="F133" t="s">
        <v>34</v>
      </c>
      <c r="G133">
        <v>400</v>
      </c>
      <c r="H133">
        <v>0.5</v>
      </c>
      <c r="I133">
        <v>1</v>
      </c>
      <c r="J133">
        <v>1</v>
      </c>
      <c r="K133">
        <v>50</v>
      </c>
      <c r="L133">
        <v>0.1</v>
      </c>
      <c r="M133">
        <v>40</v>
      </c>
      <c r="N133">
        <v>0.2</v>
      </c>
      <c r="O133">
        <v>250</v>
      </c>
      <c r="P133" t="s">
        <v>43</v>
      </c>
      <c r="Q133">
        <v>500</v>
      </c>
      <c r="R133" t="s">
        <v>31</v>
      </c>
      <c r="S133">
        <v>50</v>
      </c>
      <c r="V133" t="s">
        <v>175</v>
      </c>
    </row>
    <row r="134" spans="1:22">
      <c r="A134" t="str">
        <f>Hyperlink("https://www.diodes.com/part/view/ZTX658Q","ZTX658Q")</f>
        <v>ZTX658Q</v>
      </c>
      <c r="B134" t="str">
        <f>Hyperlink("https://www.diodes.com/assets/Datasheets/ZTX658.pdf","ZTX658 Datasheet")</f>
        <v>ZTX658 Datasheet</v>
      </c>
      <c r="C134" t="s">
        <v>182</v>
      </c>
      <c r="D134" t="s">
        <v>30</v>
      </c>
      <c r="E134" t="s">
        <v>28</v>
      </c>
      <c r="F134" t="s">
        <v>34</v>
      </c>
      <c r="G134">
        <v>400</v>
      </c>
      <c r="H134">
        <v>0.5</v>
      </c>
      <c r="I134">
        <v>1</v>
      </c>
      <c r="J134">
        <v>1</v>
      </c>
      <c r="K134">
        <v>50</v>
      </c>
      <c r="L134">
        <v>0.1</v>
      </c>
      <c r="M134">
        <v>40</v>
      </c>
      <c r="N134">
        <v>0.2</v>
      </c>
      <c r="O134">
        <v>250</v>
      </c>
      <c r="P134" t="s">
        <v>43</v>
      </c>
      <c r="Q134">
        <v>500</v>
      </c>
      <c r="R134" t="s">
        <v>31</v>
      </c>
      <c r="S134">
        <v>50</v>
      </c>
      <c r="V134" t="s">
        <v>175</v>
      </c>
    </row>
    <row r="135" spans="1:22">
      <c r="A135" t="str">
        <f>Hyperlink("https://www.diodes.com/part/view/ZTX694B","ZTX694B")</f>
        <v>ZTX694B</v>
      </c>
      <c r="B135" t="str">
        <f>Hyperlink("https://www.diodes.com/assets/Datasheets/ZTX694B.pdf","ZTX694B Datasheet")</f>
        <v>ZTX694B Datasheet</v>
      </c>
      <c r="C135" t="s">
        <v>183</v>
      </c>
      <c r="D135" t="s">
        <v>23</v>
      </c>
      <c r="E135" t="s">
        <v>24</v>
      </c>
      <c r="F135" t="s">
        <v>34</v>
      </c>
      <c r="G135">
        <v>120</v>
      </c>
      <c r="H135">
        <v>0.5</v>
      </c>
      <c r="I135">
        <v>1</v>
      </c>
      <c r="J135">
        <v>1</v>
      </c>
      <c r="K135">
        <v>500</v>
      </c>
      <c r="L135">
        <v>0.1</v>
      </c>
      <c r="M135">
        <v>150</v>
      </c>
      <c r="N135">
        <v>0.4</v>
      </c>
      <c r="O135">
        <v>250</v>
      </c>
      <c r="P135" t="s">
        <v>130</v>
      </c>
      <c r="Q135">
        <v>500</v>
      </c>
      <c r="R135" t="s">
        <v>131</v>
      </c>
      <c r="S135">
        <v>130</v>
      </c>
      <c r="V135" t="s">
        <v>175</v>
      </c>
    </row>
    <row r="136" spans="1:22">
      <c r="A136" t="str">
        <f>Hyperlink("https://www.diodes.com/part/view/ZTX696B","ZTX696B")</f>
        <v>ZTX696B</v>
      </c>
      <c r="B136" t="str">
        <f>Hyperlink("https://www.diodes.com/assets/Datasheets/ZTX696B.pdf","ZTX696B Datasheet")</f>
        <v>ZTX696B Datasheet</v>
      </c>
      <c r="C136" t="s">
        <v>184</v>
      </c>
      <c r="D136" t="s">
        <v>30</v>
      </c>
      <c r="E136" t="s">
        <v>24</v>
      </c>
      <c r="F136" t="s">
        <v>34</v>
      </c>
      <c r="G136">
        <v>180</v>
      </c>
      <c r="H136">
        <v>0.5</v>
      </c>
      <c r="I136">
        <v>1</v>
      </c>
      <c r="J136">
        <v>1</v>
      </c>
      <c r="K136">
        <v>500</v>
      </c>
      <c r="L136">
        <v>0.1</v>
      </c>
      <c r="M136">
        <v>150</v>
      </c>
      <c r="N136">
        <v>0.2</v>
      </c>
      <c r="O136">
        <v>200</v>
      </c>
      <c r="P136" t="s">
        <v>65</v>
      </c>
      <c r="Q136">
        <v>250</v>
      </c>
      <c r="R136" t="s">
        <v>66</v>
      </c>
      <c r="S136">
        <v>70</v>
      </c>
      <c r="V136" t="s">
        <v>175</v>
      </c>
    </row>
    <row r="137" spans="1:22">
      <c r="A137" t="str">
        <f>Hyperlink("https://www.diodes.com/part/view/ZTX705","ZTX705")</f>
        <v>ZTX705</v>
      </c>
      <c r="B137" t="str">
        <f>Hyperlink("https://www.diodes.com/assets/Datasheets/ZTX704.pdf","ZTX705 Datasheet")</f>
        <v>ZTX705 Datasheet</v>
      </c>
      <c r="C137" t="s">
        <v>185</v>
      </c>
      <c r="D137" t="s">
        <v>89</v>
      </c>
      <c r="E137" t="s">
        <v>24</v>
      </c>
      <c r="F137" t="s">
        <v>25</v>
      </c>
      <c r="G137">
        <v>120</v>
      </c>
      <c r="H137">
        <v>1</v>
      </c>
      <c r="I137">
        <v>4</v>
      </c>
      <c r="J137">
        <v>1</v>
      </c>
      <c r="K137">
        <v>3000</v>
      </c>
      <c r="L137">
        <v>0.1</v>
      </c>
      <c r="M137">
        <v>2000</v>
      </c>
      <c r="N137">
        <v>2</v>
      </c>
      <c r="O137">
        <v>1300</v>
      </c>
      <c r="P137" t="s">
        <v>91</v>
      </c>
      <c r="Q137">
        <v>2500</v>
      </c>
      <c r="R137" t="s">
        <v>94</v>
      </c>
      <c r="S137">
        <v>160</v>
      </c>
      <c r="V137" t="s">
        <v>175</v>
      </c>
    </row>
    <row r="138" spans="1:22">
      <c r="A138" t="str">
        <f>Hyperlink("https://www.diodes.com/part/view/ZTX757","ZTX757")</f>
        <v>ZTX757</v>
      </c>
      <c r="B138" t="str">
        <f>Hyperlink("https://www.diodes.com/assets/Datasheets/ZTX756.pdf","ZTX757 Datasheet")</f>
        <v>ZTX757 Datasheet</v>
      </c>
      <c r="C138" t="s">
        <v>186</v>
      </c>
      <c r="D138" t="s">
        <v>30</v>
      </c>
      <c r="E138" t="s">
        <v>24</v>
      </c>
      <c r="F138" t="s">
        <v>25</v>
      </c>
      <c r="G138">
        <v>300</v>
      </c>
      <c r="H138">
        <v>0.5</v>
      </c>
      <c r="I138">
        <v>1</v>
      </c>
      <c r="J138">
        <v>1</v>
      </c>
      <c r="K138">
        <v>40</v>
      </c>
      <c r="L138">
        <v>0.01</v>
      </c>
      <c r="M138">
        <v>50</v>
      </c>
      <c r="N138">
        <v>0.1</v>
      </c>
      <c r="O138">
        <v>500</v>
      </c>
      <c r="P138" t="s">
        <v>31</v>
      </c>
      <c r="S138">
        <v>30</v>
      </c>
      <c r="V138" t="s">
        <v>175</v>
      </c>
    </row>
    <row r="139" spans="1:22">
      <c r="A139" t="str">
        <f>Hyperlink("https://www.diodes.com/part/view/ZTX758","ZTX758")</f>
        <v>ZTX758</v>
      </c>
      <c r="B139" t="str">
        <f>Hyperlink("https://www.diodes.com/assets/Datasheets/ZTX758.pdf","ZTX758 Datasheet")</f>
        <v>ZTX758 Datasheet</v>
      </c>
      <c r="C139" t="s">
        <v>187</v>
      </c>
      <c r="D139" t="s">
        <v>30</v>
      </c>
      <c r="E139" t="s">
        <v>24</v>
      </c>
      <c r="F139" t="s">
        <v>25</v>
      </c>
      <c r="G139">
        <v>400</v>
      </c>
      <c r="H139">
        <v>0.5</v>
      </c>
      <c r="I139">
        <v>1</v>
      </c>
      <c r="J139">
        <v>1</v>
      </c>
      <c r="K139">
        <v>50</v>
      </c>
      <c r="L139">
        <v>0.1</v>
      </c>
      <c r="M139">
        <v>40</v>
      </c>
      <c r="N139">
        <v>0.2</v>
      </c>
      <c r="O139">
        <v>250</v>
      </c>
      <c r="P139" t="s">
        <v>43</v>
      </c>
      <c r="Q139">
        <v>500</v>
      </c>
      <c r="R139" t="s">
        <v>31</v>
      </c>
      <c r="S139">
        <v>50</v>
      </c>
      <c r="V139" t="s">
        <v>175</v>
      </c>
    </row>
    <row r="140" spans="1:22">
      <c r="A140" t="str">
        <f>Hyperlink("https://www.diodes.com/part/view/ZTX795A","ZTX795A")</f>
        <v>ZTX795A</v>
      </c>
      <c r="B140" t="str">
        <f>Hyperlink("https://www.diodes.com/assets/Datasheets/ZTX795A.pdf","ZTX795A Datasheet")</f>
        <v>ZTX795A Datasheet</v>
      </c>
      <c r="C140" t="s">
        <v>188</v>
      </c>
      <c r="D140" t="s">
        <v>30</v>
      </c>
      <c r="E140" t="s">
        <v>24</v>
      </c>
      <c r="F140" t="s">
        <v>25</v>
      </c>
      <c r="G140">
        <v>140</v>
      </c>
      <c r="H140">
        <v>0.5</v>
      </c>
      <c r="I140">
        <v>1</v>
      </c>
      <c r="J140">
        <v>1</v>
      </c>
      <c r="K140">
        <v>250</v>
      </c>
      <c r="L140">
        <v>0.2</v>
      </c>
      <c r="M140">
        <v>100</v>
      </c>
      <c r="N140">
        <v>0.3</v>
      </c>
      <c r="O140">
        <v>300</v>
      </c>
      <c r="P140" t="s">
        <v>66</v>
      </c>
      <c r="Q140">
        <v>250</v>
      </c>
      <c r="R140" t="s">
        <v>26</v>
      </c>
      <c r="S140">
        <v>100</v>
      </c>
      <c r="V140" t="s">
        <v>175</v>
      </c>
    </row>
    <row r="141" spans="1:22">
      <c r="A141" t="str">
        <f>Hyperlink("https://www.diodes.com/part/view/ZTX796A","ZTX796A")</f>
        <v>ZTX796A</v>
      </c>
      <c r="B141" t="str">
        <f>Hyperlink("https://www.diodes.com/assets/Datasheets/ZTX796A.pdf","ZTX796A Datasheet")</f>
        <v>ZTX796A Datasheet</v>
      </c>
      <c r="C141" t="s">
        <v>189</v>
      </c>
      <c r="D141" t="s">
        <v>30</v>
      </c>
      <c r="E141" t="s">
        <v>24</v>
      </c>
      <c r="F141" t="s">
        <v>25</v>
      </c>
      <c r="G141">
        <v>200</v>
      </c>
      <c r="H141">
        <v>0.5</v>
      </c>
      <c r="I141">
        <v>1</v>
      </c>
      <c r="J141">
        <v>1</v>
      </c>
      <c r="K141">
        <v>300</v>
      </c>
      <c r="L141">
        <v>0.1</v>
      </c>
      <c r="M141">
        <v>100</v>
      </c>
      <c r="N141">
        <v>0.4</v>
      </c>
      <c r="O141">
        <v>300</v>
      </c>
      <c r="P141" t="s">
        <v>71</v>
      </c>
      <c r="Q141">
        <v>300</v>
      </c>
      <c r="R141" t="s">
        <v>141</v>
      </c>
      <c r="S141">
        <v>100</v>
      </c>
      <c r="V141" t="s">
        <v>175</v>
      </c>
    </row>
    <row r="142" spans="1:22">
      <c r="A142" t="str">
        <f>Hyperlink("https://www.diodes.com/part/view/ZTX855","ZTX855")</f>
        <v>ZTX855</v>
      </c>
      <c r="B142" t="str">
        <f>Hyperlink("https://www.diodes.com/assets/Datasheets/ZTX855.pdf","ZTX855 Datasheet")</f>
        <v>ZTX855 Datasheet</v>
      </c>
      <c r="C142" t="s">
        <v>190</v>
      </c>
      <c r="D142" t="s">
        <v>30</v>
      </c>
      <c r="E142" t="s">
        <v>24</v>
      </c>
      <c r="F142" t="s">
        <v>34</v>
      </c>
      <c r="G142">
        <v>150</v>
      </c>
      <c r="H142">
        <v>4</v>
      </c>
      <c r="I142">
        <v>10</v>
      </c>
      <c r="J142">
        <v>1.2</v>
      </c>
      <c r="K142">
        <v>100</v>
      </c>
      <c r="L142">
        <v>1</v>
      </c>
      <c r="M142">
        <v>35</v>
      </c>
      <c r="N142">
        <v>4</v>
      </c>
      <c r="O142">
        <v>60</v>
      </c>
      <c r="P142" t="s">
        <v>122</v>
      </c>
      <c r="Q142">
        <v>100</v>
      </c>
      <c r="R142" t="s">
        <v>56</v>
      </c>
      <c r="S142">
        <v>90</v>
      </c>
      <c r="V142" t="s">
        <v>175</v>
      </c>
    </row>
    <row r="143" spans="1:22">
      <c r="A143" t="str">
        <f>Hyperlink("https://www.diodes.com/part/view/ZTX857","ZTX857")</f>
        <v>ZTX857</v>
      </c>
      <c r="B143" t="str">
        <f>Hyperlink("https://www.diodes.com/assets/Datasheets/ZTX857.pdf","ZTX857 Datasheet")</f>
        <v>ZTX857 Datasheet</v>
      </c>
      <c r="C143" t="s">
        <v>191</v>
      </c>
      <c r="D143" t="s">
        <v>30</v>
      </c>
      <c r="E143" t="s">
        <v>24</v>
      </c>
      <c r="F143" t="s">
        <v>34</v>
      </c>
      <c r="G143">
        <v>300</v>
      </c>
      <c r="H143">
        <v>3</v>
      </c>
      <c r="I143">
        <v>5</v>
      </c>
      <c r="J143">
        <v>1.2</v>
      </c>
      <c r="K143">
        <v>100</v>
      </c>
      <c r="L143">
        <v>0.5</v>
      </c>
      <c r="M143">
        <v>15</v>
      </c>
      <c r="N143">
        <v>2</v>
      </c>
      <c r="O143">
        <v>100</v>
      </c>
      <c r="P143" t="s">
        <v>26</v>
      </c>
      <c r="Q143">
        <v>140</v>
      </c>
      <c r="R143" t="s">
        <v>56</v>
      </c>
      <c r="S143">
        <v>80</v>
      </c>
      <c r="V143" t="s">
        <v>175</v>
      </c>
    </row>
    <row r="144" spans="1:22">
      <c r="A144" t="str">
        <f>Hyperlink("https://www.diodes.com/part/view/ZTX857Q","ZTX857Q")</f>
        <v>ZTX857Q</v>
      </c>
      <c r="B144" t="str">
        <f>Hyperlink("https://www.diodes.com/assets/Datasheets/ZTX857.pdf","ZTX857 Datasheet")</f>
        <v>ZTX857 Datasheet</v>
      </c>
      <c r="C144" t="s">
        <v>191</v>
      </c>
      <c r="D144" t="s">
        <v>30</v>
      </c>
      <c r="E144" t="s">
        <v>28</v>
      </c>
      <c r="F144" t="s">
        <v>34</v>
      </c>
      <c r="G144">
        <v>300</v>
      </c>
      <c r="H144">
        <v>3</v>
      </c>
      <c r="I144">
        <v>5</v>
      </c>
      <c r="J144">
        <v>1.2</v>
      </c>
      <c r="K144">
        <v>100</v>
      </c>
      <c r="L144">
        <v>0.5</v>
      </c>
      <c r="M144">
        <v>15</v>
      </c>
      <c r="N144">
        <v>2</v>
      </c>
      <c r="O144">
        <v>100</v>
      </c>
      <c r="P144" t="s">
        <v>26</v>
      </c>
      <c r="Q144">
        <v>140</v>
      </c>
      <c r="R144" t="s">
        <v>56</v>
      </c>
      <c r="S144">
        <v>80</v>
      </c>
      <c r="V144" t="s">
        <v>175</v>
      </c>
    </row>
    <row r="145" spans="1:22">
      <c r="A145" t="str">
        <f>Hyperlink("https://www.diodes.com/part/view/ZTX955","ZTX955")</f>
        <v>ZTX955</v>
      </c>
      <c r="B145" t="str">
        <f>Hyperlink("https://www.diodes.com/assets/Datasheets/ZTX955.pdf","ZTX955 Datasheet")</f>
        <v>ZTX955 Datasheet</v>
      </c>
      <c r="C145" t="s">
        <v>192</v>
      </c>
      <c r="D145" t="s">
        <v>30</v>
      </c>
      <c r="E145" t="s">
        <v>24</v>
      </c>
      <c r="F145" t="s">
        <v>25</v>
      </c>
      <c r="G145">
        <v>140</v>
      </c>
      <c r="H145">
        <v>3</v>
      </c>
      <c r="I145">
        <v>10</v>
      </c>
      <c r="J145">
        <v>1.2</v>
      </c>
      <c r="K145">
        <v>100</v>
      </c>
      <c r="L145">
        <v>1</v>
      </c>
      <c r="M145">
        <v>75</v>
      </c>
      <c r="N145">
        <v>3</v>
      </c>
      <c r="O145">
        <v>60</v>
      </c>
      <c r="P145" t="s">
        <v>71</v>
      </c>
      <c r="Q145">
        <v>120</v>
      </c>
      <c r="R145" t="s">
        <v>56</v>
      </c>
      <c r="S145">
        <v>110</v>
      </c>
      <c r="V145" t="s">
        <v>175</v>
      </c>
    </row>
    <row r="146" spans="1:22">
      <c r="A146" t="str">
        <f>Hyperlink("https://www.diodes.com/part/view/ZTX956","ZTX956")</f>
        <v>ZTX956</v>
      </c>
      <c r="B146" t="str">
        <f>Hyperlink("https://www.diodes.com/assets/Datasheets/ZTX956.pdf","ZTX956 Datasheet")</f>
        <v>ZTX956 Datasheet</v>
      </c>
      <c r="C146" t="s">
        <v>193</v>
      </c>
      <c r="D146" t="s">
        <v>30</v>
      </c>
      <c r="E146" t="s">
        <v>24</v>
      </c>
      <c r="F146" t="s">
        <v>25</v>
      </c>
      <c r="G146">
        <v>200</v>
      </c>
      <c r="H146">
        <v>2</v>
      </c>
      <c r="I146">
        <v>5</v>
      </c>
      <c r="J146">
        <v>1.2</v>
      </c>
      <c r="K146">
        <v>100</v>
      </c>
      <c r="L146">
        <v>1</v>
      </c>
      <c r="M146">
        <v>50</v>
      </c>
      <c r="N146">
        <v>2</v>
      </c>
      <c r="O146">
        <v>50</v>
      </c>
      <c r="P146" t="s">
        <v>31</v>
      </c>
      <c r="Q146">
        <v>150</v>
      </c>
      <c r="R146" t="s">
        <v>56</v>
      </c>
      <c r="S146">
        <v>110</v>
      </c>
      <c r="V146" t="s">
        <v>175</v>
      </c>
    </row>
    <row r="147" spans="1:22">
      <c r="A147" t="str">
        <f>Hyperlink("https://www.diodes.com/part/view/ZTX957","ZTX957")</f>
        <v>ZTX957</v>
      </c>
      <c r="B147" t="str">
        <f>Hyperlink("https://www.diodes.com/assets/Datasheets/ZTX957.pdf","ZTX957 Datasheet")</f>
        <v>ZTX957 Datasheet</v>
      </c>
      <c r="C147" t="s">
        <v>194</v>
      </c>
      <c r="D147" t="s">
        <v>30</v>
      </c>
      <c r="E147" t="s">
        <v>24</v>
      </c>
      <c r="F147" t="s">
        <v>25</v>
      </c>
      <c r="G147">
        <v>300</v>
      </c>
      <c r="H147">
        <v>1</v>
      </c>
      <c r="I147">
        <v>2</v>
      </c>
      <c r="J147">
        <v>1.2</v>
      </c>
      <c r="K147">
        <v>100</v>
      </c>
      <c r="L147">
        <v>0.5</v>
      </c>
      <c r="M147">
        <v>90</v>
      </c>
      <c r="N147">
        <v>1</v>
      </c>
      <c r="O147">
        <v>100</v>
      </c>
      <c r="P147" t="s">
        <v>31</v>
      </c>
      <c r="Q147">
        <v>150</v>
      </c>
      <c r="R147" t="s">
        <v>52</v>
      </c>
      <c r="S147">
        <v>85</v>
      </c>
      <c r="V147" t="s">
        <v>175</v>
      </c>
    </row>
    <row r="148" spans="1:22">
      <c r="A148" t="str">
        <f>Hyperlink("https://www.diodes.com/part/view/ZTX958","ZTX958")</f>
        <v>ZTX958</v>
      </c>
      <c r="B148" t="str">
        <f>Hyperlink("https://www.diodes.com/assets/Datasheets/ZTX958.pdf","ZTX958 Datasheet")</f>
        <v>ZTX958 Datasheet</v>
      </c>
      <c r="C148" t="s">
        <v>187</v>
      </c>
      <c r="D148" t="s">
        <v>30</v>
      </c>
      <c r="E148" t="s">
        <v>24</v>
      </c>
      <c r="F148" t="s">
        <v>25</v>
      </c>
      <c r="G148">
        <v>400</v>
      </c>
      <c r="H148">
        <v>0.5</v>
      </c>
      <c r="I148">
        <v>1.5</v>
      </c>
      <c r="J148">
        <v>1.2</v>
      </c>
      <c r="K148">
        <v>100</v>
      </c>
      <c r="L148">
        <v>0.5</v>
      </c>
      <c r="M148">
        <v>10</v>
      </c>
      <c r="N148">
        <v>1</v>
      </c>
      <c r="O148">
        <v>200</v>
      </c>
      <c r="P148" t="s">
        <v>31</v>
      </c>
      <c r="Q148">
        <v>400</v>
      </c>
      <c r="R148" t="s">
        <v>52</v>
      </c>
      <c r="S148">
        <v>85</v>
      </c>
      <c r="V148" t="s">
        <v>175</v>
      </c>
    </row>
    <row r="149" spans="1:22">
      <c r="A149" t="str">
        <f>Hyperlink("https://www.diodes.com/part/view/ZX5T955G","ZX5T955G")</f>
        <v>ZX5T955G</v>
      </c>
      <c r="B149" t="str">
        <f>Hyperlink("https://www.diodes.com/assets/Datasheets/ZX5T955G.pdf","ZX5T955G Datasheet")</f>
        <v>ZX5T955G Datasheet</v>
      </c>
      <c r="C149" t="s">
        <v>145</v>
      </c>
      <c r="D149" t="s">
        <v>30</v>
      </c>
      <c r="E149" t="s">
        <v>24</v>
      </c>
      <c r="F149" t="s">
        <v>25</v>
      </c>
      <c r="G149">
        <v>140</v>
      </c>
      <c r="H149">
        <v>4</v>
      </c>
      <c r="I149">
        <v>10</v>
      </c>
      <c r="J149">
        <v>3</v>
      </c>
      <c r="K149">
        <v>100</v>
      </c>
      <c r="L149">
        <v>0.01</v>
      </c>
      <c r="M149">
        <v>45</v>
      </c>
      <c r="N149">
        <v>3</v>
      </c>
      <c r="O149">
        <v>60</v>
      </c>
      <c r="P149" t="s">
        <v>71</v>
      </c>
      <c r="Q149">
        <v>120</v>
      </c>
      <c r="R149" t="s">
        <v>56</v>
      </c>
      <c r="S149">
        <v>120</v>
      </c>
      <c r="T149">
        <v>92</v>
      </c>
      <c r="V149" t="s">
        <v>54</v>
      </c>
    </row>
    <row r="150" spans="1:22">
      <c r="A150" t="str">
        <f>Hyperlink("https://www.diodes.com/part/view/ZX5T955Z","ZX5T955Z")</f>
        <v>ZX5T955Z</v>
      </c>
      <c r="B150" t="str">
        <f>Hyperlink("https://www.diodes.com/assets/Datasheets/ZX5T955Z.pdf","ZX5T955Z Datasheet")</f>
        <v>ZX5T955Z Datasheet</v>
      </c>
      <c r="C150" t="s">
        <v>195</v>
      </c>
      <c r="D150" t="s">
        <v>30</v>
      </c>
      <c r="E150" t="s">
        <v>24</v>
      </c>
      <c r="F150" t="s">
        <v>25</v>
      </c>
      <c r="G150">
        <v>140</v>
      </c>
      <c r="H150">
        <v>3</v>
      </c>
      <c r="I150">
        <v>10</v>
      </c>
      <c r="J150">
        <v>2.1</v>
      </c>
      <c r="K150">
        <v>100</v>
      </c>
      <c r="L150">
        <v>0.01</v>
      </c>
      <c r="M150">
        <v>45</v>
      </c>
      <c r="N150">
        <v>3</v>
      </c>
      <c r="O150">
        <v>60</v>
      </c>
      <c r="P150" t="s">
        <v>71</v>
      </c>
      <c r="Q150">
        <v>115</v>
      </c>
      <c r="R150" t="s">
        <v>56</v>
      </c>
      <c r="S150">
        <v>120</v>
      </c>
      <c r="T150">
        <v>85</v>
      </c>
      <c r="V150" t="s">
        <v>27</v>
      </c>
    </row>
    <row r="151" spans="1:22">
      <c r="A151" t="str">
        <f>Hyperlink("https://www.diodes.com/part/view/ZXPD4000DH","ZXPD4000DH")</f>
        <v>ZXPD4000DH</v>
      </c>
      <c r="B151" t="str">
        <f>Hyperlink("https://www.diodes.com/assets/Datasheets/ZXPD4000DH.pdf","ZXPD4000DH Datasheet")</f>
        <v>ZXPD4000DH Datasheet</v>
      </c>
      <c r="C151" t="s">
        <v>196</v>
      </c>
      <c r="D151" t="s">
        <v>197</v>
      </c>
      <c r="E151" t="s">
        <v>24</v>
      </c>
      <c r="F151" t="s">
        <v>34</v>
      </c>
      <c r="G151">
        <v>120</v>
      </c>
      <c r="H151">
        <v>2</v>
      </c>
      <c r="I151">
        <v>3</v>
      </c>
      <c r="J151">
        <v>0.9</v>
      </c>
      <c r="K151">
        <v>2000</v>
      </c>
      <c r="L151">
        <v>1</v>
      </c>
      <c r="O151">
        <v>1500</v>
      </c>
      <c r="P151" t="s">
        <v>91</v>
      </c>
      <c r="V151" t="s">
        <v>198</v>
      </c>
    </row>
    <row r="152" spans="1:22">
      <c r="A152" t="str">
        <f>Hyperlink("https://www.diodes.com/part/view/ZXTN04120HFF","ZXTN04120HFF")</f>
        <v>ZXTN04120HFF</v>
      </c>
      <c r="B152" t="str">
        <f>Hyperlink("https://www.diodes.com/assets/Datasheets/ZXTN04120HFF.pdf","ZXTN04120HFF Datasheet")</f>
        <v>ZXTN04120HFF Datasheet</v>
      </c>
      <c r="C152" t="s">
        <v>199</v>
      </c>
      <c r="D152" t="s">
        <v>89</v>
      </c>
      <c r="E152" t="s">
        <v>24</v>
      </c>
      <c r="F152" t="s">
        <v>34</v>
      </c>
      <c r="G152">
        <v>120</v>
      </c>
      <c r="H152">
        <v>1</v>
      </c>
      <c r="I152">
        <v>4</v>
      </c>
      <c r="J152">
        <v>1.5</v>
      </c>
      <c r="K152">
        <v>3000</v>
      </c>
      <c r="L152">
        <v>0.5</v>
      </c>
      <c r="M152">
        <v>1000</v>
      </c>
      <c r="N152">
        <v>2</v>
      </c>
      <c r="O152">
        <v>1500</v>
      </c>
      <c r="P152" t="s">
        <v>91</v>
      </c>
      <c r="Q152">
        <v>1500</v>
      </c>
      <c r="R152" t="s">
        <v>200</v>
      </c>
      <c r="S152">
        <v>120</v>
      </c>
      <c r="V152" t="s">
        <v>201</v>
      </c>
    </row>
    <row r="153" spans="1:22">
      <c r="A153" t="str">
        <f>Hyperlink("https://www.diodes.com/part/view/ZXTN04120HK","ZXTN04120HK")</f>
        <v>ZXTN04120HK</v>
      </c>
      <c r="B153" t="str">
        <f>Hyperlink("https://www.diodes.com/assets/Datasheets/ZXTN04120HK.pdf","ZXTN04120HK Datasheet")</f>
        <v>ZXTN04120HK Datasheet</v>
      </c>
      <c r="C153" t="s">
        <v>202</v>
      </c>
      <c r="D153" t="s">
        <v>89</v>
      </c>
      <c r="E153" t="s">
        <v>24</v>
      </c>
      <c r="F153" t="s">
        <v>34</v>
      </c>
      <c r="G153">
        <v>120</v>
      </c>
      <c r="H153">
        <v>1.5</v>
      </c>
      <c r="I153">
        <v>4</v>
      </c>
      <c r="J153">
        <v>3.9</v>
      </c>
      <c r="K153">
        <v>5000</v>
      </c>
      <c r="L153">
        <v>0.5</v>
      </c>
      <c r="M153">
        <v>2000</v>
      </c>
      <c r="N153">
        <v>1</v>
      </c>
      <c r="O153">
        <v>1000</v>
      </c>
      <c r="P153" t="s">
        <v>90</v>
      </c>
      <c r="Q153">
        <v>1500</v>
      </c>
      <c r="R153" t="s">
        <v>91</v>
      </c>
      <c r="S153">
        <v>150</v>
      </c>
      <c r="V153" t="s">
        <v>67</v>
      </c>
    </row>
    <row r="154" spans="1:22">
      <c r="A154" t="str">
        <f>Hyperlink("https://www.diodes.com/part/view/ZXTN04120HP5","ZXTN04120HP5")</f>
        <v>ZXTN04120HP5</v>
      </c>
      <c r="B154" t="str">
        <f>Hyperlink("https://www.diodes.com/assets/Datasheets/ZXTN04120HP5.pdf","ZXTN04120HP5 Datasheet")</f>
        <v>ZXTN04120HP5 Datasheet</v>
      </c>
      <c r="C154" t="s">
        <v>203</v>
      </c>
      <c r="D154" t="s">
        <v>89</v>
      </c>
      <c r="E154" t="s">
        <v>24</v>
      </c>
      <c r="F154" t="s">
        <v>34</v>
      </c>
      <c r="G154">
        <v>120</v>
      </c>
      <c r="H154">
        <v>1.5</v>
      </c>
      <c r="I154">
        <v>4</v>
      </c>
      <c r="J154">
        <v>3.2</v>
      </c>
      <c r="K154">
        <v>5000</v>
      </c>
      <c r="L154">
        <v>0.5</v>
      </c>
      <c r="M154">
        <v>2000</v>
      </c>
      <c r="N154">
        <v>1</v>
      </c>
      <c r="O154">
        <v>1000</v>
      </c>
      <c r="P154" t="s">
        <v>90</v>
      </c>
      <c r="Q154">
        <v>1500</v>
      </c>
      <c r="R154" t="s">
        <v>91</v>
      </c>
      <c r="S154">
        <v>150</v>
      </c>
      <c r="V154" t="s">
        <v>58</v>
      </c>
    </row>
    <row r="155" spans="1:22">
      <c r="A155" t="str">
        <f>Hyperlink("https://www.diodes.com/part/view/ZXTN08400BFF","ZXTN08400BFF")</f>
        <v>ZXTN08400BFF</v>
      </c>
      <c r="B155" t="str">
        <f>Hyperlink("https://www.diodes.com/assets/Datasheets/ZXTN08400BFF.pdf","ZXTN08400BFF Datasheet")</f>
        <v>ZXTN08400BFF Datasheet</v>
      </c>
      <c r="C155" t="s">
        <v>204</v>
      </c>
      <c r="D155" t="s">
        <v>30</v>
      </c>
      <c r="E155" t="s">
        <v>24</v>
      </c>
      <c r="F155" t="s">
        <v>34</v>
      </c>
      <c r="G155">
        <v>400</v>
      </c>
      <c r="H155">
        <v>0.5</v>
      </c>
      <c r="I155">
        <v>1</v>
      </c>
      <c r="J155">
        <v>1.5</v>
      </c>
      <c r="K155">
        <v>100</v>
      </c>
      <c r="L155">
        <v>0.05</v>
      </c>
      <c r="M155">
        <v>10</v>
      </c>
      <c r="N155">
        <v>0.5</v>
      </c>
      <c r="O155">
        <v>70</v>
      </c>
      <c r="P155" t="s">
        <v>43</v>
      </c>
      <c r="Q155">
        <v>170</v>
      </c>
      <c r="R155" t="s">
        <v>35</v>
      </c>
      <c r="S155">
        <v>40</v>
      </c>
      <c r="V155" t="s">
        <v>201</v>
      </c>
    </row>
    <row r="156" spans="1:22">
      <c r="A156" t="str">
        <f>Hyperlink("https://www.diodes.com/part/view/ZXTN08400BNS","ZXTN08400BNS")</f>
        <v>ZXTN08400BNS</v>
      </c>
      <c r="B156" t="str">
        <f>Hyperlink("https://www.diodes.com/assets/Datasheets/ZXTN08400BNS.pdf","ZXTN08400BNS Datasheet")</f>
        <v>ZXTN08400BNS Datasheet</v>
      </c>
      <c r="C156" t="s">
        <v>205</v>
      </c>
      <c r="D156" t="s">
        <v>30</v>
      </c>
      <c r="E156" t="s">
        <v>24</v>
      </c>
      <c r="F156" t="s">
        <v>46</v>
      </c>
      <c r="G156">
        <v>400</v>
      </c>
      <c r="H156">
        <v>0.5</v>
      </c>
      <c r="I156">
        <v>1</v>
      </c>
      <c r="J156">
        <v>1.8</v>
      </c>
      <c r="K156">
        <v>100</v>
      </c>
      <c r="L156">
        <v>0.05</v>
      </c>
      <c r="M156">
        <v>10</v>
      </c>
      <c r="N156">
        <v>0.5</v>
      </c>
      <c r="O156">
        <v>70</v>
      </c>
      <c r="P156" t="s">
        <v>43</v>
      </c>
      <c r="Q156">
        <v>170</v>
      </c>
      <c r="R156" t="s">
        <v>35</v>
      </c>
      <c r="S156">
        <v>40</v>
      </c>
      <c r="V156" t="s">
        <v>206</v>
      </c>
    </row>
    <row r="157" spans="1:22">
      <c r="A157" t="str">
        <f>Hyperlink("https://www.diodes.com/part/view/ZXTN10150DZ","ZXTN10150DZ")</f>
        <v>ZXTN10150DZ</v>
      </c>
      <c r="B157" t="str">
        <f>Hyperlink("https://www.diodes.com/assets/Datasheets/ZXTN10150DZ.pdf","ZXTN10150DZ Datasheet")</f>
        <v>ZXTN10150DZ Datasheet</v>
      </c>
      <c r="C157" t="s">
        <v>83</v>
      </c>
      <c r="D157" t="s">
        <v>30</v>
      </c>
      <c r="E157" t="s">
        <v>24</v>
      </c>
      <c r="F157" t="s">
        <v>34</v>
      </c>
      <c r="G157">
        <v>150</v>
      </c>
      <c r="H157">
        <v>1</v>
      </c>
      <c r="I157">
        <v>3</v>
      </c>
      <c r="J157">
        <v>1.5</v>
      </c>
      <c r="K157">
        <v>200</v>
      </c>
      <c r="L157">
        <v>0.03</v>
      </c>
      <c r="M157">
        <v>100</v>
      </c>
      <c r="N157">
        <v>0.15</v>
      </c>
      <c r="S157">
        <v>135</v>
      </c>
      <c r="V157" t="s">
        <v>27</v>
      </c>
    </row>
    <row r="158" spans="1:22">
      <c r="A158" t="str">
        <f>Hyperlink("https://www.diodes.com/part/view/ZXTN4004K","ZXTN4004K")</f>
        <v>ZXTN4004K</v>
      </c>
      <c r="B158" t="str">
        <f>Hyperlink("https://www.diodes.com/assets/Datasheets/ZXTN4004K.pdf","ZXTN4004K Datasheet")</f>
        <v>ZXTN4004K Datasheet</v>
      </c>
      <c r="C158" t="s">
        <v>207</v>
      </c>
      <c r="D158" t="s">
        <v>30</v>
      </c>
      <c r="E158" t="s">
        <v>24</v>
      </c>
      <c r="F158" t="s">
        <v>34</v>
      </c>
      <c r="G158">
        <v>150</v>
      </c>
      <c r="H158">
        <v>1</v>
      </c>
      <c r="I158">
        <v>3</v>
      </c>
      <c r="J158">
        <v>3.4</v>
      </c>
      <c r="K158">
        <v>60</v>
      </c>
      <c r="L158">
        <v>0.085</v>
      </c>
      <c r="M158">
        <v>100</v>
      </c>
      <c r="N158">
        <v>0.15</v>
      </c>
      <c r="O158">
        <v>250</v>
      </c>
      <c r="P158" t="s">
        <v>71</v>
      </c>
      <c r="V158" t="s">
        <v>67</v>
      </c>
    </row>
    <row r="159" spans="1:22">
      <c r="A159" t="str">
        <f>Hyperlink("https://www.diodes.com/part/view/ZXTN4004KQ","ZXTN4004KQ")</f>
        <v>ZXTN4004KQ</v>
      </c>
      <c r="B159" t="str">
        <f>Hyperlink("https://www.diodes.com/assets/Datasheets/ZXTN4004K.pdf","ZXTN4004K Datasheet")</f>
        <v>ZXTN4004K Datasheet</v>
      </c>
      <c r="C159" t="s">
        <v>207</v>
      </c>
      <c r="D159" t="s">
        <v>30</v>
      </c>
      <c r="E159" t="s">
        <v>28</v>
      </c>
      <c r="F159" t="s">
        <v>34</v>
      </c>
      <c r="G159">
        <v>150</v>
      </c>
      <c r="H159">
        <v>1</v>
      </c>
      <c r="I159">
        <v>3</v>
      </c>
      <c r="J159">
        <v>3.4</v>
      </c>
      <c r="K159">
        <v>60</v>
      </c>
      <c r="L159">
        <v>0.085</v>
      </c>
      <c r="M159">
        <v>100</v>
      </c>
      <c r="N159">
        <v>0.15</v>
      </c>
      <c r="O159">
        <v>250</v>
      </c>
      <c r="P159" t="s">
        <v>71</v>
      </c>
      <c r="V159" t="s">
        <v>67</v>
      </c>
    </row>
    <row r="160" spans="1:22">
      <c r="A160" t="str">
        <f>Hyperlink("https://www.diodes.com/part/view/ZXTN4004Z","ZXTN4004Z")</f>
        <v>ZXTN4004Z</v>
      </c>
      <c r="B160" t="str">
        <f>Hyperlink("https://www.diodes.com/assets/Datasheets/ZXTN4004Z.pdf","ZXTN4004Z Datasheet")</f>
        <v>ZXTN4004Z Datasheet</v>
      </c>
      <c r="C160" t="s">
        <v>83</v>
      </c>
      <c r="D160" t="s">
        <v>30</v>
      </c>
      <c r="E160" t="s">
        <v>24</v>
      </c>
      <c r="F160" t="s">
        <v>34</v>
      </c>
      <c r="G160">
        <v>150</v>
      </c>
      <c r="H160">
        <v>1</v>
      </c>
      <c r="I160">
        <v>3</v>
      </c>
      <c r="J160">
        <v>1.5</v>
      </c>
      <c r="K160">
        <v>60</v>
      </c>
      <c r="L160">
        <v>0.085</v>
      </c>
      <c r="M160">
        <v>100</v>
      </c>
      <c r="N160">
        <v>0.15</v>
      </c>
      <c r="O160">
        <v>250</v>
      </c>
      <c r="P160" t="s">
        <v>71</v>
      </c>
      <c r="V160" t="s">
        <v>27</v>
      </c>
    </row>
    <row r="161" spans="1:22">
      <c r="A161" t="str">
        <f>Hyperlink("https://www.diodes.com/part/view/ZXTN4004ZQ","ZXTN4004ZQ")</f>
        <v>ZXTN4004ZQ</v>
      </c>
      <c r="B161" t="str">
        <f>Hyperlink("https://www.diodes.com/assets/Datasheets/ZXTN4004Z.pdf","ZXTN4004Z Datasheet")</f>
        <v>ZXTN4004Z Datasheet</v>
      </c>
      <c r="C161" t="s">
        <v>83</v>
      </c>
      <c r="D161" t="s">
        <v>30</v>
      </c>
      <c r="E161" t="s">
        <v>28</v>
      </c>
      <c r="F161" t="s">
        <v>34</v>
      </c>
      <c r="G161">
        <v>150</v>
      </c>
      <c r="H161">
        <v>1</v>
      </c>
      <c r="I161">
        <v>3</v>
      </c>
      <c r="J161">
        <v>1.5</v>
      </c>
      <c r="K161">
        <v>60</v>
      </c>
      <c r="L161">
        <v>0.085</v>
      </c>
      <c r="M161">
        <v>100</v>
      </c>
      <c r="N161">
        <v>0.15</v>
      </c>
      <c r="O161">
        <v>250</v>
      </c>
      <c r="P161" t="s">
        <v>71</v>
      </c>
      <c r="V161" t="s">
        <v>27</v>
      </c>
    </row>
    <row r="162" spans="1:22">
      <c r="A162" t="str">
        <f>Hyperlink("https://www.diodes.com/part/view/ZXTN4006Z","ZXTN4006Z")</f>
        <v>ZXTN4006Z</v>
      </c>
      <c r="B162" t="str">
        <f>Hyperlink("https://www.diodes.com/assets/Datasheets/ZXTN4006Z.pdf","ZXTN4006Z Datasheet")</f>
        <v>ZXTN4006Z Datasheet</v>
      </c>
      <c r="C162" t="s">
        <v>208</v>
      </c>
      <c r="D162" t="s">
        <v>30</v>
      </c>
      <c r="E162" t="s">
        <v>24</v>
      </c>
      <c r="F162" t="s">
        <v>34</v>
      </c>
      <c r="G162">
        <v>200</v>
      </c>
      <c r="H162">
        <v>1</v>
      </c>
      <c r="I162">
        <v>3</v>
      </c>
      <c r="J162">
        <v>1.5</v>
      </c>
      <c r="K162">
        <v>60</v>
      </c>
      <c r="L162">
        <v>0.085</v>
      </c>
      <c r="M162">
        <v>100</v>
      </c>
      <c r="N162">
        <v>0.15</v>
      </c>
      <c r="V162" t="s">
        <v>27</v>
      </c>
    </row>
    <row r="163" spans="1:22">
      <c r="A163" t="str">
        <f>Hyperlink("https://www.diodes.com/part/view/ZXTN5551FL","ZXTN5551FL")</f>
        <v>ZXTN5551FL</v>
      </c>
      <c r="B163" t="str">
        <f>Hyperlink("https://www.diodes.com/assets/Datasheets/ZXTN5551FL.pdf","ZXTN5551FL Datasheet")</f>
        <v>ZXTN5551FL Datasheet</v>
      </c>
      <c r="C163" t="s">
        <v>153</v>
      </c>
      <c r="D163" t="s">
        <v>30</v>
      </c>
      <c r="E163" t="s">
        <v>24</v>
      </c>
      <c r="F163" t="s">
        <v>34</v>
      </c>
      <c r="G163">
        <v>160</v>
      </c>
      <c r="H163">
        <v>0.6</v>
      </c>
      <c r="J163">
        <v>0.33</v>
      </c>
      <c r="K163">
        <v>80</v>
      </c>
      <c r="L163">
        <v>0.01</v>
      </c>
      <c r="M163">
        <v>30</v>
      </c>
      <c r="N163">
        <v>0.05</v>
      </c>
      <c r="O163">
        <v>80</v>
      </c>
      <c r="P163" t="s">
        <v>42</v>
      </c>
      <c r="Q163">
        <v>200</v>
      </c>
      <c r="R163" t="s">
        <v>43</v>
      </c>
      <c r="S163">
        <v>130</v>
      </c>
      <c r="V163" t="s">
        <v>36</v>
      </c>
    </row>
    <row r="164" spans="1:22">
      <c r="A164" t="str">
        <f>Hyperlink("https://www.diodes.com/part/view/ZXTP01500BG","ZXTP01500BG")</f>
        <v>ZXTP01500BG</v>
      </c>
      <c r="B164" t="str">
        <f>Hyperlink("https://www.diodes.com/assets/Datasheets/ZXTP01500BG.pdf","ZXTP01500BG Datasheet")</f>
        <v>ZXTP01500BG Datasheet</v>
      </c>
      <c r="C164" t="s">
        <v>120</v>
      </c>
      <c r="D164" t="s">
        <v>30</v>
      </c>
      <c r="E164" t="s">
        <v>24</v>
      </c>
      <c r="F164" t="s">
        <v>25</v>
      </c>
      <c r="G164">
        <v>500</v>
      </c>
      <c r="H164">
        <v>0.15</v>
      </c>
      <c r="I164">
        <v>0.5</v>
      </c>
      <c r="J164">
        <v>2</v>
      </c>
      <c r="K164">
        <v>100</v>
      </c>
      <c r="L164">
        <v>0.001</v>
      </c>
      <c r="M164">
        <v>80</v>
      </c>
      <c r="N164">
        <v>0.05</v>
      </c>
      <c r="O164">
        <v>200</v>
      </c>
      <c r="P164" t="s">
        <v>48</v>
      </c>
      <c r="Q164">
        <v>500</v>
      </c>
      <c r="R164" t="s">
        <v>77</v>
      </c>
      <c r="S164">
        <v>60</v>
      </c>
      <c r="V164" t="s">
        <v>54</v>
      </c>
    </row>
    <row r="165" spans="1:22">
      <c r="A165" t="str">
        <f>Hyperlink("https://www.diodes.com/part/view/ZXTP01500BGQ","ZXTP01500BGQ")</f>
        <v>ZXTP01500BGQ</v>
      </c>
      <c r="B165" t="str">
        <f>Hyperlink("https://www.diodes.com/assets/Datasheets/ZXTP01500BGQ.pdf","ZXTP01500BGQ Datasheet")</f>
        <v>ZXTP01500BGQ Datasheet</v>
      </c>
      <c r="C165" t="s">
        <v>120</v>
      </c>
      <c r="D165" t="s">
        <v>30</v>
      </c>
      <c r="E165" t="s">
        <v>28</v>
      </c>
      <c r="F165" t="s">
        <v>25</v>
      </c>
      <c r="G165">
        <v>500</v>
      </c>
      <c r="H165">
        <v>0.15</v>
      </c>
      <c r="I165">
        <v>0.5</v>
      </c>
      <c r="J165">
        <v>2</v>
      </c>
      <c r="K165">
        <v>100</v>
      </c>
      <c r="L165">
        <v>0.001</v>
      </c>
      <c r="M165">
        <v>80</v>
      </c>
      <c r="N165">
        <v>0.05</v>
      </c>
      <c r="O165">
        <v>200</v>
      </c>
      <c r="P165" t="s">
        <v>48</v>
      </c>
      <c r="Q165">
        <v>500</v>
      </c>
      <c r="R165" t="s">
        <v>77</v>
      </c>
      <c r="S165">
        <v>60</v>
      </c>
      <c r="V165" t="s">
        <v>54</v>
      </c>
    </row>
    <row r="166" spans="1:22">
      <c r="A166" t="str">
        <f>Hyperlink("https://www.diodes.com/part/view/ZXTP03200BG","ZXTP03200BG")</f>
        <v>ZXTP03200BG</v>
      </c>
      <c r="B166" t="str">
        <f>Hyperlink("https://www.diodes.com/assets/Datasheets/ZXTP03200BG.pdf","ZXTP03200BG Datasheet")</f>
        <v>ZXTP03200BG Datasheet</v>
      </c>
      <c r="C166" t="s">
        <v>146</v>
      </c>
      <c r="D166" t="s">
        <v>30</v>
      </c>
      <c r="E166" t="s">
        <v>24</v>
      </c>
      <c r="F166" t="s">
        <v>25</v>
      </c>
      <c r="G166">
        <v>200</v>
      </c>
      <c r="H166">
        <v>2</v>
      </c>
      <c r="I166">
        <v>5</v>
      </c>
      <c r="J166">
        <v>3</v>
      </c>
      <c r="K166">
        <v>100</v>
      </c>
      <c r="L166">
        <v>0.01</v>
      </c>
      <c r="M166">
        <v>100</v>
      </c>
      <c r="N166">
        <v>1</v>
      </c>
      <c r="O166">
        <v>50</v>
      </c>
      <c r="P166" t="s">
        <v>31</v>
      </c>
      <c r="Q166">
        <v>155</v>
      </c>
      <c r="R166" t="s">
        <v>74</v>
      </c>
      <c r="S166">
        <v>105</v>
      </c>
      <c r="T166">
        <v>135</v>
      </c>
      <c r="V166" t="s">
        <v>54</v>
      </c>
    </row>
    <row r="167" spans="1:22">
      <c r="A167" t="str">
        <f>Hyperlink("https://www.diodes.com/part/view/ZXTP03200BZ","ZXTP03200BZ")</f>
        <v>ZXTP03200BZ</v>
      </c>
      <c r="B167" t="str">
        <f>Hyperlink("https://www.diodes.com/assets/Datasheets/ZXTP03200BZ.pdf","ZXTP03200BZ Datasheet")</f>
        <v>ZXTP03200BZ Datasheet</v>
      </c>
      <c r="C167" t="s">
        <v>209</v>
      </c>
      <c r="D167" t="s">
        <v>30</v>
      </c>
      <c r="E167" t="s">
        <v>24</v>
      </c>
      <c r="F167" t="s">
        <v>25</v>
      </c>
      <c r="G167">
        <v>200</v>
      </c>
      <c r="H167">
        <v>2</v>
      </c>
      <c r="I167">
        <v>5</v>
      </c>
      <c r="J167">
        <v>2.4</v>
      </c>
      <c r="K167">
        <v>100</v>
      </c>
      <c r="L167">
        <v>0.01</v>
      </c>
      <c r="M167">
        <v>100</v>
      </c>
      <c r="N167">
        <v>1</v>
      </c>
      <c r="O167">
        <v>50</v>
      </c>
      <c r="P167" t="s">
        <v>31</v>
      </c>
      <c r="Q167">
        <v>155</v>
      </c>
      <c r="R167" t="s">
        <v>74</v>
      </c>
      <c r="S167">
        <v>105</v>
      </c>
      <c r="T167">
        <v>130</v>
      </c>
      <c r="V167" t="s">
        <v>27</v>
      </c>
    </row>
    <row r="168" spans="1:22">
      <c r="A168" t="str">
        <f>Hyperlink("https://www.diodes.com/part/view/ZXTP05120HFF","ZXTP05120HFF")</f>
        <v>ZXTP05120HFF</v>
      </c>
      <c r="B168" t="str">
        <f>Hyperlink("https://www.diodes.com/assets/Datasheets/ZXTP05120HFF.pdf","ZXTP05120HFF Datasheet")</f>
        <v>ZXTP05120HFF Datasheet</v>
      </c>
      <c r="C168" t="s">
        <v>210</v>
      </c>
      <c r="D168" t="s">
        <v>89</v>
      </c>
      <c r="E168" t="s">
        <v>24</v>
      </c>
      <c r="F168" t="s">
        <v>25</v>
      </c>
      <c r="G168">
        <v>120</v>
      </c>
      <c r="H168">
        <v>1</v>
      </c>
      <c r="I168">
        <v>4</v>
      </c>
      <c r="J168">
        <v>1.5</v>
      </c>
      <c r="K168">
        <v>3000</v>
      </c>
      <c r="L168">
        <v>0.5</v>
      </c>
      <c r="M168">
        <v>2000</v>
      </c>
      <c r="N168">
        <v>2</v>
      </c>
      <c r="O168">
        <v>1100</v>
      </c>
      <c r="P168" t="s">
        <v>91</v>
      </c>
      <c r="Q168">
        <v>2000</v>
      </c>
      <c r="R168" t="s">
        <v>94</v>
      </c>
      <c r="S168">
        <v>150</v>
      </c>
      <c r="V168" t="s">
        <v>201</v>
      </c>
    </row>
    <row r="169" spans="1:22">
      <c r="A169" t="str">
        <f>Hyperlink("https://www.diodes.com/part/view/ZXTP08400BFF","ZXTP08400BFF")</f>
        <v>ZXTP08400BFF</v>
      </c>
      <c r="B169" t="str">
        <f>Hyperlink("https://www.diodes.com/assets/Datasheets/ZXTP08400BFF.pdf","ZXTP08400BFF Datasheet")</f>
        <v>ZXTP08400BFF Datasheet</v>
      </c>
      <c r="C169" t="s">
        <v>211</v>
      </c>
      <c r="D169" t="s">
        <v>30</v>
      </c>
      <c r="E169" t="s">
        <v>24</v>
      </c>
      <c r="F169" t="s">
        <v>25</v>
      </c>
      <c r="G169">
        <v>400</v>
      </c>
      <c r="H169">
        <v>0.2</v>
      </c>
      <c r="I169">
        <v>1</v>
      </c>
      <c r="J169">
        <v>1.5</v>
      </c>
      <c r="K169">
        <v>100</v>
      </c>
      <c r="L169">
        <v>0.05</v>
      </c>
      <c r="M169">
        <v>100</v>
      </c>
      <c r="N169">
        <v>0.2</v>
      </c>
      <c r="O169">
        <v>125</v>
      </c>
      <c r="P169" t="s">
        <v>43</v>
      </c>
      <c r="Q169">
        <v>190</v>
      </c>
      <c r="R169" t="s">
        <v>32</v>
      </c>
      <c r="S169">
        <v>70</v>
      </c>
      <c r="V169" t="s">
        <v>201</v>
      </c>
    </row>
    <row r="170" spans="1:22">
      <c r="A170" t="str">
        <f>Hyperlink("https://www.diodes.com/part/view/ZXTP2014G","ZXTP2014G")</f>
        <v>ZXTP2014G</v>
      </c>
      <c r="B170" t="str">
        <f>Hyperlink("https://www.diodes.com/assets/Datasheets/ZXTP2014G.pdf","ZXTP2014G Datasheet")</f>
        <v>ZXTP2014G Datasheet</v>
      </c>
      <c r="C170" t="s">
        <v>145</v>
      </c>
      <c r="D170" t="s">
        <v>30</v>
      </c>
      <c r="E170" t="s">
        <v>24</v>
      </c>
      <c r="F170" t="s">
        <v>25</v>
      </c>
      <c r="G170">
        <v>140</v>
      </c>
      <c r="H170">
        <v>4</v>
      </c>
      <c r="I170">
        <v>10</v>
      </c>
      <c r="J170">
        <v>3</v>
      </c>
      <c r="K170">
        <v>100</v>
      </c>
      <c r="L170">
        <v>0.01</v>
      </c>
      <c r="M170">
        <v>45</v>
      </c>
      <c r="N170">
        <v>3</v>
      </c>
      <c r="O170">
        <v>60</v>
      </c>
      <c r="P170" t="s">
        <v>71</v>
      </c>
      <c r="Q170">
        <v>120</v>
      </c>
      <c r="R170" t="s">
        <v>56</v>
      </c>
      <c r="S170">
        <v>120</v>
      </c>
      <c r="T170">
        <v>92</v>
      </c>
      <c r="V170" t="s">
        <v>54</v>
      </c>
    </row>
    <row r="171" spans="1:22">
      <c r="A171" t="str">
        <f>Hyperlink("https://www.diodes.com/part/view/ZXTP2014Z","ZXTP2014Z")</f>
        <v>ZXTP2014Z</v>
      </c>
      <c r="B171" t="str">
        <f>Hyperlink("https://www.diodes.com/assets/Datasheets/ZXTP2014Z.pdf","ZXTP2014Z Datasheet")</f>
        <v>ZXTP2014Z Datasheet</v>
      </c>
      <c r="C171" t="s">
        <v>195</v>
      </c>
      <c r="D171" t="s">
        <v>30</v>
      </c>
      <c r="E171" t="s">
        <v>24</v>
      </c>
      <c r="F171" t="s">
        <v>25</v>
      </c>
      <c r="G171">
        <v>140</v>
      </c>
      <c r="H171">
        <v>3</v>
      </c>
      <c r="I171">
        <v>10</v>
      </c>
      <c r="J171">
        <v>2.1</v>
      </c>
      <c r="K171">
        <v>100</v>
      </c>
      <c r="L171">
        <v>0.01</v>
      </c>
      <c r="M171">
        <v>45</v>
      </c>
      <c r="N171">
        <v>3</v>
      </c>
      <c r="O171">
        <v>60</v>
      </c>
      <c r="P171" t="s">
        <v>71</v>
      </c>
      <c r="Q171">
        <v>115</v>
      </c>
      <c r="R171" t="s">
        <v>56</v>
      </c>
      <c r="S171">
        <v>120</v>
      </c>
      <c r="T171">
        <v>85</v>
      </c>
      <c r="V171" t="s">
        <v>27</v>
      </c>
    </row>
    <row r="172" spans="1:22">
      <c r="A172" t="str">
        <f>Hyperlink("https://www.diodes.com/part/view/ZXTP2014ZQ","ZXTP2014ZQ")</f>
        <v>ZXTP2014ZQ</v>
      </c>
      <c r="B172" t="str">
        <f>Hyperlink("https://www.diodes.com/assets/Datasheets/ZXTP2014ZQ.pdf","ZXTP2014ZQ Datasheet")</f>
        <v>ZXTP2014ZQ Datasheet</v>
      </c>
      <c r="C172" t="s">
        <v>195</v>
      </c>
      <c r="D172" t="s">
        <v>30</v>
      </c>
      <c r="E172" t="s">
        <v>28</v>
      </c>
      <c r="F172" t="s">
        <v>25</v>
      </c>
      <c r="G172">
        <v>140</v>
      </c>
      <c r="H172">
        <v>3</v>
      </c>
      <c r="I172">
        <v>10</v>
      </c>
      <c r="J172">
        <v>2.1</v>
      </c>
      <c r="K172">
        <v>100</v>
      </c>
      <c r="L172">
        <v>0.01</v>
      </c>
      <c r="M172">
        <v>45</v>
      </c>
      <c r="N172">
        <v>3</v>
      </c>
      <c r="O172">
        <v>60</v>
      </c>
      <c r="P172" t="s">
        <v>71</v>
      </c>
      <c r="Q172">
        <v>115</v>
      </c>
      <c r="R172" t="s">
        <v>56</v>
      </c>
      <c r="S172">
        <v>120</v>
      </c>
      <c r="T172">
        <v>85</v>
      </c>
      <c r="V172" t="s">
        <v>27</v>
      </c>
    </row>
    <row r="173" spans="1:22">
      <c r="A173" t="str">
        <f>Hyperlink("https://www.diodes.com/part/view/ZXTP23140BFH","ZXTP23140BFH")</f>
        <v>ZXTP23140BFH</v>
      </c>
      <c r="B173" t="str">
        <f>Hyperlink("https://www.diodes.com/assets/Datasheets/ZXTP23140BFH.pdf","ZXTP23140BFH Datasheet")</f>
        <v>ZXTP23140BFH Datasheet</v>
      </c>
      <c r="C173" t="s">
        <v>212</v>
      </c>
      <c r="D173" t="s">
        <v>30</v>
      </c>
      <c r="E173" t="s">
        <v>24</v>
      </c>
      <c r="F173" t="s">
        <v>25</v>
      </c>
      <c r="G173">
        <v>140</v>
      </c>
      <c r="H173">
        <v>2.5</v>
      </c>
      <c r="I173">
        <v>5</v>
      </c>
      <c r="J173">
        <v>1.25</v>
      </c>
      <c r="K173">
        <v>100</v>
      </c>
      <c r="L173">
        <v>1</v>
      </c>
      <c r="M173">
        <v>40</v>
      </c>
      <c r="N173">
        <v>2.5</v>
      </c>
      <c r="O173">
        <v>55</v>
      </c>
      <c r="P173" t="s">
        <v>71</v>
      </c>
      <c r="Q173">
        <v>95</v>
      </c>
      <c r="R173" t="s">
        <v>56</v>
      </c>
      <c r="S173">
        <v>130</v>
      </c>
      <c r="T173">
        <v>76</v>
      </c>
      <c r="V173" t="s">
        <v>36</v>
      </c>
    </row>
    <row r="174" spans="1:22">
      <c r="A174" t="str">
        <f>Hyperlink("https://www.diodes.com/part/view/ZXTP25140BFH","ZXTP25140BFH")</f>
        <v>ZXTP25140BFH</v>
      </c>
      <c r="B174" t="str">
        <f>Hyperlink("https://www.diodes.com/assets/Datasheets/ZXTP25140BFH.pdf","ZXTP25140BFH Datasheet")</f>
        <v>ZXTP25140BFH Datasheet</v>
      </c>
      <c r="C174" t="s">
        <v>213</v>
      </c>
      <c r="D174" t="s">
        <v>30</v>
      </c>
      <c r="E174" t="s">
        <v>24</v>
      </c>
      <c r="F174" t="s">
        <v>25</v>
      </c>
      <c r="G174">
        <v>140</v>
      </c>
      <c r="H174">
        <v>1</v>
      </c>
      <c r="I174">
        <v>3</v>
      </c>
      <c r="J174">
        <v>1.25</v>
      </c>
      <c r="K174">
        <v>100</v>
      </c>
      <c r="L174">
        <v>0.01</v>
      </c>
      <c r="M174">
        <v>100</v>
      </c>
      <c r="N174">
        <v>0.1</v>
      </c>
      <c r="O174">
        <v>135</v>
      </c>
      <c r="P174" t="s">
        <v>65</v>
      </c>
      <c r="Q174">
        <v>230</v>
      </c>
      <c r="R174" t="s">
        <v>74</v>
      </c>
      <c r="S174">
        <v>75</v>
      </c>
      <c r="T174">
        <v>180</v>
      </c>
      <c r="V174" t="s">
        <v>36</v>
      </c>
    </row>
    <row r="175" spans="1:22">
      <c r="A175" t="str">
        <f>Hyperlink("https://www.diodes.com/part/view/ZXTP25140BFHQ","ZXTP25140BFHQ")</f>
        <v>ZXTP25140BFHQ</v>
      </c>
      <c r="B175" t="str">
        <f>Hyperlink("https://www.diodes.com/assets/Datasheets/ZXTP25140BFHQ.pdf","ZXTP25140BFHQ Datasheet")</f>
        <v>ZXTP25140BFHQ Datasheet</v>
      </c>
      <c r="C175" t="s">
        <v>213</v>
      </c>
      <c r="D175" t="s">
        <v>30</v>
      </c>
      <c r="E175" t="s">
        <v>28</v>
      </c>
      <c r="F175" t="s">
        <v>25</v>
      </c>
      <c r="G175">
        <v>140</v>
      </c>
      <c r="H175">
        <v>1</v>
      </c>
      <c r="I175">
        <v>3</v>
      </c>
      <c r="J175">
        <v>1.25</v>
      </c>
      <c r="K175">
        <v>100</v>
      </c>
      <c r="L175">
        <v>0.01</v>
      </c>
      <c r="M175">
        <v>100</v>
      </c>
      <c r="N175">
        <v>0.1</v>
      </c>
      <c r="O175">
        <v>135</v>
      </c>
      <c r="P175" t="s">
        <v>65</v>
      </c>
      <c r="Q175">
        <v>230</v>
      </c>
      <c r="R175" t="s">
        <v>74</v>
      </c>
      <c r="S175">
        <v>75</v>
      </c>
      <c r="T175">
        <v>180</v>
      </c>
      <c r="V175" t="s">
        <v>36</v>
      </c>
    </row>
    <row r="176" spans="1:22">
      <c r="A176" t="str">
        <f>Hyperlink("https://www.diodes.com/part/view/ZXTP5401FL","ZXTP5401FL")</f>
        <v>ZXTP5401FL</v>
      </c>
      <c r="B176" t="str">
        <f>Hyperlink("https://www.diodes.com/assets/Datasheets/ZXTP5401FL.pdf","ZXTP5401FL Datasheet")</f>
        <v>ZXTP5401FL Datasheet</v>
      </c>
      <c r="C176" t="s">
        <v>151</v>
      </c>
      <c r="D176" t="s">
        <v>30</v>
      </c>
      <c r="E176" t="s">
        <v>24</v>
      </c>
      <c r="F176" t="s">
        <v>25</v>
      </c>
      <c r="G176">
        <v>150</v>
      </c>
      <c r="H176">
        <v>0.6</v>
      </c>
      <c r="I176">
        <v>1</v>
      </c>
      <c r="J176">
        <v>0.35</v>
      </c>
      <c r="K176">
        <v>60</v>
      </c>
      <c r="L176">
        <v>0.01</v>
      </c>
      <c r="M176">
        <v>50</v>
      </c>
      <c r="N176">
        <v>0.05</v>
      </c>
      <c r="O176">
        <v>200</v>
      </c>
      <c r="P176" t="s">
        <v>42</v>
      </c>
      <c r="Q176">
        <v>500</v>
      </c>
      <c r="R176" t="s">
        <v>43</v>
      </c>
      <c r="S176">
        <v>100</v>
      </c>
      <c r="V176" t="s">
        <v>36</v>
      </c>
    </row>
    <row r="177" spans="1:22">
      <c r="A177" t="str">
        <f>Hyperlink("https://www.diodes.com/part/view/ZXTP5401G","ZXTP5401G")</f>
        <v>ZXTP5401G</v>
      </c>
      <c r="B177" t="str">
        <f>Hyperlink("https://www.diodes.com/assets/Datasheets/ZXTP5401G.pdf","ZXTP5401G Datasheet")</f>
        <v>ZXTP5401G Datasheet</v>
      </c>
      <c r="C177" t="s">
        <v>78</v>
      </c>
      <c r="D177" t="s">
        <v>30</v>
      </c>
      <c r="E177" t="s">
        <v>24</v>
      </c>
      <c r="F177" t="s">
        <v>25</v>
      </c>
      <c r="G177">
        <v>150</v>
      </c>
      <c r="H177">
        <v>0.6</v>
      </c>
      <c r="I177">
        <v>2</v>
      </c>
      <c r="J177">
        <v>2</v>
      </c>
      <c r="K177">
        <v>60</v>
      </c>
      <c r="L177">
        <v>0.01</v>
      </c>
      <c r="M177">
        <v>50</v>
      </c>
      <c r="N177">
        <v>0.05</v>
      </c>
      <c r="O177">
        <v>200</v>
      </c>
      <c r="P177" t="s">
        <v>42</v>
      </c>
      <c r="Q177">
        <v>500</v>
      </c>
      <c r="R177" t="s">
        <v>43</v>
      </c>
      <c r="S177">
        <v>100</v>
      </c>
      <c r="V177" t="s">
        <v>54</v>
      </c>
    </row>
    <row r="178" spans="1:22">
      <c r="A178" t="str">
        <f>Hyperlink("https://www.diodes.com/part/view/ZXTP5401Z","ZXTP5401Z")</f>
        <v>ZXTP5401Z</v>
      </c>
      <c r="B178" t="str">
        <f>Hyperlink("https://www.diodes.com/assets/Datasheets/ZXTP5401Z.pdf","ZXTP5401Z Datasheet")</f>
        <v>ZXTP5401Z Datasheet</v>
      </c>
      <c r="C178" t="s">
        <v>214</v>
      </c>
      <c r="D178" t="s">
        <v>30</v>
      </c>
      <c r="E178" t="s">
        <v>24</v>
      </c>
      <c r="F178" t="s">
        <v>25</v>
      </c>
      <c r="G178">
        <v>150</v>
      </c>
      <c r="H178">
        <v>0.6</v>
      </c>
      <c r="I178">
        <v>2</v>
      </c>
      <c r="J178">
        <v>1.2</v>
      </c>
      <c r="K178">
        <v>60</v>
      </c>
      <c r="L178">
        <v>0.01</v>
      </c>
      <c r="M178">
        <v>50</v>
      </c>
      <c r="N178">
        <v>0.05</v>
      </c>
      <c r="O178">
        <v>200</v>
      </c>
      <c r="P178" t="s">
        <v>42</v>
      </c>
      <c r="Q178">
        <v>500</v>
      </c>
      <c r="R178" t="s">
        <v>43</v>
      </c>
      <c r="S178">
        <v>100</v>
      </c>
      <c r="V178" t="s">
        <v>27</v>
      </c>
    </row>
  </sheetData>
  <hyperlinks>
    <hyperlink ref="A2" r:id="rId_hyperlink_1" tooltip="2DA1201Y" display="2DA1201Y"/>
    <hyperlink ref="B2" r:id="rId_hyperlink_2" tooltip="2DA1201Y Datasheet" display="2DA1201Y Datasheet"/>
    <hyperlink ref="A3" r:id="rId_hyperlink_3" tooltip="2DA1201YQ" display="2DA1201YQ"/>
    <hyperlink ref="B3" r:id="rId_hyperlink_4" tooltip="2DA1201Y Datasheet" display="2DA1201Y Datasheet"/>
    <hyperlink ref="A4" r:id="rId_hyperlink_5" tooltip="2DA1971" display="2DA1971"/>
    <hyperlink ref="B4" r:id="rId_hyperlink_6" tooltip="2DA1971 Datasheet" display="2DA1971 Datasheet"/>
    <hyperlink ref="A5" r:id="rId_hyperlink_7" tooltip="2DA1971Q" display="2DA1971Q"/>
    <hyperlink ref="B5" r:id="rId_hyperlink_8" tooltip="2DA1971Q Datasheet" display="2DA1971Q Datasheet"/>
    <hyperlink ref="A6" r:id="rId_hyperlink_9" tooltip="BCX41" display="BCX41"/>
    <hyperlink ref="B6" r:id="rId_hyperlink_10" tooltip="BCX41 Datasheet" display="BCX41 Datasheet"/>
    <hyperlink ref="A7" r:id="rId_hyperlink_11" tooltip="BCX41Q" display="BCX41Q"/>
    <hyperlink ref="B7" r:id="rId_hyperlink_12" tooltip="BCX41 Datasheet" display="BCX41 Datasheet"/>
    <hyperlink ref="A8" r:id="rId_hyperlink_13" tooltip="BST39" display="BST39"/>
    <hyperlink ref="B8" r:id="rId_hyperlink_14" tooltip="BST39 Datasheet" display="BST39 Datasheet"/>
    <hyperlink ref="A9" r:id="rId_hyperlink_15" tooltip="DMMT5401" display="DMMT5401"/>
    <hyperlink ref="B9" r:id="rId_hyperlink_16" tooltip="DMMT5401 Datasheet" display="DMMT5401 Datasheet"/>
    <hyperlink ref="A10" r:id="rId_hyperlink_17" tooltip="DMMT5551" display="DMMT5551"/>
    <hyperlink ref="B10" r:id="rId_hyperlink_18" tooltip="DMMT5551 Datasheet" display="DMMT5551 Datasheet"/>
    <hyperlink ref="A11" r:id="rId_hyperlink_19" tooltip="DMMT5551S" display="DMMT5551S"/>
    <hyperlink ref="B11" r:id="rId_hyperlink_20" tooltip="DMMT5551S Datasheet" display="DMMT5551S Datasheet"/>
    <hyperlink ref="A12" r:id="rId_hyperlink_21" tooltip="DN350T05" display="DN350T05"/>
    <hyperlink ref="B12" r:id="rId_hyperlink_22" tooltip="DN350T05 Datasheet" display="DN350T05 Datasheet"/>
    <hyperlink ref="A13" r:id="rId_hyperlink_23" tooltip="DP350T05" display="DP350T05"/>
    <hyperlink ref="B13" r:id="rId_hyperlink_24" tooltip="DP350T05 Datasheet" display="DP350T05 Datasheet"/>
    <hyperlink ref="A14" r:id="rId_hyperlink_25" tooltip="DXT13003DG" display="DXT13003DG"/>
    <hyperlink ref="B14" r:id="rId_hyperlink_26" tooltip="DXT13003DG Datasheet" display="DXT13003DG Datasheet"/>
    <hyperlink ref="A15" r:id="rId_hyperlink_27" tooltip="DXT2014P5" display="DXT2014P5"/>
    <hyperlink ref="B15" r:id="rId_hyperlink_28" tooltip="DXT2014P5 Datasheet" display="DXT2014P5 Datasheet"/>
    <hyperlink ref="A16" r:id="rId_hyperlink_29" tooltip="DXT458P5" display="DXT458P5"/>
    <hyperlink ref="B16" r:id="rId_hyperlink_30" tooltip="DXT458P5 Datasheet" display="DXT458P5 Datasheet"/>
    <hyperlink ref="A17" r:id="rId_hyperlink_31" tooltip="DXT5401" display="DXT5401"/>
    <hyperlink ref="B17" r:id="rId_hyperlink_32" tooltip="DXT5401 Datasheet" display="DXT5401 Datasheet"/>
    <hyperlink ref="A18" r:id="rId_hyperlink_33" tooltip="DXT5551" display="DXT5551"/>
    <hyperlink ref="B18" r:id="rId_hyperlink_34" tooltip="DXT5551 Datasheet" display="DXT5551 Datasheet"/>
    <hyperlink ref="A19" r:id="rId_hyperlink_35" tooltip="DXT5551P5" display="DXT5551P5"/>
    <hyperlink ref="B19" r:id="rId_hyperlink_36" tooltip="DXT5551P5 Datasheet" display="DXT5551P5 Datasheet"/>
    <hyperlink ref="A20" r:id="rId_hyperlink_37" tooltip="DXT5551P5Q" display="DXT5551P5Q"/>
    <hyperlink ref="B20" r:id="rId_hyperlink_38" tooltip="DXT5551P5Q Datasheet" display="DXT5551P5Q Datasheet"/>
    <hyperlink ref="A21" r:id="rId_hyperlink_39" tooltip="DXT696BK" display="DXT696BK"/>
    <hyperlink ref="B21" r:id="rId_hyperlink_40" tooltip="DXT696BK Datasheet" display="DXT696BK Datasheet"/>
    <hyperlink ref="A22" r:id="rId_hyperlink_41" tooltip="DXTA42" display="DXTA42"/>
    <hyperlink ref="B22" r:id="rId_hyperlink_42" tooltip="DXTA42 Datasheet" display="DXTA42 Datasheet"/>
    <hyperlink ref="A23" r:id="rId_hyperlink_43" tooltip="DXTA92" display="DXTA92"/>
    <hyperlink ref="B23" r:id="rId_hyperlink_44" tooltip="DXTA92 Datasheet" display="DXTA92 Datasheet"/>
    <hyperlink ref="A24" r:id="rId_hyperlink_45" tooltip="DXTP03140BFG" display="DXTP03140BFG"/>
    <hyperlink ref="B24" r:id="rId_hyperlink_46" tooltip="DXTP03140BFG Datasheet" display="DXTP03140BFG Datasheet"/>
    <hyperlink ref="A25" r:id="rId_hyperlink_47" tooltip="DXTP03200BP5" display="DXTP03200BP5"/>
    <hyperlink ref="B25" r:id="rId_hyperlink_48" tooltip="DXTP03200BP5 Datasheet" display="DXTP03200BP5 Datasheet"/>
    <hyperlink ref="A26" r:id="rId_hyperlink_49" tooltip="DXTP03200BP5Q" display="DXTP03200BP5Q"/>
    <hyperlink ref="B26" r:id="rId_hyperlink_50" tooltip="DXTP03200BP5Q Datasheet" display="DXTP03200BP5Q Datasheet"/>
    <hyperlink ref="A27" r:id="rId_hyperlink_51" tooltip="DXTP560BP5" display="DXTP560BP5"/>
    <hyperlink ref="B27" r:id="rId_hyperlink_52" tooltip="DXTP560BP5 Datasheet" display="DXTP560BP5 Datasheet"/>
    <hyperlink ref="A28" r:id="rId_hyperlink_53" tooltip="DZT5401" display="DZT5401"/>
    <hyperlink ref="B28" r:id="rId_hyperlink_54" tooltip="DZT5401 Datasheet" display="DZT5401 Datasheet"/>
    <hyperlink ref="A29" r:id="rId_hyperlink_55" tooltip="DZT5551" display="DZT5551"/>
    <hyperlink ref="B29" r:id="rId_hyperlink_56" tooltip="DZT5551 Datasheet" display="DZT5551 Datasheet"/>
    <hyperlink ref="A30" r:id="rId_hyperlink_57" tooltip="DZT5551Q" display="DZT5551Q"/>
    <hyperlink ref="B30" r:id="rId_hyperlink_58" tooltip="DZT5551Q Datasheet" display="DZT5551Q Datasheet"/>
    <hyperlink ref="A31" r:id="rId_hyperlink_59" tooltip="DZTA42" display="DZTA42"/>
    <hyperlink ref="B31" r:id="rId_hyperlink_60" tooltip="DZTA42 Datasheet" display="DZTA42 Datasheet"/>
    <hyperlink ref="A32" r:id="rId_hyperlink_61" tooltip="DZTA42Q" display="DZTA42Q"/>
    <hyperlink ref="B32" r:id="rId_hyperlink_62" tooltip="DZTA42Q Datasheet" display="DZTA42Q Datasheet"/>
    <hyperlink ref="A33" r:id="rId_hyperlink_63" tooltip="DZTA92" display="DZTA92"/>
    <hyperlink ref="B33" r:id="rId_hyperlink_64" tooltip="DZTA92 Datasheet" display="DZTA92 Datasheet"/>
    <hyperlink ref="A34" r:id="rId_hyperlink_65" tooltip="FCX458" display="FCX458"/>
    <hyperlink ref="B34" r:id="rId_hyperlink_66" tooltip="FCX458 Datasheet" display="FCX458 Datasheet"/>
    <hyperlink ref="A35" r:id="rId_hyperlink_67" tooltip="FCX495" display="FCX495"/>
    <hyperlink ref="B35" r:id="rId_hyperlink_68" tooltip="FCX495 Datasheet" display="FCX495 Datasheet"/>
    <hyperlink ref="A36" r:id="rId_hyperlink_69" tooltip="FCX495Q" display="FCX495Q"/>
    <hyperlink ref="B36" r:id="rId_hyperlink_70" tooltip="FCX495Q Datasheet" display="FCX495Q Datasheet"/>
    <hyperlink ref="A37" r:id="rId_hyperlink_71" tooltip="FCX555" display="FCX555"/>
    <hyperlink ref="B37" r:id="rId_hyperlink_72" tooltip="FCX555 Datasheet" display="FCX555 Datasheet"/>
    <hyperlink ref="A38" r:id="rId_hyperlink_73" tooltip="FCX558" display="FCX558"/>
    <hyperlink ref="B38" r:id="rId_hyperlink_74" tooltip="FCX558 Datasheet" display="FCX558 Datasheet"/>
    <hyperlink ref="A39" r:id="rId_hyperlink_75" tooltip="FCX558Q" display="FCX558Q"/>
    <hyperlink ref="B39" r:id="rId_hyperlink_76" tooltip="FCX558Q Datasheet" display="FCX558Q Datasheet"/>
    <hyperlink ref="A40" r:id="rId_hyperlink_77" tooltip="FCX596" display="FCX596"/>
    <hyperlink ref="B40" r:id="rId_hyperlink_78" tooltip="FCX596 Datasheet" display="FCX596 Datasheet"/>
    <hyperlink ref="A41" r:id="rId_hyperlink_79" tooltip="FCX605" display="FCX605"/>
    <hyperlink ref="B41" r:id="rId_hyperlink_80" tooltip="FCX605 Datasheet" display="FCX605 Datasheet"/>
    <hyperlink ref="A42" r:id="rId_hyperlink_81" tooltip="FCX658A" display="FCX658A"/>
    <hyperlink ref="B42" r:id="rId_hyperlink_82" tooltip="FCX658A Datasheet" display="FCX658A Datasheet"/>
    <hyperlink ref="A43" r:id="rId_hyperlink_83" tooltip="FCX705" display="FCX705"/>
    <hyperlink ref="B43" r:id="rId_hyperlink_84" tooltip="FCX705 Datasheet" display="FCX705 Datasheet"/>
    <hyperlink ref="A44" r:id="rId_hyperlink_85" tooltip="FMMT455" display="FMMT455"/>
    <hyperlink ref="B44" r:id="rId_hyperlink_86" tooltip="FMMT455 Datasheet" display="FMMT455 Datasheet"/>
    <hyperlink ref="A45" r:id="rId_hyperlink_87" tooltip="FMMT458" display="FMMT458"/>
    <hyperlink ref="B45" r:id="rId_hyperlink_88" tooltip="FMMT458 Datasheet" display="FMMT458 Datasheet"/>
    <hyperlink ref="A46" r:id="rId_hyperlink_89" tooltip="FMMT458Q" display="FMMT458Q"/>
    <hyperlink ref="B46" r:id="rId_hyperlink_90" tooltip="FMMT458Q Datasheet" display="FMMT458Q Datasheet"/>
    <hyperlink ref="A47" r:id="rId_hyperlink_91" tooltip="FMMT459" display="FMMT459"/>
    <hyperlink ref="B47" r:id="rId_hyperlink_92" tooltip="FMMT459 Datasheet" display="FMMT459 Datasheet"/>
    <hyperlink ref="A48" r:id="rId_hyperlink_93" tooltip="FMMT459Q" display="FMMT459Q"/>
    <hyperlink ref="B48" r:id="rId_hyperlink_94" tooltip="FMMT459Q Datasheet" display="FMMT459Q Datasheet"/>
    <hyperlink ref="A49" r:id="rId_hyperlink_95" tooltip="FMMT494" display="FMMT494"/>
    <hyperlink ref="B49" r:id="rId_hyperlink_96" tooltip="FMMT494 Datasheet" display="FMMT494 Datasheet"/>
    <hyperlink ref="A50" r:id="rId_hyperlink_97" tooltip="FMMT494Q" display="FMMT494Q"/>
    <hyperlink ref="B50" r:id="rId_hyperlink_98" tooltip="FMMT494Q Datasheet" display="FMMT494Q Datasheet"/>
    <hyperlink ref="A51" r:id="rId_hyperlink_99" tooltip="FMMT495" display="FMMT495"/>
    <hyperlink ref="B51" r:id="rId_hyperlink_100" tooltip="FMMT495 Datasheet" display="FMMT495 Datasheet"/>
    <hyperlink ref="A52" r:id="rId_hyperlink_101" tooltip="FMMT495Q" display="FMMT495Q"/>
    <hyperlink ref="B52" r:id="rId_hyperlink_102" tooltip="FMMT495 Datasheet" display="FMMT495 Datasheet"/>
    <hyperlink ref="A53" r:id="rId_hyperlink_103" tooltip="FMMT497" display="FMMT497"/>
    <hyperlink ref="B53" r:id="rId_hyperlink_104" tooltip="FMMT497 Datasheet" display="FMMT497 Datasheet"/>
    <hyperlink ref="A54" r:id="rId_hyperlink_105" tooltip="FMMT555" display="FMMT555"/>
    <hyperlink ref="B54" r:id="rId_hyperlink_106" tooltip="FMMT555 Datasheet" display="FMMT555 Datasheet"/>
    <hyperlink ref="A55" r:id="rId_hyperlink_107" tooltip="FMMT555Q" display="FMMT555Q"/>
    <hyperlink ref="B55" r:id="rId_hyperlink_108" tooltip="FMMT555Q Datasheet" display="FMMT555Q Datasheet"/>
    <hyperlink ref="A56" r:id="rId_hyperlink_109" tooltip="FMMT558" display="FMMT558"/>
    <hyperlink ref="B56" r:id="rId_hyperlink_110" tooltip="FMMT558 Datasheet" display="FMMT558 Datasheet"/>
    <hyperlink ref="A57" r:id="rId_hyperlink_111" tooltip="FMMT558Q" display="FMMT558Q"/>
    <hyperlink ref="B57" r:id="rId_hyperlink_112" tooltip="FMMT558Q Datasheet" display="FMMT558Q Datasheet"/>
    <hyperlink ref="A58" r:id="rId_hyperlink_113" tooltip="FMMT560" display="FMMT560"/>
    <hyperlink ref="B58" r:id="rId_hyperlink_114" tooltip="FMMT560 Datasheet" display="FMMT560 Datasheet"/>
    <hyperlink ref="A59" r:id="rId_hyperlink_115" tooltip="FMMT560Q" display="FMMT560Q"/>
    <hyperlink ref="B59" r:id="rId_hyperlink_116" tooltip="FMMT560Q Datasheet" display="FMMT560Q Datasheet"/>
    <hyperlink ref="A60" r:id="rId_hyperlink_117" tooltip="FMMT596" display="FMMT596"/>
    <hyperlink ref="B60" r:id="rId_hyperlink_118" tooltip="FMMT596 Datasheet" display="FMMT596 Datasheet"/>
    <hyperlink ref="A61" r:id="rId_hyperlink_119" tooltip="FMMT597" display="FMMT597"/>
    <hyperlink ref="B61" r:id="rId_hyperlink_120" tooltip="FMMT597 Datasheet" display="FMMT597 Datasheet"/>
    <hyperlink ref="A62" r:id="rId_hyperlink_121" tooltip="FMMT624" display="FMMT624"/>
    <hyperlink ref="B62" r:id="rId_hyperlink_122" tooltip="FMMT624 Datasheet" display="FMMT624 Datasheet"/>
    <hyperlink ref="A63" r:id="rId_hyperlink_123" tooltip="FMMT625" display="FMMT625"/>
    <hyperlink ref="B63" r:id="rId_hyperlink_124" tooltip="FMMT625 Datasheet" display="FMMT625 Datasheet"/>
    <hyperlink ref="A64" r:id="rId_hyperlink_125" tooltip="FMMT625Q" display="FMMT625Q"/>
    <hyperlink ref="B64" r:id="rId_hyperlink_126" tooltip="FMMT625 Datasheet" display="FMMT625 Datasheet"/>
    <hyperlink ref="A65" r:id="rId_hyperlink_127" tooltip="FMMT6517" display="FMMT6517"/>
    <hyperlink ref="B65" r:id="rId_hyperlink_128" tooltip="FMMT6517 Datasheet" display="FMMT6517 Datasheet"/>
    <hyperlink ref="A66" r:id="rId_hyperlink_129" tooltip="FMMT6520" display="FMMT6520"/>
    <hyperlink ref="B66" r:id="rId_hyperlink_130" tooltip="FMMT6520 Datasheet" display="FMMT6520 Datasheet"/>
    <hyperlink ref="A67" r:id="rId_hyperlink_131" tooltip="FMMTA42" display="FMMTA42"/>
    <hyperlink ref="B67" r:id="rId_hyperlink_132" tooltip="FMMTA42 Datasheet" display="FMMTA42 Datasheet"/>
    <hyperlink ref="A68" r:id="rId_hyperlink_133" tooltip="FMMTA42Q" display="FMMTA42Q"/>
    <hyperlink ref="B68" r:id="rId_hyperlink_134" tooltip="FMMTA42Q Datasheet" display="FMMTA42Q Datasheet"/>
    <hyperlink ref="A69" r:id="rId_hyperlink_135" tooltip="FMMTA92" display="FMMTA92"/>
    <hyperlink ref="B69" r:id="rId_hyperlink_136" tooltip="FMMTA92 Datasheet" display="FMMTA92 Datasheet"/>
    <hyperlink ref="A70" r:id="rId_hyperlink_137" tooltip="FMMTA92Q" display="FMMTA92Q"/>
    <hyperlink ref="B70" r:id="rId_hyperlink_138" tooltip="FMMTA92Q Datasheet" display="FMMTA92Q Datasheet"/>
    <hyperlink ref="A71" r:id="rId_hyperlink_139" tooltip="FZT458" display="FZT458"/>
    <hyperlink ref="B71" r:id="rId_hyperlink_140" tooltip="FZT458 Datasheet" display="FZT458 Datasheet"/>
    <hyperlink ref="A72" r:id="rId_hyperlink_141" tooltip="FZT458Q" display="FZT458Q"/>
    <hyperlink ref="B72" r:id="rId_hyperlink_142" tooltip="FZT458 Datasheet" display="FZT458 Datasheet"/>
    <hyperlink ref="A73" r:id="rId_hyperlink_143" tooltip="FZT558" display="FZT558"/>
    <hyperlink ref="B73" r:id="rId_hyperlink_144" tooltip="FZT558 Datasheet" display="FZT558 Datasheet"/>
    <hyperlink ref="A74" r:id="rId_hyperlink_145" tooltip="FZT560" display="FZT560"/>
    <hyperlink ref="B74" r:id="rId_hyperlink_146" tooltip="FZT560 Datasheet" display="FZT560 Datasheet"/>
    <hyperlink ref="A75" r:id="rId_hyperlink_147" tooltip="FZT600" display="FZT600"/>
    <hyperlink ref="B75" r:id="rId_hyperlink_148" tooltip="FZT600 Datasheet" display="FZT600 Datasheet"/>
    <hyperlink ref="A76" r:id="rId_hyperlink_149" tooltip="FZT600B" display="FZT600B"/>
    <hyperlink ref="B76" r:id="rId_hyperlink_150" tooltip="FZT600B Datasheet" display="FZT600B Datasheet"/>
    <hyperlink ref="A77" r:id="rId_hyperlink_151" tooltip="FZT605" display="FZT605"/>
    <hyperlink ref="B77" r:id="rId_hyperlink_152" tooltip="FZT605 Datasheet" display="FZT605 Datasheet"/>
    <hyperlink ref="A78" r:id="rId_hyperlink_153" tooltip="FZT655" display="FZT655"/>
    <hyperlink ref="B78" r:id="rId_hyperlink_154" tooltip="FZT655 Datasheet" display="FZT655 Datasheet"/>
    <hyperlink ref="A79" r:id="rId_hyperlink_155" tooltip="FZT657" display="FZT657"/>
    <hyperlink ref="B79" r:id="rId_hyperlink_156" tooltip="FZT657 Datasheet" display="FZT657 Datasheet"/>
    <hyperlink ref="A80" r:id="rId_hyperlink_157" tooltip="FZT657Q" display="FZT657Q"/>
    <hyperlink ref="B80" r:id="rId_hyperlink_158" tooltip="FZT657 Datasheet" display="FZT657 Datasheet"/>
    <hyperlink ref="A81" r:id="rId_hyperlink_159" tooltip="FZT658" display="FZT658"/>
    <hyperlink ref="B81" r:id="rId_hyperlink_160" tooltip="FZT658 Datasheet" display="FZT658 Datasheet"/>
    <hyperlink ref="A82" r:id="rId_hyperlink_161" tooltip="FZT694B" display="FZT694B"/>
    <hyperlink ref="B82" r:id="rId_hyperlink_162" tooltip="FZT694B Datasheet" display="FZT694B Datasheet"/>
    <hyperlink ref="A83" r:id="rId_hyperlink_163" tooltip="FZT696B" display="FZT696B"/>
    <hyperlink ref="B83" r:id="rId_hyperlink_164" tooltip="FZT696B Datasheet" display="FZT696B Datasheet"/>
    <hyperlink ref="A84" r:id="rId_hyperlink_165" tooltip="FZT705" display="FZT705"/>
    <hyperlink ref="B84" r:id="rId_hyperlink_166" tooltip="FZT705 Datasheet" display="FZT705 Datasheet"/>
    <hyperlink ref="A85" r:id="rId_hyperlink_167" tooltip="FZT705Q" display="FZT705Q"/>
    <hyperlink ref="B85" r:id="rId_hyperlink_168" tooltip="FZT705Q Datasheet" display="FZT705Q Datasheet"/>
    <hyperlink ref="A86" r:id="rId_hyperlink_169" tooltip="FZT755" display="FZT755"/>
    <hyperlink ref="B86" r:id="rId_hyperlink_170" tooltip="FZT755 Datasheet" display="FZT755 Datasheet"/>
    <hyperlink ref="A87" r:id="rId_hyperlink_171" tooltip="FZT757" display="FZT757"/>
    <hyperlink ref="B87" r:id="rId_hyperlink_172" tooltip="FZT757 Datasheet" display="FZT757 Datasheet"/>
    <hyperlink ref="A88" r:id="rId_hyperlink_173" tooltip="FZT758" display="FZT758"/>
    <hyperlink ref="B88" r:id="rId_hyperlink_174" tooltip="FZT758 Datasheet" display="FZT758 Datasheet"/>
    <hyperlink ref="A89" r:id="rId_hyperlink_175" tooltip="FZT795A" display="FZT795A"/>
    <hyperlink ref="B89" r:id="rId_hyperlink_176" tooltip="FZT795A Datasheet" display="FZT795A Datasheet"/>
    <hyperlink ref="A90" r:id="rId_hyperlink_177" tooltip="FZT795AQ" display="FZT795AQ"/>
    <hyperlink ref="B90" r:id="rId_hyperlink_178" tooltip="FZT795A Datasheet" display="FZT795A Datasheet"/>
    <hyperlink ref="A91" r:id="rId_hyperlink_179" tooltip="FZT796A" display="FZT796A"/>
    <hyperlink ref="B91" r:id="rId_hyperlink_180" tooltip="FZT796A Datasheet" display="FZT796A Datasheet"/>
    <hyperlink ref="A92" r:id="rId_hyperlink_181" tooltip="FZT855" display="FZT855"/>
    <hyperlink ref="B92" r:id="rId_hyperlink_182" tooltip="FZT855 Datasheet" display="FZT855 Datasheet"/>
    <hyperlink ref="A93" r:id="rId_hyperlink_183" tooltip="FZT857" display="FZT857"/>
    <hyperlink ref="B93" r:id="rId_hyperlink_184" tooltip="FZT857 Datasheet" display="FZT857 Datasheet"/>
    <hyperlink ref="A94" r:id="rId_hyperlink_185" tooltip="FZT857Q" display="FZT857Q"/>
    <hyperlink ref="B94" r:id="rId_hyperlink_186" tooltip="FZT857Q Datasheet" display="FZT857Q Datasheet"/>
    <hyperlink ref="A95" r:id="rId_hyperlink_187" tooltip="FZT955" display="FZT955"/>
    <hyperlink ref="B95" r:id="rId_hyperlink_188" tooltip="FZT955 Datasheet" display="FZT955 Datasheet"/>
    <hyperlink ref="A96" r:id="rId_hyperlink_189" tooltip="FZT956" display="FZT956"/>
    <hyperlink ref="B96" r:id="rId_hyperlink_190" tooltip="FZT956 Datasheet" display="FZT956 Datasheet"/>
    <hyperlink ref="A97" r:id="rId_hyperlink_191" tooltip="FZT957" display="FZT957"/>
    <hyperlink ref="B97" r:id="rId_hyperlink_192" tooltip="FZT957 Datasheet" display="FZT957 Datasheet"/>
    <hyperlink ref="A98" r:id="rId_hyperlink_193" tooltip="FZT957Q" display="FZT957Q"/>
    <hyperlink ref="B98" r:id="rId_hyperlink_194" tooltip="FZT957Q Datasheet" display="FZT957Q Datasheet"/>
    <hyperlink ref="A99" r:id="rId_hyperlink_195" tooltip="FZT958" display="FZT958"/>
    <hyperlink ref="B99" r:id="rId_hyperlink_196" tooltip="FZT958 Datasheet" display="FZT958 Datasheet"/>
    <hyperlink ref="A100" r:id="rId_hyperlink_197" tooltip="MJD340" display="MJD340"/>
    <hyperlink ref="B100" r:id="rId_hyperlink_198" tooltip="MJD340 Datasheet" display="MJD340 Datasheet"/>
    <hyperlink ref="A101" r:id="rId_hyperlink_199" tooltip="MJD350" display="MJD350"/>
    <hyperlink ref="B101" r:id="rId_hyperlink_200" tooltip="MJD350 Datasheet" display="MJD350 Datasheet"/>
    <hyperlink ref="A102" r:id="rId_hyperlink_201" tooltip="MMBT5401" display="MMBT5401"/>
    <hyperlink ref="B102" r:id="rId_hyperlink_202" tooltip="MMBT5401 Datasheet" display="MMBT5401 Datasheet"/>
    <hyperlink ref="A103" r:id="rId_hyperlink_203" tooltip="MMBT5401Q" display="MMBT5401Q"/>
    <hyperlink ref="B103" r:id="rId_hyperlink_204" tooltip="MMBT5401Q Datasheet" display="MMBT5401Q Datasheet"/>
    <hyperlink ref="A104" r:id="rId_hyperlink_205" tooltip="MMBT5551" display="MMBT5551"/>
    <hyperlink ref="B104" r:id="rId_hyperlink_206" tooltip="MMBT5551 Datasheet" display="MMBT5551 Datasheet"/>
    <hyperlink ref="A105" r:id="rId_hyperlink_207" tooltip="MMBTA42" display="MMBTA42"/>
    <hyperlink ref="B105" r:id="rId_hyperlink_208" tooltip="MMBTA42 Datasheet" display="MMBTA42 Datasheet"/>
    <hyperlink ref="A106" r:id="rId_hyperlink_209" tooltip="MMBTA42Q" display="MMBTA42Q"/>
    <hyperlink ref="B106" r:id="rId_hyperlink_210" tooltip="MMBTA42Q Datasheet" display="MMBTA42Q Datasheet"/>
    <hyperlink ref="A107" r:id="rId_hyperlink_211" tooltip="MMBTA92" display="MMBTA92"/>
    <hyperlink ref="B107" r:id="rId_hyperlink_212" tooltip="MMBTA92 Datasheet" display="MMBTA92 Datasheet"/>
    <hyperlink ref="A108" r:id="rId_hyperlink_213" tooltip="MMBTA92Q" display="MMBTA92Q"/>
    <hyperlink ref="B108" r:id="rId_hyperlink_214" tooltip="MMBTA92 Datasheet" display="MMBTA92 Datasheet"/>
    <hyperlink ref="A109" r:id="rId_hyperlink_215" tooltip="MMDT5401" display="MMDT5401"/>
    <hyperlink ref="B109" r:id="rId_hyperlink_216" tooltip="MMDT5401 Datasheet" display="MMDT5401 Datasheet"/>
    <hyperlink ref="A110" r:id="rId_hyperlink_217" tooltip="MMDT5401Q" display="MMDT5401Q"/>
    <hyperlink ref="B110" r:id="rId_hyperlink_218" tooltip="MMDT5401Q Datasheet" display="MMDT5401Q Datasheet"/>
    <hyperlink ref="A111" r:id="rId_hyperlink_219" tooltip="MMDT5451" display="MMDT5451"/>
    <hyperlink ref="B111" r:id="rId_hyperlink_220" tooltip="MMDT5451 Datasheet" display="MMDT5451 Datasheet"/>
    <hyperlink ref="A112" r:id="rId_hyperlink_221" tooltip="MMDT5551" display="MMDT5551"/>
    <hyperlink ref="B112" r:id="rId_hyperlink_222" tooltip="MMDT5551 Datasheet" display="MMDT5551 Datasheet"/>
    <hyperlink ref="A113" r:id="rId_hyperlink_223" tooltip="MMDTA42" display="MMDTA42"/>
    <hyperlink ref="B113" r:id="rId_hyperlink_224" tooltip="MMDTA42 Datasheet" display="MMDTA42 Datasheet"/>
    <hyperlink ref="A114" r:id="rId_hyperlink_225" tooltip="MMST5401" display="MMST5401"/>
    <hyperlink ref="B114" r:id="rId_hyperlink_226" tooltip="MMST5401 Datasheet" display="MMST5401 Datasheet"/>
    <hyperlink ref="A115" r:id="rId_hyperlink_227" tooltip="MMST5401Q" display="MMST5401Q"/>
    <hyperlink ref="B115" r:id="rId_hyperlink_228" tooltip="MMST5401 Datasheet" display="MMST5401 Datasheet"/>
    <hyperlink ref="A116" r:id="rId_hyperlink_229" tooltip="MMST5551" display="MMST5551"/>
    <hyperlink ref="B116" r:id="rId_hyperlink_230" tooltip="MMST5551 Datasheet" display="MMST5551 Datasheet"/>
    <hyperlink ref="A117" r:id="rId_hyperlink_231" tooltip="MMST5551Q" display="MMST5551Q"/>
    <hyperlink ref="B117" r:id="rId_hyperlink_232" tooltip="MMST5551 Datasheet" display="MMST5551 Datasheet"/>
    <hyperlink ref="A118" r:id="rId_hyperlink_233" tooltip="MMSTA42" display="MMSTA42"/>
    <hyperlink ref="B118" r:id="rId_hyperlink_234" tooltip="MMSTA42 Datasheet" display="MMSTA42 Datasheet"/>
    <hyperlink ref="A119" r:id="rId_hyperlink_235" tooltip="MMSTA92" display="MMSTA92"/>
    <hyperlink ref="B119" r:id="rId_hyperlink_236" tooltip="MMSTA92 Datasheet" display="MMSTA92 Datasheet"/>
    <hyperlink ref="A120" r:id="rId_hyperlink_237" tooltip="SXTA42" display="SXTA42"/>
    <hyperlink ref="B120" r:id="rId_hyperlink_238" tooltip="SXTA42 Datasheet" display="SXTA42 Datasheet"/>
    <hyperlink ref="A121" r:id="rId_hyperlink_239" tooltip="ZDT694" display="ZDT694"/>
    <hyperlink ref="B121" r:id="rId_hyperlink_240" tooltip="ZDT694 Datasheet" display="ZDT694 Datasheet"/>
    <hyperlink ref="A122" r:id="rId_hyperlink_241" tooltip="ZDT694Q" display="ZDT694Q"/>
    <hyperlink ref="B122" r:id="rId_hyperlink_242" tooltip="ZDT694 Datasheet" display="ZDT694 Datasheet"/>
    <hyperlink ref="A123" r:id="rId_hyperlink_243" tooltip="ZDT795AQ" display="ZDT795AQ"/>
    <hyperlink ref="B123" r:id="rId_hyperlink_244" tooltip="ZDT795AQ Datasheet" display="ZDT795AQ Datasheet"/>
    <hyperlink ref="A124" r:id="rId_hyperlink_245" tooltip="ZTX455" display="ZTX455"/>
    <hyperlink ref="B124" r:id="rId_hyperlink_246" tooltip="ZTX455 Datasheet" display="ZTX455 Datasheet"/>
    <hyperlink ref="A125" r:id="rId_hyperlink_247" tooltip="ZTX455Q" display="ZTX455Q"/>
    <hyperlink ref="B125" r:id="rId_hyperlink_248" tooltip="ZTX455 Datasheet" display="ZTX455 Datasheet"/>
    <hyperlink ref="A126" r:id="rId_hyperlink_249" tooltip="ZTX457" display="ZTX457"/>
    <hyperlink ref="B126" r:id="rId_hyperlink_250" tooltip="ZTX457 Datasheet" display="ZTX457 Datasheet"/>
    <hyperlink ref="A127" r:id="rId_hyperlink_251" tooltip="ZTX458" display="ZTX458"/>
    <hyperlink ref="B127" r:id="rId_hyperlink_252" tooltip="ZTX458 Datasheet" display="ZTX458 Datasheet"/>
    <hyperlink ref="A128" r:id="rId_hyperlink_253" tooltip="ZTX558" display="ZTX558"/>
    <hyperlink ref="B128" r:id="rId_hyperlink_254" tooltip="ZTX558 Datasheet" display="ZTX558 Datasheet"/>
    <hyperlink ref="A129" r:id="rId_hyperlink_255" tooltip="ZTX558Q" display="ZTX558Q"/>
    <hyperlink ref="B129" r:id="rId_hyperlink_256" tooltip="ZTX558 Datasheet" display="ZTX558 Datasheet"/>
    <hyperlink ref="A130" r:id="rId_hyperlink_257" tooltip="ZTX560" display="ZTX560"/>
    <hyperlink ref="B130" r:id="rId_hyperlink_258" tooltip="ZTX560 Datasheet" display="ZTX560 Datasheet"/>
    <hyperlink ref="A131" r:id="rId_hyperlink_259" tooltip="ZTX605" display="ZTX605"/>
    <hyperlink ref="B131" r:id="rId_hyperlink_260" tooltip="ZTX605 Datasheet" display="ZTX605 Datasheet"/>
    <hyperlink ref="A132" r:id="rId_hyperlink_261" tooltip="ZTX657" display="ZTX657"/>
    <hyperlink ref="B132" r:id="rId_hyperlink_262" tooltip="ZTX657 Datasheet" display="ZTX657 Datasheet"/>
    <hyperlink ref="A133" r:id="rId_hyperlink_263" tooltip="ZTX658" display="ZTX658"/>
    <hyperlink ref="B133" r:id="rId_hyperlink_264" tooltip="ZTX658 Datasheet" display="ZTX658 Datasheet"/>
    <hyperlink ref="A134" r:id="rId_hyperlink_265" tooltip="ZTX658Q" display="ZTX658Q"/>
    <hyperlink ref="B134" r:id="rId_hyperlink_266" tooltip="ZTX658 Datasheet" display="ZTX658 Datasheet"/>
    <hyperlink ref="A135" r:id="rId_hyperlink_267" tooltip="ZTX694B" display="ZTX694B"/>
    <hyperlink ref="B135" r:id="rId_hyperlink_268" tooltip="ZTX694B Datasheet" display="ZTX694B Datasheet"/>
    <hyperlink ref="A136" r:id="rId_hyperlink_269" tooltip="ZTX696B" display="ZTX696B"/>
    <hyperlink ref="B136" r:id="rId_hyperlink_270" tooltip="ZTX696B Datasheet" display="ZTX696B Datasheet"/>
    <hyperlink ref="A137" r:id="rId_hyperlink_271" tooltip="ZTX705" display="ZTX705"/>
    <hyperlink ref="B137" r:id="rId_hyperlink_272" tooltip="ZTX705 Datasheet" display="ZTX705 Datasheet"/>
    <hyperlink ref="A138" r:id="rId_hyperlink_273" tooltip="ZTX757" display="ZTX757"/>
    <hyperlink ref="B138" r:id="rId_hyperlink_274" tooltip="ZTX757 Datasheet" display="ZTX757 Datasheet"/>
    <hyperlink ref="A139" r:id="rId_hyperlink_275" tooltip="ZTX758" display="ZTX758"/>
    <hyperlink ref="B139" r:id="rId_hyperlink_276" tooltip="ZTX758 Datasheet" display="ZTX758 Datasheet"/>
    <hyperlink ref="A140" r:id="rId_hyperlink_277" tooltip="ZTX795A" display="ZTX795A"/>
    <hyperlink ref="B140" r:id="rId_hyperlink_278" tooltip="ZTX795A Datasheet" display="ZTX795A Datasheet"/>
    <hyperlink ref="A141" r:id="rId_hyperlink_279" tooltip="ZTX796A" display="ZTX796A"/>
    <hyperlink ref="B141" r:id="rId_hyperlink_280" tooltip="ZTX796A Datasheet" display="ZTX796A Datasheet"/>
    <hyperlink ref="A142" r:id="rId_hyperlink_281" tooltip="ZTX855" display="ZTX855"/>
    <hyperlink ref="B142" r:id="rId_hyperlink_282" tooltip="ZTX855 Datasheet" display="ZTX855 Datasheet"/>
    <hyperlink ref="A143" r:id="rId_hyperlink_283" tooltip="ZTX857" display="ZTX857"/>
    <hyperlink ref="B143" r:id="rId_hyperlink_284" tooltip="ZTX857 Datasheet" display="ZTX857 Datasheet"/>
    <hyperlink ref="A144" r:id="rId_hyperlink_285" tooltip="ZTX857Q" display="ZTX857Q"/>
    <hyperlink ref="B144" r:id="rId_hyperlink_286" tooltip="ZTX857 Datasheet" display="ZTX857 Datasheet"/>
    <hyperlink ref="A145" r:id="rId_hyperlink_287" tooltip="ZTX955" display="ZTX955"/>
    <hyperlink ref="B145" r:id="rId_hyperlink_288" tooltip="ZTX955 Datasheet" display="ZTX955 Datasheet"/>
    <hyperlink ref="A146" r:id="rId_hyperlink_289" tooltip="ZTX956" display="ZTX956"/>
    <hyperlink ref="B146" r:id="rId_hyperlink_290" tooltip="ZTX956 Datasheet" display="ZTX956 Datasheet"/>
    <hyperlink ref="A147" r:id="rId_hyperlink_291" tooltip="ZTX957" display="ZTX957"/>
    <hyperlink ref="B147" r:id="rId_hyperlink_292" tooltip="ZTX957 Datasheet" display="ZTX957 Datasheet"/>
    <hyperlink ref="A148" r:id="rId_hyperlink_293" tooltip="ZTX958" display="ZTX958"/>
    <hyperlink ref="B148" r:id="rId_hyperlink_294" tooltip="ZTX958 Datasheet" display="ZTX958 Datasheet"/>
    <hyperlink ref="A149" r:id="rId_hyperlink_295" tooltip="ZX5T955G" display="ZX5T955G"/>
    <hyperlink ref="B149" r:id="rId_hyperlink_296" tooltip="ZX5T955G Datasheet" display="ZX5T955G Datasheet"/>
    <hyperlink ref="A150" r:id="rId_hyperlink_297" tooltip="ZX5T955Z" display="ZX5T955Z"/>
    <hyperlink ref="B150" r:id="rId_hyperlink_298" tooltip="ZX5T955Z Datasheet" display="ZX5T955Z Datasheet"/>
    <hyperlink ref="A151" r:id="rId_hyperlink_299" tooltip="ZXPD4000DH" display="ZXPD4000DH"/>
    <hyperlink ref="B151" r:id="rId_hyperlink_300" tooltip="ZXPD4000DH Datasheet" display="ZXPD4000DH Datasheet"/>
    <hyperlink ref="A152" r:id="rId_hyperlink_301" tooltip="ZXTN04120HFF" display="ZXTN04120HFF"/>
    <hyperlink ref="B152" r:id="rId_hyperlink_302" tooltip="ZXTN04120HFF Datasheet" display="ZXTN04120HFF Datasheet"/>
    <hyperlink ref="A153" r:id="rId_hyperlink_303" tooltip="ZXTN04120HK" display="ZXTN04120HK"/>
    <hyperlink ref="B153" r:id="rId_hyperlink_304" tooltip="ZXTN04120HK Datasheet" display="ZXTN04120HK Datasheet"/>
    <hyperlink ref="A154" r:id="rId_hyperlink_305" tooltip="ZXTN04120HP5" display="ZXTN04120HP5"/>
    <hyperlink ref="B154" r:id="rId_hyperlink_306" tooltip="ZXTN04120HP5 Datasheet" display="ZXTN04120HP5 Datasheet"/>
    <hyperlink ref="A155" r:id="rId_hyperlink_307" tooltip="ZXTN08400BFF" display="ZXTN08400BFF"/>
    <hyperlink ref="B155" r:id="rId_hyperlink_308" tooltip="ZXTN08400BFF Datasheet" display="ZXTN08400BFF Datasheet"/>
    <hyperlink ref="A156" r:id="rId_hyperlink_309" tooltip="ZXTN08400BNS" display="ZXTN08400BNS"/>
    <hyperlink ref="B156" r:id="rId_hyperlink_310" tooltip="ZXTN08400BNS Datasheet" display="ZXTN08400BNS Datasheet"/>
    <hyperlink ref="A157" r:id="rId_hyperlink_311" tooltip="ZXTN10150DZ" display="ZXTN10150DZ"/>
    <hyperlink ref="B157" r:id="rId_hyperlink_312" tooltip="ZXTN10150DZ Datasheet" display="ZXTN10150DZ Datasheet"/>
    <hyperlink ref="A158" r:id="rId_hyperlink_313" tooltip="ZXTN4004K" display="ZXTN4004K"/>
    <hyperlink ref="B158" r:id="rId_hyperlink_314" tooltip="ZXTN4004K Datasheet" display="ZXTN4004K Datasheet"/>
    <hyperlink ref="A159" r:id="rId_hyperlink_315" tooltip="ZXTN4004KQ" display="ZXTN4004KQ"/>
    <hyperlink ref="B159" r:id="rId_hyperlink_316" tooltip="ZXTN4004K Datasheet" display="ZXTN4004K Datasheet"/>
    <hyperlink ref="A160" r:id="rId_hyperlink_317" tooltip="ZXTN4004Z" display="ZXTN4004Z"/>
    <hyperlink ref="B160" r:id="rId_hyperlink_318" tooltip="ZXTN4004Z Datasheet" display="ZXTN4004Z Datasheet"/>
    <hyperlink ref="A161" r:id="rId_hyperlink_319" tooltip="ZXTN4004ZQ" display="ZXTN4004ZQ"/>
    <hyperlink ref="B161" r:id="rId_hyperlink_320" tooltip="ZXTN4004Z Datasheet" display="ZXTN4004Z Datasheet"/>
    <hyperlink ref="A162" r:id="rId_hyperlink_321" tooltip="ZXTN4006Z" display="ZXTN4006Z"/>
    <hyperlink ref="B162" r:id="rId_hyperlink_322" tooltip="ZXTN4006Z Datasheet" display="ZXTN4006Z Datasheet"/>
    <hyperlink ref="A163" r:id="rId_hyperlink_323" tooltip="ZXTN5551FL" display="ZXTN5551FL"/>
    <hyperlink ref="B163" r:id="rId_hyperlink_324" tooltip="ZXTN5551FL Datasheet" display="ZXTN5551FL Datasheet"/>
    <hyperlink ref="A164" r:id="rId_hyperlink_325" tooltip="ZXTP01500BG" display="ZXTP01500BG"/>
    <hyperlink ref="B164" r:id="rId_hyperlink_326" tooltip="ZXTP01500BG Datasheet" display="ZXTP01500BG Datasheet"/>
    <hyperlink ref="A165" r:id="rId_hyperlink_327" tooltip="ZXTP01500BGQ" display="ZXTP01500BGQ"/>
    <hyperlink ref="B165" r:id="rId_hyperlink_328" tooltip="ZXTP01500BGQ Datasheet" display="ZXTP01500BGQ Datasheet"/>
    <hyperlink ref="A166" r:id="rId_hyperlink_329" tooltip="ZXTP03200BG" display="ZXTP03200BG"/>
    <hyperlink ref="B166" r:id="rId_hyperlink_330" tooltip="ZXTP03200BG Datasheet" display="ZXTP03200BG Datasheet"/>
    <hyperlink ref="A167" r:id="rId_hyperlink_331" tooltip="ZXTP03200BZ" display="ZXTP03200BZ"/>
    <hyperlink ref="B167" r:id="rId_hyperlink_332" tooltip="ZXTP03200BZ Datasheet" display="ZXTP03200BZ Datasheet"/>
    <hyperlink ref="A168" r:id="rId_hyperlink_333" tooltip="ZXTP05120HFF" display="ZXTP05120HFF"/>
    <hyperlink ref="B168" r:id="rId_hyperlink_334" tooltip="ZXTP05120HFF Datasheet" display="ZXTP05120HFF Datasheet"/>
    <hyperlink ref="A169" r:id="rId_hyperlink_335" tooltip="ZXTP08400BFF" display="ZXTP08400BFF"/>
    <hyperlink ref="B169" r:id="rId_hyperlink_336" tooltip="ZXTP08400BFF Datasheet" display="ZXTP08400BFF Datasheet"/>
    <hyperlink ref="A170" r:id="rId_hyperlink_337" tooltip="ZXTP2014G" display="ZXTP2014G"/>
    <hyperlink ref="B170" r:id="rId_hyperlink_338" tooltip="ZXTP2014G Datasheet" display="ZXTP2014G Datasheet"/>
    <hyperlink ref="A171" r:id="rId_hyperlink_339" tooltip="ZXTP2014Z" display="ZXTP2014Z"/>
    <hyperlink ref="B171" r:id="rId_hyperlink_340" tooltip="ZXTP2014Z Datasheet" display="ZXTP2014Z Datasheet"/>
    <hyperlink ref="A172" r:id="rId_hyperlink_341" tooltip="ZXTP2014ZQ" display="ZXTP2014ZQ"/>
    <hyperlink ref="B172" r:id="rId_hyperlink_342" tooltip="ZXTP2014ZQ Datasheet" display="ZXTP2014ZQ Datasheet"/>
    <hyperlink ref="A173" r:id="rId_hyperlink_343" tooltip="ZXTP23140BFH" display="ZXTP23140BFH"/>
    <hyperlink ref="B173" r:id="rId_hyperlink_344" tooltip="ZXTP23140BFH Datasheet" display="ZXTP23140BFH Datasheet"/>
    <hyperlink ref="A174" r:id="rId_hyperlink_345" tooltip="ZXTP25140BFH" display="ZXTP25140BFH"/>
    <hyperlink ref="B174" r:id="rId_hyperlink_346" tooltip="ZXTP25140BFH Datasheet" display="ZXTP25140BFH Datasheet"/>
    <hyperlink ref="A175" r:id="rId_hyperlink_347" tooltip="ZXTP25140BFHQ" display="ZXTP25140BFHQ"/>
    <hyperlink ref="B175" r:id="rId_hyperlink_348" tooltip="ZXTP25140BFHQ Datasheet" display="ZXTP25140BFHQ Datasheet"/>
    <hyperlink ref="A176" r:id="rId_hyperlink_349" tooltip="ZXTP5401FL" display="ZXTP5401FL"/>
    <hyperlink ref="B176" r:id="rId_hyperlink_350" tooltip="ZXTP5401FL Datasheet" display="ZXTP5401FL Datasheet"/>
    <hyperlink ref="A177" r:id="rId_hyperlink_351" tooltip="ZXTP5401G" display="ZXTP5401G"/>
    <hyperlink ref="B177" r:id="rId_hyperlink_352" tooltip="ZXTP5401G Datasheet" display="ZXTP5401G Datasheet"/>
    <hyperlink ref="A178" r:id="rId_hyperlink_353" tooltip="ZXTP5401Z" display="ZXTP5401Z"/>
    <hyperlink ref="B178" r:id="rId_hyperlink_354" tooltip="ZXTP5401Z Datasheet" display="ZXTP5401Z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2024-04-17T11:38:04-05:00</dcterms:created>
  <dcterms:modified xsi:type="dcterms:W3CDTF">2024-04-17T11:38:04-05:00</dcterms:modified>
  <dc:title>Untitled Spreadsheet</dc:title>
  <dc:description/>
  <dc:subject/>
  <cp:keywords/>
  <cp:category/>
</cp:coreProperties>
</file>