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'Worksheet'!$A$1:$W$344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<sst xmlns="http://schemas.openxmlformats.org/spreadsheetml/2006/main" uniqueCount="697">
  <si>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</si>
  <si>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</si>
  <si>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</si>
  <si>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</si>
  <si>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</si>
  <si>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</si>
  <si>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</si>
  <si>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</si>
  <si>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</si>
  <si>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</si>
  <si>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</si>
  <si>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</si>
  <si>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</si>
  <si>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</si>
  <si>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</si>
  <si>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</si>
  <si>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</si>
  <si>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</si>
  <si>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</si>
  <si>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</si>
  <si>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</si>
  <si>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</si>
  <si>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</si>
  <si>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2DA1213Y</t>
  </si>
  <si>
    <t>PNP, 50V, 2A, SOT89</t>
  </si>
  <si>
    <t>Standard</t>
  </si>
  <si>
    <t>Medium Power Transistor</t>
  </si>
  <si>
    <t>PNP</t>
  </si>
  <si>
    <t>1/50</t>
  </si>
  <si>
    <t>SOT89</t>
  </si>
  <si>
    <t>2DA1213YQ</t>
  </si>
  <si>
    <t>PNP,50V, 2A, SOT89</t>
  </si>
  <si>
    <t>Automotive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</si>
  <si>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</si>
  <si>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</si>
  <si>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</si>
  <si>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</si>
  <si>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</si>
  <si>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</si>
  <si>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</si>
  <si>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</si>
  <si>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</si>
  <si>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</si>
  <si>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</si>
  <si>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</si>
  <si>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</si>
  <si>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2DB1132R</t>
  </si>
  <si>
    <t>PNP, 32V, 1A, SOT89</t>
  </si>
  <si>
    <t>0.5/50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</si>
  <si>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</si>
  <si>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</si>
  <si>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</si>
  <si>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</si>
  <si>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</si>
  <si>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</si>
  <si>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</si>
  <si>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</si>
  <si>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2DB1188R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</si>
  <si>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</si>
  <si>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</si>
  <si>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</si>
  <si>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</si>
  <si>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</si>
  <si>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</si>
  <si>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</si>
  <si>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</si>
  <si>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</si>
  <si>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</si>
  <si>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2DC4672</t>
  </si>
  <si>
    <t>NPN, 50V, 3A, SOT89</t>
  </si>
  <si>
    <t>2DD1664P</t>
  </si>
  <si>
    <t>NPN, 32V, 1A, SOT89</t>
  </si>
  <si>
    <t>2DD1664Q</t>
  </si>
  <si>
    <t>2DD1664R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</si>
  <si>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</si>
  <si>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</si>
  <si>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</si>
  <si>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</si>
  <si>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</si>
  <si>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</si>
  <si>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</si>
  <si>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</si>
  <si>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</si>
  <si>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</si>
  <si>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</si>
  <si>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</si>
  <si>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</si>
  <si>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</si>
  <si>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</si>
  <si>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</si>
  <si>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</si>
  <si>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</si>
  <si>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</si>
  <si>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</si>
  <si>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</si>
  <si>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</si>
  <si>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</si>
  <si>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</si>
  <si>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</si>
  <si>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BC807-16</t>
  </si>
  <si>
    <t>PNP, 45V, 0.5A, SOT23</t>
  </si>
  <si>
    <t>BC807-16W</t>
  </si>
  <si>
    <t>PNP, 45V, 0.5A, SOT323</t>
  </si>
  <si>
    <t>BC807-25</t>
  </si>
  <si>
    <t>BC807-25W</t>
  </si>
  <si>
    <t>BC807-40</t>
  </si>
  <si>
    <t>BC807-40Q</t>
  </si>
  <si>
    <t>BC807-40W</t>
  </si>
  <si>
    <t>BC817-16</t>
  </si>
  <si>
    <t>BC817-16Q</t>
  </si>
  <si>
    <t>BC817-16W</t>
  </si>
  <si>
    <t>NPN, 45V, 0.5A, SOT323</t>
  </si>
  <si>
    <t>BC817-25</t>
  </si>
  <si>
    <t>BC817-25Q</t>
  </si>
  <si>
    <t>BC817-25W</t>
  </si>
  <si>
    <t>BC817-40</t>
  </si>
  <si>
    <t>BC817-40Q</t>
  </si>
  <si>
    <t>BC817-40W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</si>
  <si>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</si>
  <si>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</si>
  <si>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</si>
  <si>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</si>
  <si>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</si>
  <si>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</si>
  <si>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</si>
  <si>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</si>
  <si>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</si>
  <si>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</si>
  <si>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</si>
  <si>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</si>
  <si>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</si>
  <si>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</si>
  <si>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</si>
  <si>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</si>
  <si>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</si>
  <si>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</si>
  <si>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BC847BQ</t>
  </si>
  <si>
    <t>BC847BS</t>
  </si>
  <si>
    <t>Dual NPN, 45V, 0.1A, SOT363</t>
  </si>
  <si>
    <t>NPN + NPN</t>
  </si>
  <si>
    <t>BC847BSQ</t>
  </si>
  <si>
    <t>BC847BT</t>
  </si>
  <si>
    <t>BC847BTQ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</si>
  <si>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</si>
  <si>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</si>
  <si>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</si>
  <si>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</si>
  <si>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</si>
  <si>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</si>
  <si>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</si>
  <si>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</si>
  <si>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</si>
  <si>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</si>
  <si>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</si>
  <si>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</si>
  <si>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</si>
  <si>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</si>
  <si>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</si>
  <si>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</si>
  <si>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</si>
  <si>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</si>
  <si>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</si>
  <si>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</si>
  <si>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</si>
  <si>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</si>
  <si>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</si>
  <si>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</si>
  <si>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</si>
  <si>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</si>
  <si>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</si>
  <si>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</si>
  <si>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</si>
  <si>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</si>
  <si>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</si>
  <si>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</si>
  <si>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</si>
  <si>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</si>
  <si>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</si>
  <si>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BC857A</t>
  </si>
  <si>
    <t>BC857AT</t>
  </si>
  <si>
    <t>PNP, 45V, 0.1A, SOT523</t>
  </si>
  <si>
    <t>BC857AW</t>
  </si>
  <si>
    <t>BC857B</t>
  </si>
  <si>
    <t>BC857BFA</t>
  </si>
  <si>
    <t>PNP, 45V, 0.1A, DFN0806-3</t>
  </si>
  <si>
    <t>BC857BFZ</t>
  </si>
  <si>
    <t>PNP, 45V, 0.1A, DFN0606-3</t>
  </si>
  <si>
    <t>BC857BLP</t>
  </si>
  <si>
    <t>PNP, 45V, 0.1A, DFN1006-3</t>
  </si>
  <si>
    <t>BC857BLP4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</si>
  <si>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</si>
  <si>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</si>
  <si>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</si>
  <si>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</si>
  <si>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</si>
  <si>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</si>
  <si>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</si>
  <si>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</si>
  <si>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</si>
  <si>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</si>
  <si>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BC857CQ</t>
  </si>
  <si>
    <t>BC857CT</t>
  </si>
  <si>
    <t>BC857CW</t>
  </si>
  <si>
    <t>BC858B</t>
  </si>
  <si>
    <t>PNP, 30V, 0.1A, SOT23</t>
  </si>
  <si>
    <t>BC858BW</t>
  </si>
  <si>
    <t>PNP, 30V, 0.1A, SOT323</t>
  </si>
  <si>
    <t>BC858C</t>
  </si>
  <si>
    <t>BCM847BS</t>
  </si>
  <si>
    <t>Small Signal Transistor (Matched hFE &amp; VBE(on))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</si>
  <si>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</si>
  <si>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</si>
  <si>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</si>
  <si>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</si>
  <si>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</si>
  <si>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</si>
  <si>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</si>
  <si>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BCP54</t>
  </si>
  <si>
    <t>NPN, 45V, 1A, SOT223</t>
  </si>
  <si>
    <t>BCP5410</t>
  </si>
  <si>
    <t>BCP5416</t>
  </si>
  <si>
    <t>BCP5416Q</t>
  </si>
  <si>
    <t>BCW66H</t>
  </si>
  <si>
    <t>NPN, 45V, 0.8A, SOT23</t>
  </si>
  <si>
    <t>0.1/10</t>
  </si>
  <si>
    <t>BCW66HQ</t>
  </si>
  <si>
    <t>BCW68H</t>
  </si>
  <si>
    <t>PNP, 45V, 0.8A, SOT23</t>
  </si>
  <si>
    <t>BCX51</t>
  </si>
  <si>
    <t>PNP, 45V, 1A, SOT89</t>
  </si>
  <si>
    <t>BCX5110</t>
  </si>
  <si>
    <t>BCX5116</t>
  </si>
  <si>
    <t>BCX54</t>
  </si>
  <si>
    <t>NPN, 45V, 1A, SOT89</t>
  </si>
  <si>
    <t>BCX5410</t>
  </si>
  <si>
    <t>BCX5416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</si>
  <si>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</si>
  <si>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</si>
  <si>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</si>
  <si>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</si>
  <si>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</si>
  <si>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</si>
  <si>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</si>
  <si>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</si>
  <si>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</si>
  <si>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</si>
  <si>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</si>
  <si>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</si>
  <si>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</si>
  <si>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</si>
  <si>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</si>
  <si>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</si>
  <si>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</si>
  <si>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</si>
  <si>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</si>
  <si>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</si>
  <si>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</si>
  <si>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</si>
  <si>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</si>
  <si>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</si>
  <si>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</si>
  <si>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</si>
  <si>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</si>
  <si>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</si>
  <si>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</si>
  <si>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</si>
  <si>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</si>
  <si>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DNLS350E</t>
  </si>
  <si>
    <t>NPN, 50V, 3A, SOT223</t>
  </si>
  <si>
    <t>DNLS350Y</t>
  </si>
  <si>
    <t>2/100</t>
  </si>
  <si>
    <t>DP0150BLP4</t>
  </si>
  <si>
    <t>PNP, 50V, 0.1A, DFN1006-3</t>
  </si>
  <si>
    <t>DPLS350E</t>
  </si>
  <si>
    <t>PNP, 50V, 3A, SOT223</t>
  </si>
  <si>
    <t>DPLS350Y</t>
  </si>
  <si>
    <t>DSS2540M</t>
  </si>
  <si>
    <t>NPN, 40V, 0.5A, DFN1006-3</t>
  </si>
  <si>
    <t>0.2/10</t>
  </si>
  <si>
    <t>DSS30101L</t>
  </si>
  <si>
    <t>NPN, 30V, 1A, SOT23</t>
  </si>
  <si>
    <t>0.1/1</t>
  </si>
  <si>
    <t>DSS3540M</t>
  </si>
  <si>
    <t>PNP, 40V, 0.5A, DFN1006-3</t>
  </si>
  <si>
    <t>DSS3540MQ</t>
  </si>
  <si>
    <t>DSS4140U</t>
  </si>
  <si>
    <t>NPN, 40V, 1A, SOT323</t>
  </si>
  <si>
    <t>1/100</t>
  </si>
  <si>
    <t>DSS4140V</t>
  </si>
  <si>
    <t>NPN, 40V, 1A, SOT563</t>
  </si>
  <si>
    <t>DSS4240V</t>
  </si>
  <si>
    <t>NPN, 40V, 2A, SOT563</t>
  </si>
  <si>
    <t>DSS4240Y</t>
  </si>
  <si>
    <t>NPN, 40V, 2A, SOT363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</si>
  <si>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</si>
  <si>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</si>
  <si>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</si>
  <si>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</si>
  <si>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</si>
  <si>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</si>
  <si>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</si>
  <si>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DSS5240TQ</t>
  </si>
  <si>
    <t>PNP, 40V, 2A, SOT23</t>
  </si>
  <si>
    <t>DSS5240V</t>
  </si>
  <si>
    <t>PNP, 40V, 1.8A, SOT563</t>
  </si>
  <si>
    <t>DSS5240Y</t>
  </si>
  <si>
    <t>PNP, 40V, 2A, SOT363</t>
  </si>
  <si>
    <t>DSS5540X</t>
  </si>
  <si>
    <t>PNP, 40V, 4A, SOT89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</si>
  <si>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</si>
  <si>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</si>
  <si>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</si>
  <si>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</si>
  <si>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</si>
  <si>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</si>
  <si>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</si>
  <si>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</si>
  <si>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</si>
  <si>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</si>
  <si>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</si>
  <si>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</si>
  <si>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</si>
  <si>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</si>
  <si>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</si>
  <si>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</si>
  <si>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</si>
  <si>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DXT2222A</t>
  </si>
  <si>
    <t>NPN, 40V, 0.6A, SOT89</t>
  </si>
  <si>
    <t>0.15/15</t>
  </si>
  <si>
    <t>DXT3904</t>
  </si>
  <si>
    <t>NPN, 40V, 0.2A, SOT89</t>
  </si>
  <si>
    <t>DXT3906</t>
  </si>
  <si>
    <t>PNP, 40V, 0.2A, SOT89</t>
  </si>
  <si>
    <t>DXT690BP5</t>
  </si>
  <si>
    <t>NPN, 45V, 3A, PowerDI5</t>
  </si>
  <si>
    <t>0.1/0.5</t>
  </si>
  <si>
    <t>2/40</t>
  </si>
  <si>
    <t>PowerDI5</t>
  </si>
  <si>
    <t>DXT690BP5Q</t>
  </si>
  <si>
    <t>DXT790AP5</t>
  </si>
  <si>
    <t>PNP, 40V, 3A, PowerDI5</t>
  </si>
  <si>
    <t>2/50</t>
  </si>
  <si>
    <t>DXTN07045DFG</t>
  </si>
  <si>
    <t>NPN, 45V, 3A, PowerDI3333-8</t>
  </si>
  <si>
    <t>1/5</t>
  </si>
  <si>
    <t>PowerDI3333-8/SWP (Type UX)</t>
  </si>
  <si>
    <t>DXTN22040CFG</t>
  </si>
  <si>
    <t>NPN, 40V, 2A, PowerDI3333-8</t>
  </si>
  <si>
    <t>DXTN22040CFGQ</t>
  </si>
  <si>
    <t>DXTN22040DFG</t>
  </si>
  <si>
    <t>DXTN22040DFGQ</t>
  </si>
  <si>
    <t>DXTN5840CFDB</t>
  </si>
  <si>
    <t>NPN, 40V, 5A, DFN2020-3</t>
  </si>
  <si>
    <t>1/10</t>
  </si>
  <si>
    <t>4/400</t>
  </si>
  <si>
    <t>U-DFN2020-3 (Type B), U-DFN2020-3</t>
  </si>
  <si>
    <t>DXTP07040CFG</t>
  </si>
  <si>
    <t>PNP, 40V, 3A, PowerDI3333-8</t>
  </si>
  <si>
    <t>175?C Medium Power Transistor</t>
  </si>
  <si>
    <t>DXTP07040CFGQ</t>
  </si>
  <si>
    <t>0.5 / 5</t>
  </si>
  <si>
    <t>DXTP22040CFGQ</t>
  </si>
  <si>
    <t>PNP, 40V, 2A, PowerDI3333-8</t>
  </si>
  <si>
    <t>175?C Low Saturation Transistor</t>
  </si>
  <si>
    <t>DXTP22040DFGQ</t>
  </si>
  <si>
    <t>DXTP5840CFDB</t>
  </si>
  <si>
    <t>PNP, 40V, 4.8A, DFN2020-3</t>
  </si>
  <si>
    <t>DZT2222A</t>
  </si>
  <si>
    <t>NPN, 40V, 0.6A, SOT223</t>
  </si>
  <si>
    <t>FCX1051A</t>
  </si>
  <si>
    <t>NPN, 40V, 3A, SOT89</t>
  </si>
  <si>
    <t>3/40</t>
  </si>
  <si>
    <t>FCX1151A</t>
  </si>
  <si>
    <t>PNP, 40V, 3A, SOT89</t>
  </si>
  <si>
    <t>1/20</t>
  </si>
  <si>
    <t>3/250</t>
  </si>
  <si>
    <t>FCX491A</t>
  </si>
  <si>
    <t>NPN, 40V, 1A, SOT89</t>
  </si>
  <si>
    <t>FCX491AQ</t>
  </si>
  <si>
    <t>FCX589</t>
  </si>
  <si>
    <t>PNP, 30V, 1A, SOT89</t>
  </si>
  <si>
    <t>0.1/100</t>
  </si>
  <si>
    <t>FCX591A</t>
  </si>
  <si>
    <t>PNP, 40V, 1A, SOT89</t>
  </si>
  <si>
    <t>FCX591AQ</t>
  </si>
  <si>
    <t>FCX619</t>
  </si>
  <si>
    <t>FCX619Q</t>
  </si>
  <si>
    <t>FCX690B</t>
  </si>
  <si>
    <t>NPN,45V, 2A, SOT89</t>
  </si>
  <si>
    <t>FCX790A</t>
  </si>
  <si>
    <t>PNP, 40V, 2A, SOT89</t>
  </si>
  <si>
    <t>FMMT449</t>
  </si>
  <si>
    <t>FMMT489</t>
  </si>
  <si>
    <t>FMMT491A</t>
  </si>
  <si>
    <t>NPN, 40V, 1A, SOT23</t>
  </si>
  <si>
    <t>FMMT491AQ</t>
  </si>
  <si>
    <t>FMMT549</t>
  </si>
  <si>
    <t>PNP, 30V, 1A, SOT23</t>
  </si>
  <si>
    <t>FMMT549A</t>
  </si>
  <si>
    <t>FMMT589</t>
  </si>
  <si>
    <t>FMMT591A</t>
  </si>
  <si>
    <t>PNP, 40V, 1A, SOT23</t>
  </si>
  <si>
    <t>0.5/20</t>
  </si>
  <si>
    <t>FMMT591AQ</t>
  </si>
  <si>
    <t>FMMT619</t>
  </si>
  <si>
    <t>NPN, 50V, 2A, SOT23</t>
  </si>
  <si>
    <t>FMMT619Q</t>
  </si>
  <si>
    <t>SOT23 (Type DN), SOT23</t>
  </si>
  <si>
    <t>FMMT720</t>
  </si>
  <si>
    <t>PNP, 40V, 1.5A, SOT23</t>
  </si>
  <si>
    <t>FMMT720Q</t>
  </si>
  <si>
    <t>FMMTL619</t>
  </si>
  <si>
    <t>NPN, 50V, 1.25A, SOT23</t>
  </si>
  <si>
    <t>0.5/25</t>
  </si>
  <si>
    <t>FZT1051A</t>
  </si>
  <si>
    <t>NPN, 40V, 5A, SOT223</t>
  </si>
  <si>
    <t>5/100</t>
  </si>
  <si>
    <t>SOT223 (Type DN), SOT223</t>
  </si>
  <si>
    <t>FZT1151A</t>
  </si>
  <si>
    <t>FZT489</t>
  </si>
  <si>
    <t>NPN, 30V, 1A, SOT223</t>
  </si>
  <si>
    <t>FZT489Q</t>
  </si>
  <si>
    <t>FZT491A</t>
  </si>
  <si>
    <t>NPN, 40V, 1A, SOT223</t>
  </si>
  <si>
    <t>FZT491AQ</t>
  </si>
  <si>
    <t>FZT549</t>
  </si>
  <si>
    <t>PNP, 30V, 1A, SOT223</t>
  </si>
  <si>
    <t>FZT589</t>
  </si>
  <si>
    <t>FZT591A</t>
  </si>
  <si>
    <t>PNP, 40V, 1A, SOT223</t>
  </si>
  <si>
    <t>FZT591AQ</t>
  </si>
  <si>
    <t>FZT690B</t>
  </si>
  <si>
    <t>NPN, 45V, 3A, SOT223</t>
  </si>
  <si>
    <t>FZT690BQ</t>
  </si>
  <si>
    <t>FZT790A</t>
  </si>
  <si>
    <t>FZT849</t>
  </si>
  <si>
    <t>NPN, 30V, 7A, SOT223</t>
  </si>
  <si>
    <t>2/20</t>
  </si>
  <si>
    <t>FZT949</t>
  </si>
  <si>
    <t>PNP, 30V, 5.5A, SOT223</t>
  </si>
  <si>
    <t>FZT949Q</t>
  </si>
  <si>
    <t>FZTA14</t>
  </si>
  <si>
    <t>Darlington Transistor</t>
  </si>
  <si>
    <t>0.1/0.1</t>
  </si>
  <si>
    <t>1/1</t>
  </si>
  <si>
    <t>MMBT2222A</t>
  </si>
  <si>
    <t>NPN, 40V, 0.6A, SOT23</t>
  </si>
  <si>
    <t>MMBT2222ALP4</t>
  </si>
  <si>
    <t>NPN, 40V, 0.6A, DFN1006-3</t>
  </si>
  <si>
    <t>X2-DFN1006-3</t>
  </si>
  <si>
    <t>MMBT2222AQ</t>
  </si>
  <si>
    <t>MMBT2222AT</t>
  </si>
  <si>
    <t>NPN, 40V,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</si>
  <si>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</si>
  <si>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</si>
  <si>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</si>
  <si>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</si>
  <si>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</si>
  <si>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</si>
  <si>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</si>
  <si>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</si>
  <si>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</si>
  <si>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</si>
  <si>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</si>
  <si>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</si>
  <si>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</si>
  <si>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</si>
  <si>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</si>
  <si>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</si>
  <si>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</si>
  <si>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</si>
  <si>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</si>
  <si>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</si>
  <si>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</si>
  <si>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</si>
  <si>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</si>
  <si>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</si>
  <si>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</si>
  <si>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</si>
  <si>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</si>
  <si>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</si>
  <si>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</si>
  <si>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MMBT6427</t>
  </si>
  <si>
    <t>NPN, 40V, 0.5A, SOT23</t>
  </si>
  <si>
    <t>0.05/0/5</t>
  </si>
  <si>
    <t>0.5/0.5</t>
  </si>
  <si>
    <t>MMBTA13</t>
  </si>
  <si>
    <t>NPN, 30V, 0.3A, SOT23</t>
  </si>
  <si>
    <t>MMBTA14</t>
  </si>
  <si>
    <t>MMBTA63</t>
  </si>
  <si>
    <t>PNP, 30V, 0.5A, SOT23</t>
  </si>
  <si>
    <t>MMBTA64</t>
  </si>
  <si>
    <t>MMDT2222A</t>
  </si>
  <si>
    <t>Dual NPN, 40V, 0.6A, SOT363</t>
  </si>
  <si>
    <t>MMDT2222V</t>
  </si>
  <si>
    <t>Dual NPN, 40V, 0.6A, SOT563</t>
  </si>
  <si>
    <t>MMDT2227</t>
  </si>
  <si>
    <t>MMDT2227M</t>
  </si>
  <si>
    <t>MMDT2227Q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</si>
  <si>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</si>
  <si>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</si>
  <si>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</si>
  <si>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</si>
  <si>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</si>
  <si>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</si>
  <si>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</si>
  <si>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</si>
  <si>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</si>
  <si>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</si>
  <si>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</si>
  <si>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</si>
  <si>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</si>
  <si>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</si>
  <si>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</si>
  <si>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</si>
  <si>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</si>
  <si>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</si>
  <si>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</si>
  <si>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</si>
  <si>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</si>
  <si>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</si>
  <si>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</si>
  <si>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</si>
  <si>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MMST2222A</t>
  </si>
  <si>
    <t>NPN, 40V, 0.6A, SOT323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</si>
  <si>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</si>
  <si>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</si>
  <si>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</si>
  <si>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</si>
  <si>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</si>
  <si>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</si>
  <si>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</si>
  <si>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</si>
  <si>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MMST6427</t>
  </si>
  <si>
    <t>NPN, 40V, 0.5A, SOT323</t>
  </si>
  <si>
    <t>MMSTA13</t>
  </si>
  <si>
    <t>NPN, 30V, 0.3A, SOT323</t>
  </si>
  <si>
    <t>MMSTA14</t>
  </si>
  <si>
    <t>MMSTA63</t>
  </si>
  <si>
    <t>PNP, 30V, 0.5A, SOT323</t>
  </si>
  <si>
    <t>MMSTA64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</si>
  <si>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</si>
  <si>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</si>
  <si>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</si>
  <si>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</si>
  <si>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</si>
  <si>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</si>
  <si>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</si>
  <si>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</si>
  <si>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</si>
  <si>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SM-8</t>
  </si>
  <si>
    <t>ZHB6790</t>
  </si>
  <si>
    <t>H-Bridge, 40V, 2A, SM-8</t>
  </si>
  <si>
    <t>H-bridge</t>
  </si>
  <si>
    <t>2 x NPN + 2 x PNP</t>
  </si>
  <si>
    <t>160, 250</t>
  </si>
  <si>
    <t>0.5/2.5, 0.5/5</t>
  </si>
  <si>
    <t>350, 750</t>
  </si>
  <si>
    <t>2/30, 2/50</t>
  </si>
  <si>
    <t>ZTD09N50DE6Q</t>
  </si>
  <si>
    <t>Dual NPN, 50V, 1A, SOT26</t>
  </si>
  <si>
    <t>ZTP25040DFH</t>
  </si>
  <si>
    <t>PNP, 40V, 3A, SOT23</t>
  </si>
  <si>
    <t>ZTP25040DFHQ</t>
  </si>
  <si>
    <t>ZTX1051A</t>
  </si>
  <si>
    <t>NPN, 40V, 4A, E-Line</t>
  </si>
  <si>
    <t>4/100</t>
  </si>
  <si>
    <t>E-Line</t>
  </si>
  <si>
    <t>ZTX450</t>
  </si>
  <si>
    <t>NPN, 45V, 1A, E-Line</t>
  </si>
  <si>
    <t>ZTX549</t>
  </si>
  <si>
    <t>PNP, 30V, 1A, E-Line</t>
  </si>
  <si>
    <t>ZTX690B</t>
  </si>
  <si>
    <t>NPN, 45V, 2A, E-Line</t>
  </si>
  <si>
    <t>ZTX790A</t>
  </si>
  <si>
    <t>PNP, 40V, 2A, E-Line</t>
  </si>
  <si>
    <t>1.5/20</t>
  </si>
  <si>
    <t>ZTX849</t>
  </si>
  <si>
    <t>NPN, 30V, 5A, E-Line</t>
  </si>
  <si>
    <t>ZTX949</t>
  </si>
  <si>
    <t>PNP, 30V, 4.5A, E-Line</t>
  </si>
  <si>
    <t>5/300</t>
  </si>
  <si>
    <t>ZUMT619</t>
  </si>
  <si>
    <t>NPN, 50V, 1A, SOT323</t>
  </si>
  <si>
    <t>ZUMT720</t>
  </si>
  <si>
    <t>PNP, 40V, 0.75A, SOT323</t>
  </si>
  <si>
    <t>ZX5T3Z</t>
  </si>
  <si>
    <t>PNP, 40V, 5.5A, SOT89</t>
  </si>
  <si>
    <t>ZX5T949G</t>
  </si>
  <si>
    <t>ZXT10N50DE6</t>
  </si>
  <si>
    <t>NPN, 50V, 3A, SOT26</t>
  </si>
  <si>
    <t>ZXT10P40DE6</t>
  </si>
  <si>
    <t>PNP, 40V, 2A, SOT26</t>
  </si>
  <si>
    <t>ZXT12N50DX</t>
  </si>
  <si>
    <t>Dual NPN, 50V, 3A, MSOP-8</t>
  </si>
  <si>
    <t>3/50</t>
  </si>
  <si>
    <t>MSOP-8</t>
  </si>
  <si>
    <t>ZXT12P40DX</t>
  </si>
  <si>
    <t>Dual PNP, 40V, 2A, MSOP-8</t>
  </si>
  <si>
    <t>ZXT13N50DE6</t>
  </si>
  <si>
    <t>NPN, 50V, 4A, SOT26</t>
  </si>
  <si>
    <t>ZXT13N50DE6Q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</si>
  <si>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</si>
  <si>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</si>
  <si>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</si>
  <si>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</si>
  <si>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</si>
  <si>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</si>
  <si>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</si>
  <si>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</si>
  <si>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</si>
  <si>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</si>
  <si>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ZXTC2045E6</t>
  </si>
  <si>
    <t>Complementary, 30V, 1.5A, SOT26</t>
  </si>
  <si>
    <t>0.75/15</t>
  </si>
  <si>
    <t>195, 265</t>
  </si>
  <si>
    <t>ZXTC2045E6Q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</si>
  <si>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</si>
  <si>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</si>
  <si>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</si>
  <si>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</si>
  <si>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</si>
  <si>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</si>
  <si>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</si>
  <si>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</si>
  <si>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</si>
  <si>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</si>
  <si>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2, 1.5</t>
  </si>
  <si>
    <t>0.5, 0.1</t>
  </si>
  <si>
    <t>35, 30</t>
  </si>
  <si>
    <t>300, 350</t>
  </si>
  <si>
    <t>0.5/50, 0.5/20</t>
  </si>
  <si>
    <t>W-DFN3020-8 (Type B)</t>
  </si>
  <si>
    <t>ZXTC4591AMCQ</t>
  </si>
  <si>
    <t>ZXTC6719MC</t>
  </si>
  <si>
    <t>Complimentary, 50V, 4A, DFN3020-8</t>
  </si>
  <si>
    <t>50, 40</t>
  </si>
  <si>
    <t>4, 3</t>
  </si>
  <si>
    <t>6, 4</t>
  </si>
  <si>
    <t>0.2, 0.1</t>
  </si>
  <si>
    <t>100, 60</t>
  </si>
  <si>
    <t>1/10, 1/50</t>
  </si>
  <si>
    <t>220, 300</t>
  </si>
  <si>
    <t>2/50, 2/200</t>
  </si>
  <si>
    <t>100, 150</t>
  </si>
  <si>
    <t>ZXTD09N50DE6</t>
  </si>
  <si>
    <t>ZXTD2090E6</t>
  </si>
  <si>
    <t>ZXTD619MC</t>
  </si>
  <si>
    <t>Dual NPN, 50V, 4A, DFN3020-8</t>
  </si>
  <si>
    <t>W-DFN3020-8 (Type B), U-DFN3030-8</t>
  </si>
  <si>
    <t>ZXTD720MC</t>
  </si>
  <si>
    <t>Dual PNP, 40V, 3A, DFN3020-8</t>
  </si>
  <si>
    <t>ZXTN07045EFF</t>
  </si>
  <si>
    <t>NPN, 45V, 4A, SOT23F</t>
  </si>
  <si>
    <t>SOT23F</t>
  </si>
  <si>
    <t>ZXTN19055DZ</t>
  </si>
  <si>
    <t>NPN, 55V, 6A, SOT89</t>
  </si>
  <si>
    <t>ZXTN2007G</t>
  </si>
  <si>
    <t>ZXTN2007Z</t>
  </si>
  <si>
    <t>NPN, 30V, 6A, SOT89</t>
  </si>
  <si>
    <t>ZXTN2031F</t>
  </si>
  <si>
    <t>NPN, 50V, 5A, SOT23</t>
  </si>
  <si>
    <t>ZXTN2040F</t>
  </si>
  <si>
    <t>ZXTN25040DFH</t>
  </si>
  <si>
    <t>NPN, 40V, 4A, SOT23</t>
  </si>
  <si>
    <t>ZXTN25040DFL</t>
  </si>
  <si>
    <t>NPN, 40V, 1.5A, SOT23</t>
  </si>
  <si>
    <t>0.5/10</t>
  </si>
  <si>
    <t>1.5/30</t>
  </si>
  <si>
    <t>ZXTN25040DZ</t>
  </si>
  <si>
    <t>NPN, 40V, 5A, SOT89</t>
  </si>
  <si>
    <t>ZXTN25050DFH</t>
  </si>
  <si>
    <t>NPN, 50V, 4A, SOT23</t>
  </si>
  <si>
    <t>ZXTN4240F</t>
  </si>
  <si>
    <t>NPN, 40V, 2A, SOT23</t>
  </si>
  <si>
    <t>ZXTN619MA</t>
  </si>
  <si>
    <t>NPN, 50V, 4A, DFN2020-3</t>
  </si>
  <si>
    <t>ZXTP07040DFF</t>
  </si>
  <si>
    <t>PNP, 40V, 3A, SOT23F</t>
  </si>
  <si>
    <t>ZXTP19040CGQ</t>
  </si>
  <si>
    <t>ZXTP2008G</t>
  </si>
  <si>
    <t>ZXTP2008Z</t>
  </si>
  <si>
    <t>PNP, 30V, 5.5A, SOT89</t>
  </si>
  <si>
    <t>ZXTP2008ZQ</t>
  </si>
  <si>
    <t>ZXTP2009Z</t>
  </si>
  <si>
    <t>ZXTP2009ZQ</t>
  </si>
  <si>
    <t>ZXTP2025F</t>
  </si>
  <si>
    <t>PNP, 50V, 5A, SOT23</t>
  </si>
  <si>
    <t>ZXTP2041F</t>
  </si>
  <si>
    <t>ZXTP25040DFH</t>
  </si>
  <si>
    <t>ZXTP25040DFL</t>
  </si>
  <si>
    <t>ZXTP25040DZ</t>
  </si>
  <si>
    <t>PNP, 40V, 3.5A, SOT89</t>
  </si>
  <si>
    <t>3.5/350</t>
  </si>
  <si>
    <t>ZXTP5240F</t>
  </si>
  <si>
    <t>ZXTP720MA</t>
  </si>
  <si>
    <t>PNP, 40V, 3A,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</si>
</sst>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13Y.pdf" TargetMode="External"/><Relationship Id="rId_hyperlink_2" Type="http://schemas.openxmlformats.org/officeDocument/2006/relationships/hyperlink" Target="https://www.diodes.com/part/view/2DA1213Y" TargetMode="External"/><Relationship Id="rId_hyperlink_3" Type="http://schemas.openxmlformats.org/officeDocument/2006/relationships/hyperlink" Target="https://www.diodes.com/datasheet/download/2DA1213YQ.pdf" TargetMode="External"/><Relationship Id="rId_hyperlink_4" Type="http://schemas.openxmlformats.org/officeDocument/2006/relationships/hyperlink" Target="https://www.diodes.com/part/view/2DA1213YQ" TargetMode="External"/><Relationship Id="rId_hyperlink_5" Type="http://schemas.openxmlformats.org/officeDocument/2006/relationships/hyperlink" Target="https://www.diodes.com/datasheet/download/2DA1774Q.pdf" TargetMode="External"/><Relationship Id="rId_hyperlink_6" Type="http://schemas.openxmlformats.org/officeDocument/2006/relationships/hyperlink" Target="https://www.diodes.com/part/view/2DA1774Q" TargetMode="External"/><Relationship Id="rId_hyperlink_7" Type="http://schemas.openxmlformats.org/officeDocument/2006/relationships/hyperlink" Target="https://www.diodes.com/datasheet/download/2DA1774QLP.pdf" TargetMode="External"/><Relationship Id="rId_hyperlink_8" Type="http://schemas.openxmlformats.org/officeDocument/2006/relationships/hyperlink" Target="https://www.diodes.com/part/view/2DA1774QLP" TargetMode="External"/><Relationship Id="rId_hyperlink_9" Type="http://schemas.openxmlformats.org/officeDocument/2006/relationships/hyperlink" Target="https://www.diodes.com/datasheet/download/2DA1774QQ.pdf" TargetMode="External"/><Relationship Id="rId_hyperlink_10" Type="http://schemas.openxmlformats.org/officeDocument/2006/relationships/hyperlink" Target="https://www.diodes.com/part/view/2DA1774QQ" TargetMode="External"/><Relationship Id="rId_hyperlink_11" Type="http://schemas.openxmlformats.org/officeDocument/2006/relationships/hyperlink" Target="https://www.diodes.com/datasheet/download/2DA1774R.pdf" TargetMode="External"/><Relationship Id="rId_hyperlink_12" Type="http://schemas.openxmlformats.org/officeDocument/2006/relationships/hyperlink" Target="https://www.diodes.com/part/view/2DA1774R" TargetMode="External"/><Relationship Id="rId_hyperlink_13" Type="http://schemas.openxmlformats.org/officeDocument/2006/relationships/hyperlink" Target="https://www.diodes.com/datasheet/download/2DA1797.pdf" TargetMode="External"/><Relationship Id="rId_hyperlink_14" Type="http://schemas.openxmlformats.org/officeDocument/2006/relationships/hyperlink" Target="https://www.diodes.com/part/view/2DA1797" TargetMode="External"/><Relationship Id="rId_hyperlink_15" Type="http://schemas.openxmlformats.org/officeDocument/2006/relationships/hyperlink" Target="https://www.diodes.com/datasheet/download/2DA1797.pdf" TargetMode="External"/><Relationship Id="rId_hyperlink_16" Type="http://schemas.openxmlformats.org/officeDocument/2006/relationships/hyperlink" Target="https://www.diodes.com/part/view/2DA1797Q" TargetMode="External"/><Relationship Id="rId_hyperlink_17" Type="http://schemas.openxmlformats.org/officeDocument/2006/relationships/hyperlink" Target="https://www.diodes.com/datasheet/download/2DB1132R.pdf" TargetMode="External"/><Relationship Id="rId_hyperlink_18" Type="http://schemas.openxmlformats.org/officeDocument/2006/relationships/hyperlink" Target="https://www.diodes.com/part/view/2DB1132R" TargetMode="External"/><Relationship Id="rId_hyperlink_19" Type="http://schemas.openxmlformats.org/officeDocument/2006/relationships/hyperlink" Target="https://www.diodes.com/datasheet/download/2DB1182Q.pdf" TargetMode="External"/><Relationship Id="rId_hyperlink_20" Type="http://schemas.openxmlformats.org/officeDocument/2006/relationships/hyperlink" Target="https://www.diodes.com/part/view/2DB1182Q" TargetMode="External"/><Relationship Id="rId_hyperlink_21" Type="http://schemas.openxmlformats.org/officeDocument/2006/relationships/hyperlink" Target="https://www.diodes.com/datasheet/download/2DB1184Q.pdf" TargetMode="External"/><Relationship Id="rId_hyperlink_22" Type="http://schemas.openxmlformats.org/officeDocument/2006/relationships/hyperlink" Target="https://www.diodes.com/part/view/2DB1184Q" TargetMode="External"/><Relationship Id="rId_hyperlink_23" Type="http://schemas.openxmlformats.org/officeDocument/2006/relationships/hyperlink" Target="https://www.diodes.com/datasheet/download/2DB1188Q.pdf" TargetMode="External"/><Relationship Id="rId_hyperlink_24" Type="http://schemas.openxmlformats.org/officeDocument/2006/relationships/hyperlink" Target="https://www.diodes.com/part/view/2DB1188Q" TargetMode="External"/><Relationship Id="rId_hyperlink_25" Type="http://schemas.openxmlformats.org/officeDocument/2006/relationships/hyperlink" Target="https://www.diodes.com/datasheet/download/2DB1188R.pdf" TargetMode="External"/><Relationship Id="rId_hyperlink_26" Type="http://schemas.openxmlformats.org/officeDocument/2006/relationships/hyperlink" Target="https://www.diodes.com/part/view/2DB1188R" TargetMode="External"/><Relationship Id="rId_hyperlink_27" Type="http://schemas.openxmlformats.org/officeDocument/2006/relationships/hyperlink" Target="https://www.diodes.com/datasheet/download/2DC2412R.pdf" TargetMode="External"/><Relationship Id="rId_hyperlink_28" Type="http://schemas.openxmlformats.org/officeDocument/2006/relationships/hyperlink" Target="https://www.diodes.com/part/view/2DC2412R" TargetMode="External"/><Relationship Id="rId_hyperlink_29" Type="http://schemas.openxmlformats.org/officeDocument/2006/relationships/hyperlink" Target="https://www.diodes.com/datasheet/download/2DC4617Q.pdf" TargetMode="External"/><Relationship Id="rId_hyperlink_30" Type="http://schemas.openxmlformats.org/officeDocument/2006/relationships/hyperlink" Target="https://www.diodes.com/part/view/2DC4617Q" TargetMode="External"/><Relationship Id="rId_hyperlink_31" Type="http://schemas.openxmlformats.org/officeDocument/2006/relationships/hyperlink" Target="https://www.diodes.com/datasheet/download/2DC4617QLP.pdf" TargetMode="External"/><Relationship Id="rId_hyperlink_32" Type="http://schemas.openxmlformats.org/officeDocument/2006/relationships/hyperlink" Target="https://www.diodes.com/part/view/2DC4617QLP" TargetMode="External"/><Relationship Id="rId_hyperlink_33" Type="http://schemas.openxmlformats.org/officeDocument/2006/relationships/hyperlink" Target="https://www.diodes.com/datasheet/download/2DC4617R.pdf" TargetMode="External"/><Relationship Id="rId_hyperlink_34" Type="http://schemas.openxmlformats.org/officeDocument/2006/relationships/hyperlink" Target="https://www.diodes.com/part/view/2DC4617R" TargetMode="External"/><Relationship Id="rId_hyperlink_35" Type="http://schemas.openxmlformats.org/officeDocument/2006/relationships/hyperlink" Target="https://www.diodes.com/datasheet/download/2DC4617S.pdf" TargetMode="External"/><Relationship Id="rId_hyperlink_36" Type="http://schemas.openxmlformats.org/officeDocument/2006/relationships/hyperlink" Target="https://www.diodes.com/part/view/2DC4617S" TargetMode="External"/><Relationship Id="rId_hyperlink_37" Type="http://schemas.openxmlformats.org/officeDocument/2006/relationships/hyperlink" Target="https://www.diodes.com/datasheet/download/2DC4672.pdf" TargetMode="External"/><Relationship Id="rId_hyperlink_38" Type="http://schemas.openxmlformats.org/officeDocument/2006/relationships/hyperlink" Target="https://www.diodes.com/part/view/2DC4672" TargetMode="External"/><Relationship Id="rId_hyperlink_39" Type="http://schemas.openxmlformats.org/officeDocument/2006/relationships/hyperlink" Target="https://www.diodes.com/datasheet/download/2DD1664P.pdf" TargetMode="External"/><Relationship Id="rId_hyperlink_40" Type="http://schemas.openxmlformats.org/officeDocument/2006/relationships/hyperlink" Target="https://www.diodes.com/part/view/2DD1664P" TargetMode="External"/><Relationship Id="rId_hyperlink_41" Type="http://schemas.openxmlformats.org/officeDocument/2006/relationships/hyperlink" Target="https://www.diodes.com/datasheet/download/2DD1664Q.pdf" TargetMode="External"/><Relationship Id="rId_hyperlink_42" Type="http://schemas.openxmlformats.org/officeDocument/2006/relationships/hyperlink" Target="https://www.diodes.com/part/view/2DD1664Q" TargetMode="External"/><Relationship Id="rId_hyperlink_43" Type="http://schemas.openxmlformats.org/officeDocument/2006/relationships/hyperlink" Target="https://www.diodes.com/datasheet/download/2DD1664R.pdf" TargetMode="External"/><Relationship Id="rId_hyperlink_44" Type="http://schemas.openxmlformats.org/officeDocument/2006/relationships/hyperlink" Target="https://www.diodes.com/part/view/2DD1664R" TargetMode="External"/><Relationship Id="rId_hyperlink_45" Type="http://schemas.openxmlformats.org/officeDocument/2006/relationships/hyperlink" Target="https://www.diodes.com/datasheet/download/2DD2679.pdf" TargetMode="External"/><Relationship Id="rId_hyperlink_46" Type="http://schemas.openxmlformats.org/officeDocument/2006/relationships/hyperlink" Target="https://www.diodes.com/part/view/2DD2679" TargetMode="External"/><Relationship Id="rId_hyperlink_47" Type="http://schemas.openxmlformats.org/officeDocument/2006/relationships/hyperlink" Target="https://www.diodes.com/datasheet/download/AC817-40Q.pdf" TargetMode="External"/><Relationship Id="rId_hyperlink_48" Type="http://schemas.openxmlformats.org/officeDocument/2006/relationships/hyperlink" Target="https://www.diodes.com/part/view/AC817-40Q" TargetMode="External"/><Relationship Id="rId_hyperlink_49" Type="http://schemas.openxmlformats.org/officeDocument/2006/relationships/hyperlink" Target="https://www.diodes.com/datasheet/download/AC847BQ_AC847CQ_AC848BQ.pdf" TargetMode="External"/><Relationship Id="rId_hyperlink_50" Type="http://schemas.openxmlformats.org/officeDocument/2006/relationships/hyperlink" Target="https://www.diodes.com/part/view/AC847BQ" TargetMode="External"/><Relationship Id="rId_hyperlink_51" Type="http://schemas.openxmlformats.org/officeDocument/2006/relationships/hyperlink" Target="https://www.diodes.com/datasheet/download/AC847BWQ_AC847CWQ.pdf" TargetMode="External"/><Relationship Id="rId_hyperlink_52" Type="http://schemas.openxmlformats.org/officeDocument/2006/relationships/hyperlink" Target="https://www.diodes.com/part/view/AC847BWQ" TargetMode="External"/><Relationship Id="rId_hyperlink_53" Type="http://schemas.openxmlformats.org/officeDocument/2006/relationships/hyperlink" Target="https://www.diodes.com/datasheet/download/AC847BQ_AC847CQ_AC848BQ.pdf" TargetMode="External"/><Relationship Id="rId_hyperlink_54" Type="http://schemas.openxmlformats.org/officeDocument/2006/relationships/hyperlink" Target="https://www.diodes.com/part/view/AC847CQ" TargetMode="External"/><Relationship Id="rId_hyperlink_55" Type="http://schemas.openxmlformats.org/officeDocument/2006/relationships/hyperlink" Target="https://www.diodes.com/datasheet/download/AC847BWQ_AC847CWQ.pdf" TargetMode="External"/><Relationship Id="rId_hyperlink_56" Type="http://schemas.openxmlformats.org/officeDocument/2006/relationships/hyperlink" Target="https://www.diodes.com/part/view/AC847CWQ" TargetMode="External"/><Relationship Id="rId_hyperlink_57" Type="http://schemas.openxmlformats.org/officeDocument/2006/relationships/hyperlink" Target="https://www.diodes.com/datasheet/download/AC847BQ_AC847CQ_AC848BQ.pdf" TargetMode="External"/><Relationship Id="rId_hyperlink_58" Type="http://schemas.openxmlformats.org/officeDocument/2006/relationships/hyperlink" Target="https://www.diodes.com/part/view/AC848BQ" TargetMode="External"/><Relationship Id="rId_hyperlink_59" Type="http://schemas.openxmlformats.org/officeDocument/2006/relationships/hyperlink" Target="https://www.diodes.com/datasheet/download/AC857BQ-AC857CQ.pdf" TargetMode="External"/><Relationship Id="rId_hyperlink_60" Type="http://schemas.openxmlformats.org/officeDocument/2006/relationships/hyperlink" Target="https://www.diodes.com/part/view/AC857BQ" TargetMode="External"/><Relationship Id="rId_hyperlink_61" Type="http://schemas.openxmlformats.org/officeDocument/2006/relationships/hyperlink" Target="https://www.diodes.com/datasheet/download/AC857BSQ.pdf" TargetMode="External"/><Relationship Id="rId_hyperlink_62" Type="http://schemas.openxmlformats.org/officeDocument/2006/relationships/hyperlink" Target="https://www.diodes.com/part/view/AC857BSQ" TargetMode="External"/><Relationship Id="rId_hyperlink_63" Type="http://schemas.openxmlformats.org/officeDocument/2006/relationships/hyperlink" Target="https://www.diodes.com/datasheet/download/AC857BQ-AC857CQ.pdf" TargetMode="External"/><Relationship Id="rId_hyperlink_64" Type="http://schemas.openxmlformats.org/officeDocument/2006/relationships/hyperlink" Target="https://www.diodes.com/part/view/AC857CQ" TargetMode="External"/><Relationship Id="rId_hyperlink_65" Type="http://schemas.openxmlformats.org/officeDocument/2006/relationships/hyperlink" Target="https://www.diodes.com/datasheet/download/AC857CWQ.pdf" TargetMode="External"/><Relationship Id="rId_hyperlink_66" Type="http://schemas.openxmlformats.org/officeDocument/2006/relationships/hyperlink" Target="https://www.diodes.com/part/view/AC857CWQ" TargetMode="External"/><Relationship Id="rId_hyperlink_67" Type="http://schemas.openxmlformats.org/officeDocument/2006/relationships/hyperlink" Target="https://www.diodes.com/datasheet/download/BC807-16.pdf" TargetMode="External"/><Relationship Id="rId_hyperlink_68" Type="http://schemas.openxmlformats.org/officeDocument/2006/relationships/hyperlink" Target="https://www.diodes.com/part/view/BC807-16" TargetMode="External"/><Relationship Id="rId_hyperlink_69" Type="http://schemas.openxmlformats.org/officeDocument/2006/relationships/hyperlink" Target="https://www.diodes.com/datasheet/download/BC807-16W.pdf" TargetMode="External"/><Relationship Id="rId_hyperlink_70" Type="http://schemas.openxmlformats.org/officeDocument/2006/relationships/hyperlink" Target="https://www.diodes.com/part/view/BC807-16W" TargetMode="External"/><Relationship Id="rId_hyperlink_71" Type="http://schemas.openxmlformats.org/officeDocument/2006/relationships/hyperlink" Target="https://www.diodes.com/datasheet/download/BC807-25.pdf" TargetMode="External"/><Relationship Id="rId_hyperlink_72" Type="http://schemas.openxmlformats.org/officeDocument/2006/relationships/hyperlink" Target="https://www.diodes.com/part/view/BC807-25" TargetMode="External"/><Relationship Id="rId_hyperlink_73" Type="http://schemas.openxmlformats.org/officeDocument/2006/relationships/hyperlink" Target="https://www.diodes.com/datasheet/download/BC807-25W.pdf" TargetMode="External"/><Relationship Id="rId_hyperlink_74" Type="http://schemas.openxmlformats.org/officeDocument/2006/relationships/hyperlink" Target="https://www.diodes.com/part/view/BC807-25W" TargetMode="External"/><Relationship Id="rId_hyperlink_75" Type="http://schemas.openxmlformats.org/officeDocument/2006/relationships/hyperlink" Target="https://www.diodes.com/datasheet/download/BC807-40.pdf" TargetMode="External"/><Relationship Id="rId_hyperlink_76" Type="http://schemas.openxmlformats.org/officeDocument/2006/relationships/hyperlink" Target="https://www.diodes.com/part/view/BC807-40" TargetMode="External"/><Relationship Id="rId_hyperlink_77" Type="http://schemas.openxmlformats.org/officeDocument/2006/relationships/hyperlink" Target="https://www.diodes.com/datasheet/download/BC807-40Q.pdf" TargetMode="External"/><Relationship Id="rId_hyperlink_78" Type="http://schemas.openxmlformats.org/officeDocument/2006/relationships/hyperlink" Target="https://www.diodes.com/part/view/BC807-40Q" TargetMode="External"/><Relationship Id="rId_hyperlink_79" Type="http://schemas.openxmlformats.org/officeDocument/2006/relationships/hyperlink" Target="https://www.diodes.com/datasheet/download/BC807-40W.pdf" TargetMode="External"/><Relationship Id="rId_hyperlink_80" Type="http://schemas.openxmlformats.org/officeDocument/2006/relationships/hyperlink" Target="https://www.diodes.com/part/view/BC807-40W" TargetMode="External"/><Relationship Id="rId_hyperlink_81" Type="http://schemas.openxmlformats.org/officeDocument/2006/relationships/hyperlink" Target="https://www.diodes.com/datasheet/download/BC817-16.pdf" TargetMode="External"/><Relationship Id="rId_hyperlink_82" Type="http://schemas.openxmlformats.org/officeDocument/2006/relationships/hyperlink" Target="https://www.diodes.com/part/view/BC817-16" TargetMode="External"/><Relationship Id="rId_hyperlink_83" Type="http://schemas.openxmlformats.org/officeDocument/2006/relationships/hyperlink" Target="https://www.diodes.com/datasheet/download/BC817-16Q_25Q_40Q.pdf" TargetMode="External"/><Relationship Id="rId_hyperlink_84" Type="http://schemas.openxmlformats.org/officeDocument/2006/relationships/hyperlink" Target="https://www.diodes.com/part/view/BC817-16Q" TargetMode="External"/><Relationship Id="rId_hyperlink_85" Type="http://schemas.openxmlformats.org/officeDocument/2006/relationships/hyperlink" Target="https://www.diodes.com/datasheet/download/BC817-16W.pdf" TargetMode="External"/><Relationship Id="rId_hyperlink_86" Type="http://schemas.openxmlformats.org/officeDocument/2006/relationships/hyperlink" Target="https://www.diodes.com/part/view/BC817-16W" TargetMode="External"/><Relationship Id="rId_hyperlink_87" Type="http://schemas.openxmlformats.org/officeDocument/2006/relationships/hyperlink" Target="https://www.diodes.com/datasheet/download/BC817-25.pdf" TargetMode="External"/><Relationship Id="rId_hyperlink_88" Type="http://schemas.openxmlformats.org/officeDocument/2006/relationships/hyperlink" Target="https://www.diodes.com/part/view/BC817-25" TargetMode="External"/><Relationship Id="rId_hyperlink_89" Type="http://schemas.openxmlformats.org/officeDocument/2006/relationships/hyperlink" Target="https://www.diodes.com/datasheet/download/BC817-16Q_25Q_40Q.pdf" TargetMode="External"/><Relationship Id="rId_hyperlink_90" Type="http://schemas.openxmlformats.org/officeDocument/2006/relationships/hyperlink" Target="https://www.diodes.com/part/view/BC817-25Q" TargetMode="External"/><Relationship Id="rId_hyperlink_91" Type="http://schemas.openxmlformats.org/officeDocument/2006/relationships/hyperlink" Target="https://www.diodes.com/datasheet/download/BC817-25W.pdf" TargetMode="External"/><Relationship Id="rId_hyperlink_92" Type="http://schemas.openxmlformats.org/officeDocument/2006/relationships/hyperlink" Target="https://www.diodes.com/part/view/BC817-25W" TargetMode="External"/><Relationship Id="rId_hyperlink_93" Type="http://schemas.openxmlformats.org/officeDocument/2006/relationships/hyperlink" Target="https://www.diodes.com/datasheet/download/BC817-40.pdf" TargetMode="External"/><Relationship Id="rId_hyperlink_94" Type="http://schemas.openxmlformats.org/officeDocument/2006/relationships/hyperlink" Target="https://www.diodes.com/part/view/BC817-40" TargetMode="External"/><Relationship Id="rId_hyperlink_95" Type="http://schemas.openxmlformats.org/officeDocument/2006/relationships/hyperlink" Target="https://www.diodes.com/datasheet/download/BC817-40Q.pdf" TargetMode="External"/><Relationship Id="rId_hyperlink_96" Type="http://schemas.openxmlformats.org/officeDocument/2006/relationships/hyperlink" Target="https://www.diodes.com/part/view/BC817-40Q" TargetMode="External"/><Relationship Id="rId_hyperlink_97" Type="http://schemas.openxmlformats.org/officeDocument/2006/relationships/hyperlink" Target="https://www.diodes.com/datasheet/download/BC817-40W.pdf" TargetMode="External"/><Relationship Id="rId_hyperlink_98" Type="http://schemas.openxmlformats.org/officeDocument/2006/relationships/hyperlink" Target="https://www.diodes.com/part/view/BC817-40W" TargetMode="External"/><Relationship Id="rId_hyperlink_99" Type="http://schemas.openxmlformats.org/officeDocument/2006/relationships/hyperlink" Target="https://www.diodes.com/datasheet/download/BC847A.pdf" TargetMode="External"/><Relationship Id="rId_hyperlink_100" Type="http://schemas.openxmlformats.org/officeDocument/2006/relationships/hyperlink" Target="https://www.diodes.com/part/view/BC847A" TargetMode="External"/><Relationship Id="rId_hyperlink_101" Type="http://schemas.openxmlformats.org/officeDocument/2006/relationships/hyperlink" Target="https://www.diodes.com/datasheet/download/BC846AQ-BC848CQ.pdf" TargetMode="External"/><Relationship Id="rId_hyperlink_102" Type="http://schemas.openxmlformats.org/officeDocument/2006/relationships/hyperlink" Target="https://www.diodes.com/part/view/BC847AQ" TargetMode="External"/><Relationship Id="rId_hyperlink_103" Type="http://schemas.openxmlformats.org/officeDocument/2006/relationships/hyperlink" Target="https://www.diodes.com/datasheet/download/BC847AT.pdf" TargetMode="External"/><Relationship Id="rId_hyperlink_104" Type="http://schemas.openxmlformats.org/officeDocument/2006/relationships/hyperlink" Target="https://www.diodes.com/part/view/BC847AT" TargetMode="External"/><Relationship Id="rId_hyperlink_105" Type="http://schemas.openxmlformats.org/officeDocument/2006/relationships/hyperlink" Target="https://www.diodes.com/datasheet/download/ds30250.pdf" TargetMode="External"/><Relationship Id="rId_hyperlink_106" Type="http://schemas.openxmlformats.org/officeDocument/2006/relationships/hyperlink" Target="https://www.diodes.com/part/view/BC847AW" TargetMode="External"/><Relationship Id="rId_hyperlink_107" Type="http://schemas.openxmlformats.org/officeDocument/2006/relationships/hyperlink" Target="https://www.diodes.com/datasheet/download/BC847B.pdf" TargetMode="External"/><Relationship Id="rId_hyperlink_108" Type="http://schemas.openxmlformats.org/officeDocument/2006/relationships/hyperlink" Target="https://www.diodes.com/part/view/BC847B" TargetMode="External"/><Relationship Id="rId_hyperlink_109" Type="http://schemas.openxmlformats.org/officeDocument/2006/relationships/hyperlink" Target="https://www.diodes.com/datasheet/download/BC847BFA.pdf" TargetMode="External"/><Relationship Id="rId_hyperlink_110" Type="http://schemas.openxmlformats.org/officeDocument/2006/relationships/hyperlink" Target="https://www.diodes.com/part/view/BC847BFA" TargetMode="External"/><Relationship Id="rId_hyperlink_111" Type="http://schemas.openxmlformats.org/officeDocument/2006/relationships/hyperlink" Target="https://www.diodes.com/datasheet/download/BC847BFAQ.pdf" TargetMode="External"/><Relationship Id="rId_hyperlink_112" Type="http://schemas.openxmlformats.org/officeDocument/2006/relationships/hyperlink" Target="https://www.diodes.com/part/view/BC847BFAQ" TargetMode="External"/><Relationship Id="rId_hyperlink_113" Type="http://schemas.openxmlformats.org/officeDocument/2006/relationships/hyperlink" Target="https://www.diodes.com/datasheet/download/BC847BFZ.pdf" TargetMode="External"/><Relationship Id="rId_hyperlink_114" Type="http://schemas.openxmlformats.org/officeDocument/2006/relationships/hyperlink" Target="https://www.diodes.com/part/view/BC847BFZ" TargetMode="External"/><Relationship Id="rId_hyperlink_115" Type="http://schemas.openxmlformats.org/officeDocument/2006/relationships/hyperlink" Target="https://www.diodes.com/datasheet/download/BC847BLP.pdf" TargetMode="External"/><Relationship Id="rId_hyperlink_116" Type="http://schemas.openxmlformats.org/officeDocument/2006/relationships/hyperlink" Target="https://www.diodes.com/part/view/BC847BLP" TargetMode="External"/><Relationship Id="rId_hyperlink_117" Type="http://schemas.openxmlformats.org/officeDocument/2006/relationships/hyperlink" Target="https://www.diodes.com/datasheet/download/BC847BLP4.pdf" TargetMode="External"/><Relationship Id="rId_hyperlink_118" Type="http://schemas.openxmlformats.org/officeDocument/2006/relationships/hyperlink" Target="https://www.diodes.com/part/view/BC847BLP4" TargetMode="External"/><Relationship Id="rId_hyperlink_119" Type="http://schemas.openxmlformats.org/officeDocument/2006/relationships/hyperlink" Target="https://www.diodes.com/datasheet/download/BC846AQ-BC848CQ.pdf" TargetMode="External"/><Relationship Id="rId_hyperlink_120" Type="http://schemas.openxmlformats.org/officeDocument/2006/relationships/hyperlink" Target="https://www.diodes.com/part/view/BC847BQ" TargetMode="External"/><Relationship Id="rId_hyperlink_121" Type="http://schemas.openxmlformats.org/officeDocument/2006/relationships/hyperlink" Target="https://www.diodes.com/datasheet/download/BC847BS.pdf" TargetMode="External"/><Relationship Id="rId_hyperlink_122" Type="http://schemas.openxmlformats.org/officeDocument/2006/relationships/hyperlink" Target="https://www.diodes.com/part/view/BC847BS" TargetMode="External"/><Relationship Id="rId_hyperlink_123" Type="http://schemas.openxmlformats.org/officeDocument/2006/relationships/hyperlink" Target="https://www.diodes.com/datasheet/download/BC847BSQ+7+F.pdf" TargetMode="External"/><Relationship Id="rId_hyperlink_124" Type="http://schemas.openxmlformats.org/officeDocument/2006/relationships/hyperlink" Target="https://www.diodes.com/part/view/BC847BSQ" TargetMode="External"/><Relationship Id="rId_hyperlink_125" Type="http://schemas.openxmlformats.org/officeDocument/2006/relationships/hyperlink" Target="https://www.diodes.com/datasheet/download/BC847BT.pdf" TargetMode="External"/><Relationship Id="rId_hyperlink_126" Type="http://schemas.openxmlformats.org/officeDocument/2006/relationships/hyperlink" Target="https://www.diodes.com/part/view/BC847BT" TargetMode="External"/><Relationship Id="rId_hyperlink_127" Type="http://schemas.openxmlformats.org/officeDocument/2006/relationships/hyperlink" Target="https://www.diodes.com/datasheet/download/BC847BTQ.pdf" TargetMode="External"/><Relationship Id="rId_hyperlink_128" Type="http://schemas.openxmlformats.org/officeDocument/2006/relationships/hyperlink" Target="https://www.diodes.com/part/view/BC847BTQ" TargetMode="External"/><Relationship Id="rId_hyperlink_129" Type="http://schemas.openxmlformats.org/officeDocument/2006/relationships/hyperlink" Target="https://www.diodes.com/datasheet/download/BC847BVC.pdf" TargetMode="External"/><Relationship Id="rId_hyperlink_130" Type="http://schemas.openxmlformats.org/officeDocument/2006/relationships/hyperlink" Target="https://www.diodes.com/part/view/BC847BVC" TargetMode="External"/><Relationship Id="rId_hyperlink_131" Type="http://schemas.openxmlformats.org/officeDocument/2006/relationships/hyperlink" Target="https://www.diodes.com/datasheet/download/BC847BVC.pdf" TargetMode="External"/><Relationship Id="rId_hyperlink_132" Type="http://schemas.openxmlformats.org/officeDocument/2006/relationships/hyperlink" Target="https://www.diodes.com/part/view/BC847BVCQ" TargetMode="External"/><Relationship Id="rId_hyperlink_133" Type="http://schemas.openxmlformats.org/officeDocument/2006/relationships/hyperlink" Target="https://www.diodes.com/datasheet/download/BC847BVN.pdf" TargetMode="External"/><Relationship Id="rId_hyperlink_134" Type="http://schemas.openxmlformats.org/officeDocument/2006/relationships/hyperlink" Target="https://www.diodes.com/part/view/BC847BVN" TargetMode="External"/><Relationship Id="rId_hyperlink_135" Type="http://schemas.openxmlformats.org/officeDocument/2006/relationships/hyperlink" Target="https://www.diodes.com/datasheet/download/BC847BVNQ.pdf" TargetMode="External"/><Relationship Id="rId_hyperlink_136" Type="http://schemas.openxmlformats.org/officeDocument/2006/relationships/hyperlink" Target="https://www.diodes.com/part/view/BC847BVNQ" TargetMode="External"/><Relationship Id="rId_hyperlink_137" Type="http://schemas.openxmlformats.org/officeDocument/2006/relationships/hyperlink" Target="https://www.diodes.com/datasheet/download/ds30250.pdf" TargetMode="External"/><Relationship Id="rId_hyperlink_138" Type="http://schemas.openxmlformats.org/officeDocument/2006/relationships/hyperlink" Target="https://www.diodes.com/part/view/BC847BW" TargetMode="External"/><Relationship Id="rId_hyperlink_139" Type="http://schemas.openxmlformats.org/officeDocument/2006/relationships/hyperlink" Target="https://www.diodes.com/datasheet/download/BC846BWQ-BC847CWQ.pdf" TargetMode="External"/><Relationship Id="rId_hyperlink_140" Type="http://schemas.openxmlformats.org/officeDocument/2006/relationships/hyperlink" Target="https://www.diodes.com/part/view/BC847BWQ" TargetMode="External"/><Relationship Id="rId_hyperlink_141" Type="http://schemas.openxmlformats.org/officeDocument/2006/relationships/hyperlink" Target="https://www.diodes.com/datasheet/download/BC847C.pdf" TargetMode="External"/><Relationship Id="rId_hyperlink_142" Type="http://schemas.openxmlformats.org/officeDocument/2006/relationships/hyperlink" Target="https://www.diodes.com/part/view/BC847C" TargetMode="External"/><Relationship Id="rId_hyperlink_143" Type="http://schemas.openxmlformats.org/officeDocument/2006/relationships/hyperlink" Target="https://www.diodes.com/datasheet/download/BC847CDLP.pdf" TargetMode="External"/><Relationship Id="rId_hyperlink_144" Type="http://schemas.openxmlformats.org/officeDocument/2006/relationships/hyperlink" Target="https://www.diodes.com/part/view/BC847CDLP" TargetMode="External"/><Relationship Id="rId_hyperlink_145" Type="http://schemas.openxmlformats.org/officeDocument/2006/relationships/hyperlink" Target="https://www.diodes.com/datasheet/download/BC846AQ-BC848CQ.pdf" TargetMode="External"/><Relationship Id="rId_hyperlink_146" Type="http://schemas.openxmlformats.org/officeDocument/2006/relationships/hyperlink" Target="https://www.diodes.com/part/view/BC847CQ" TargetMode="External"/><Relationship Id="rId_hyperlink_147" Type="http://schemas.openxmlformats.org/officeDocument/2006/relationships/hyperlink" Target="https://www.diodes.com/datasheet/download/BC847CT.pdf" TargetMode="External"/><Relationship Id="rId_hyperlink_148" Type="http://schemas.openxmlformats.org/officeDocument/2006/relationships/hyperlink" Target="https://www.diodes.com/part/view/BC847CT" TargetMode="External"/><Relationship Id="rId_hyperlink_149" Type="http://schemas.openxmlformats.org/officeDocument/2006/relationships/hyperlink" Target="https://www.diodes.com/datasheet/download/ds30250.pdf" TargetMode="External"/><Relationship Id="rId_hyperlink_150" Type="http://schemas.openxmlformats.org/officeDocument/2006/relationships/hyperlink" Target="https://www.diodes.com/part/view/BC847CW" TargetMode="External"/><Relationship Id="rId_hyperlink_151" Type="http://schemas.openxmlformats.org/officeDocument/2006/relationships/hyperlink" Target="https://www.diodes.com/datasheet/download/BC846BWQ-BC847CWQ.pdf" TargetMode="External"/><Relationship Id="rId_hyperlink_152" Type="http://schemas.openxmlformats.org/officeDocument/2006/relationships/hyperlink" Target="https://www.diodes.com/part/view/BC847CWQ" TargetMode="External"/><Relationship Id="rId_hyperlink_153" Type="http://schemas.openxmlformats.org/officeDocument/2006/relationships/hyperlink" Target="https://www.diodes.com/datasheet/download/BC847PN.pdf" TargetMode="External"/><Relationship Id="rId_hyperlink_154" Type="http://schemas.openxmlformats.org/officeDocument/2006/relationships/hyperlink" Target="https://www.diodes.com/part/view/BC847PN" TargetMode="External"/><Relationship Id="rId_hyperlink_155" Type="http://schemas.openxmlformats.org/officeDocument/2006/relationships/hyperlink" Target="https://www.diodes.com/datasheet/download/BC847PNQ.pdf" TargetMode="External"/><Relationship Id="rId_hyperlink_156" Type="http://schemas.openxmlformats.org/officeDocument/2006/relationships/hyperlink" Target="https://www.diodes.com/part/view/BC847PNQ" TargetMode="External"/><Relationship Id="rId_hyperlink_157" Type="http://schemas.openxmlformats.org/officeDocument/2006/relationships/hyperlink" Target="https://www.diodes.com/datasheet/download/BC848A.pdf" TargetMode="External"/><Relationship Id="rId_hyperlink_158" Type="http://schemas.openxmlformats.org/officeDocument/2006/relationships/hyperlink" Target="https://www.diodes.com/part/view/BC848A" TargetMode="External"/><Relationship Id="rId_hyperlink_159" Type="http://schemas.openxmlformats.org/officeDocument/2006/relationships/hyperlink" Target="https://www.diodes.com/datasheet/download/ds30250.pdf" TargetMode="External"/><Relationship Id="rId_hyperlink_160" Type="http://schemas.openxmlformats.org/officeDocument/2006/relationships/hyperlink" Target="https://www.diodes.com/part/view/BC848AW" TargetMode="External"/><Relationship Id="rId_hyperlink_161" Type="http://schemas.openxmlformats.org/officeDocument/2006/relationships/hyperlink" Target="https://www.diodes.com/datasheet/download/BC848B.pdf" TargetMode="External"/><Relationship Id="rId_hyperlink_162" Type="http://schemas.openxmlformats.org/officeDocument/2006/relationships/hyperlink" Target="https://www.diodes.com/part/view/BC848B" TargetMode="External"/><Relationship Id="rId_hyperlink_163" Type="http://schemas.openxmlformats.org/officeDocument/2006/relationships/hyperlink" Target="https://www.diodes.com/datasheet/download/ds30250.pdf" TargetMode="External"/><Relationship Id="rId_hyperlink_164" Type="http://schemas.openxmlformats.org/officeDocument/2006/relationships/hyperlink" Target="https://www.diodes.com/part/view/BC848BW" TargetMode="External"/><Relationship Id="rId_hyperlink_165" Type="http://schemas.openxmlformats.org/officeDocument/2006/relationships/hyperlink" Target="https://www.diodes.com/datasheet/download/BC848C.pdf" TargetMode="External"/><Relationship Id="rId_hyperlink_166" Type="http://schemas.openxmlformats.org/officeDocument/2006/relationships/hyperlink" Target="https://www.diodes.com/part/view/BC848C" TargetMode="External"/><Relationship Id="rId_hyperlink_167" Type="http://schemas.openxmlformats.org/officeDocument/2006/relationships/hyperlink" Target="https://www.diodes.com/datasheet/download/BC846AQ-BC848CQ.pdf" TargetMode="External"/><Relationship Id="rId_hyperlink_168" Type="http://schemas.openxmlformats.org/officeDocument/2006/relationships/hyperlink" Target="https://www.diodes.com/part/view/BC848CQ" TargetMode="External"/><Relationship Id="rId_hyperlink_169" Type="http://schemas.openxmlformats.org/officeDocument/2006/relationships/hyperlink" Target="https://www.diodes.com/datasheet/download/BC848CT.pdf" TargetMode="External"/><Relationship Id="rId_hyperlink_170" Type="http://schemas.openxmlformats.org/officeDocument/2006/relationships/hyperlink" Target="https://www.diodes.com/part/view/BC848CT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8CW" TargetMode="External"/><Relationship Id="rId_hyperlink_173" Type="http://schemas.openxmlformats.org/officeDocument/2006/relationships/hyperlink" Target="https://www.diodes.com/datasheet/download/BC857A.pdf" TargetMode="External"/><Relationship Id="rId_hyperlink_174" Type="http://schemas.openxmlformats.org/officeDocument/2006/relationships/hyperlink" Target="https://www.diodes.com/part/view/BC857A" TargetMode="External"/><Relationship Id="rId_hyperlink_175" Type="http://schemas.openxmlformats.org/officeDocument/2006/relationships/hyperlink" Target="https://www.diodes.com/datasheet/download/BC857AT.pdf" TargetMode="External"/><Relationship Id="rId_hyperlink_176" Type="http://schemas.openxmlformats.org/officeDocument/2006/relationships/hyperlink" Target="https://www.diodes.com/part/view/BC857AT" TargetMode="External"/><Relationship Id="rId_hyperlink_177" Type="http://schemas.openxmlformats.org/officeDocument/2006/relationships/hyperlink" Target="https://www.diodes.com/datasheet/download/BC857AW.pdf" TargetMode="External"/><Relationship Id="rId_hyperlink_178" Type="http://schemas.openxmlformats.org/officeDocument/2006/relationships/hyperlink" Target="https://www.diodes.com/part/view/BC857AW" TargetMode="External"/><Relationship Id="rId_hyperlink_179" Type="http://schemas.openxmlformats.org/officeDocument/2006/relationships/hyperlink" Target="https://www.diodes.com/datasheet/download/BC857B.pdf" TargetMode="External"/><Relationship Id="rId_hyperlink_180" Type="http://schemas.openxmlformats.org/officeDocument/2006/relationships/hyperlink" Target="https://www.diodes.com/part/view/BC857B" TargetMode="External"/><Relationship Id="rId_hyperlink_181" Type="http://schemas.openxmlformats.org/officeDocument/2006/relationships/hyperlink" Target="https://www.diodes.com/datasheet/download/BC857BFA.pdf" TargetMode="External"/><Relationship Id="rId_hyperlink_182" Type="http://schemas.openxmlformats.org/officeDocument/2006/relationships/hyperlink" Target="https://www.diodes.com/part/view/BC857BFA" TargetMode="External"/><Relationship Id="rId_hyperlink_183" Type="http://schemas.openxmlformats.org/officeDocument/2006/relationships/hyperlink" Target="https://www.diodes.com/datasheet/download/BC857BFZ.pdf" TargetMode="External"/><Relationship Id="rId_hyperlink_184" Type="http://schemas.openxmlformats.org/officeDocument/2006/relationships/hyperlink" Target="https://www.diodes.com/part/view/BC857BFZ" TargetMode="External"/><Relationship Id="rId_hyperlink_185" Type="http://schemas.openxmlformats.org/officeDocument/2006/relationships/hyperlink" Target="https://www.diodes.com/datasheet/download/BC857BLP.pdf" TargetMode="External"/><Relationship Id="rId_hyperlink_186" Type="http://schemas.openxmlformats.org/officeDocument/2006/relationships/hyperlink" Target="https://www.diodes.com/part/view/BC857BLP" TargetMode="External"/><Relationship Id="rId_hyperlink_187" Type="http://schemas.openxmlformats.org/officeDocument/2006/relationships/hyperlink" Target="https://www.diodes.com/datasheet/download/BC857BLP4.pdf" TargetMode="External"/><Relationship Id="rId_hyperlink_188" Type="http://schemas.openxmlformats.org/officeDocument/2006/relationships/hyperlink" Target="https://www.diodes.com/part/view/BC857BLP4" TargetMode="External"/><Relationship Id="rId_hyperlink_189" Type="http://schemas.openxmlformats.org/officeDocument/2006/relationships/hyperlink" Target="https://www.diodes.com/datasheet/download/BC856AQ+-+BC857BQ.pdf" TargetMode="External"/><Relationship Id="rId_hyperlink_190" Type="http://schemas.openxmlformats.org/officeDocument/2006/relationships/hyperlink" Target="https://www.diodes.com/part/view/BC857BQ" TargetMode="External"/><Relationship Id="rId_hyperlink_191" Type="http://schemas.openxmlformats.org/officeDocument/2006/relationships/hyperlink" Target="https://www.diodes.com/datasheet/download/BC857BS.pdf" TargetMode="External"/><Relationship Id="rId_hyperlink_192" Type="http://schemas.openxmlformats.org/officeDocument/2006/relationships/hyperlink" Target="https://www.diodes.com/part/view/BC857BS" TargetMode="External"/><Relationship Id="rId_hyperlink_193" Type="http://schemas.openxmlformats.org/officeDocument/2006/relationships/hyperlink" Target="https://www.diodes.com/datasheet/download/BC857BS.pdf" TargetMode="External"/><Relationship Id="rId_hyperlink_194" Type="http://schemas.openxmlformats.org/officeDocument/2006/relationships/hyperlink" Target="https://www.diodes.com/part/view/BC857BSQ" TargetMode="External"/><Relationship Id="rId_hyperlink_195" Type="http://schemas.openxmlformats.org/officeDocument/2006/relationships/hyperlink" Target="https://www.diodes.com/datasheet/download/BC857BT.pdf" TargetMode="External"/><Relationship Id="rId_hyperlink_196" Type="http://schemas.openxmlformats.org/officeDocument/2006/relationships/hyperlink" Target="https://www.diodes.com/part/view/BC857BT" TargetMode="External"/><Relationship Id="rId_hyperlink_197" Type="http://schemas.openxmlformats.org/officeDocument/2006/relationships/hyperlink" Target="https://www.diodes.com/datasheet/download/BC857BTQ.pdf" TargetMode="External"/><Relationship Id="rId_hyperlink_198" Type="http://schemas.openxmlformats.org/officeDocument/2006/relationships/hyperlink" Target="https://www.diodes.com/part/view/BC857BTQ" TargetMode="External"/><Relationship Id="rId_hyperlink_199" Type="http://schemas.openxmlformats.org/officeDocument/2006/relationships/hyperlink" Target="https://www.diodes.com/datasheet/download/BC857BV.pdf" TargetMode="External"/><Relationship Id="rId_hyperlink_200" Type="http://schemas.openxmlformats.org/officeDocument/2006/relationships/hyperlink" Target="https://www.diodes.com/part/view/BC857BV" TargetMode="External"/><Relationship Id="rId_hyperlink_201" Type="http://schemas.openxmlformats.org/officeDocument/2006/relationships/hyperlink" Target="https://www.diodes.com/datasheet/download/BC857BW.pdf" TargetMode="External"/><Relationship Id="rId_hyperlink_202" Type="http://schemas.openxmlformats.org/officeDocument/2006/relationships/hyperlink" Target="https://www.diodes.com/part/view/BC857BW" TargetMode="External"/><Relationship Id="rId_hyperlink_203" Type="http://schemas.openxmlformats.org/officeDocument/2006/relationships/hyperlink" Target="https://www.diodes.com/datasheet/download/BC857BWQ.pdf" TargetMode="External"/><Relationship Id="rId_hyperlink_204" Type="http://schemas.openxmlformats.org/officeDocument/2006/relationships/hyperlink" Target="https://www.diodes.com/part/view/BC857BWQ" TargetMode="External"/><Relationship Id="rId_hyperlink_205" Type="http://schemas.openxmlformats.org/officeDocument/2006/relationships/hyperlink" Target="https://www.diodes.com/datasheet/download/BC857C.pdf" TargetMode="External"/><Relationship Id="rId_hyperlink_206" Type="http://schemas.openxmlformats.org/officeDocument/2006/relationships/hyperlink" Target="https://www.diodes.com/part/view/BC857C" TargetMode="External"/><Relationship Id="rId_hyperlink_207" Type="http://schemas.openxmlformats.org/officeDocument/2006/relationships/hyperlink" Target="https://www.diodes.com/datasheet/download/BC857CQ.pdf" TargetMode="External"/><Relationship Id="rId_hyperlink_208" Type="http://schemas.openxmlformats.org/officeDocument/2006/relationships/hyperlink" Target="https://www.diodes.com/part/view/BC857CQ" TargetMode="External"/><Relationship Id="rId_hyperlink_209" Type="http://schemas.openxmlformats.org/officeDocument/2006/relationships/hyperlink" Target="https://www.diodes.com/datasheet/download/BC857CT.pdf" TargetMode="External"/><Relationship Id="rId_hyperlink_210" Type="http://schemas.openxmlformats.org/officeDocument/2006/relationships/hyperlink" Target="https://www.diodes.com/part/view/BC857CT" TargetMode="External"/><Relationship Id="rId_hyperlink_211" Type="http://schemas.openxmlformats.org/officeDocument/2006/relationships/hyperlink" Target="https://www.diodes.com/datasheet/download/BC857CW.pdf" TargetMode="External"/><Relationship Id="rId_hyperlink_212" Type="http://schemas.openxmlformats.org/officeDocument/2006/relationships/hyperlink" Target="https://www.diodes.com/part/view/BC857CW" TargetMode="External"/><Relationship Id="rId_hyperlink_213" Type="http://schemas.openxmlformats.org/officeDocument/2006/relationships/hyperlink" Target="https://www.diodes.com/datasheet/download/BC858B.pdf" TargetMode="External"/><Relationship Id="rId_hyperlink_214" Type="http://schemas.openxmlformats.org/officeDocument/2006/relationships/hyperlink" Target="https://www.diodes.com/part/view/BC858B" TargetMode="External"/><Relationship Id="rId_hyperlink_215" Type="http://schemas.openxmlformats.org/officeDocument/2006/relationships/hyperlink" Target="https://www.diodes.com/datasheet/download/BC858BW.pdf" TargetMode="External"/><Relationship Id="rId_hyperlink_216" Type="http://schemas.openxmlformats.org/officeDocument/2006/relationships/hyperlink" Target="https://www.diodes.com/part/view/BC858BW" TargetMode="External"/><Relationship Id="rId_hyperlink_217" Type="http://schemas.openxmlformats.org/officeDocument/2006/relationships/hyperlink" Target="https://www.diodes.com/datasheet/download/BC858C.pdf" TargetMode="External"/><Relationship Id="rId_hyperlink_218" Type="http://schemas.openxmlformats.org/officeDocument/2006/relationships/hyperlink" Target="https://www.diodes.com/part/view/BC858C" TargetMode="External"/><Relationship Id="rId_hyperlink_219" Type="http://schemas.openxmlformats.org/officeDocument/2006/relationships/hyperlink" Target="https://www.diodes.com/datasheet/download/BCM847BS.pdf" TargetMode="External"/><Relationship Id="rId_hyperlink_220" Type="http://schemas.openxmlformats.org/officeDocument/2006/relationships/hyperlink" Target="https://www.diodes.com/part/view/BCM847BS" TargetMode="External"/><Relationship Id="rId_hyperlink_221" Type="http://schemas.openxmlformats.org/officeDocument/2006/relationships/hyperlink" Target="https://www.diodes.com/datasheet/download/BCM857BS.pdf" TargetMode="External"/><Relationship Id="rId_hyperlink_222" Type="http://schemas.openxmlformats.org/officeDocument/2006/relationships/hyperlink" Target="https://www.diodes.com/part/view/BCM857BS" TargetMode="External"/><Relationship Id="rId_hyperlink_223" Type="http://schemas.openxmlformats.org/officeDocument/2006/relationships/hyperlink" Target="https://www.diodes.com/datasheet/download/BCM857BV.pdf" TargetMode="External"/><Relationship Id="rId_hyperlink_224" Type="http://schemas.openxmlformats.org/officeDocument/2006/relationships/hyperlink" Target="https://www.diodes.com/part/view/BCM857BV" TargetMode="External"/><Relationship Id="rId_hyperlink_225" Type="http://schemas.openxmlformats.org/officeDocument/2006/relationships/hyperlink" Target="https://www.diodes.com/datasheet/download/BCP51.pdf" TargetMode="External"/><Relationship Id="rId_hyperlink_226" Type="http://schemas.openxmlformats.org/officeDocument/2006/relationships/hyperlink" Target="https://www.diodes.com/part/view/BCP51" TargetMode="External"/><Relationship Id="rId_hyperlink_227" Type="http://schemas.openxmlformats.org/officeDocument/2006/relationships/hyperlink" Target="https://www.diodes.com/datasheet/download/BCP5110.pdf" TargetMode="External"/><Relationship Id="rId_hyperlink_228" Type="http://schemas.openxmlformats.org/officeDocument/2006/relationships/hyperlink" Target="https://www.diodes.com/part/view/BCP5110" TargetMode="External"/><Relationship Id="rId_hyperlink_229" Type="http://schemas.openxmlformats.org/officeDocument/2006/relationships/hyperlink" Target="https://www.diodes.com/datasheet/download/BCP5116.pdf" TargetMode="External"/><Relationship Id="rId_hyperlink_230" Type="http://schemas.openxmlformats.org/officeDocument/2006/relationships/hyperlink" Target="https://www.diodes.com/part/view/BCP5116" TargetMode="External"/><Relationship Id="rId_hyperlink_231" Type="http://schemas.openxmlformats.org/officeDocument/2006/relationships/hyperlink" Target="https://www.diodes.com/datasheet/download/BCP54.pdf" TargetMode="External"/><Relationship Id="rId_hyperlink_232" Type="http://schemas.openxmlformats.org/officeDocument/2006/relationships/hyperlink" Target="https://www.diodes.com/part/view/BCP54" TargetMode="External"/><Relationship Id="rId_hyperlink_233" Type="http://schemas.openxmlformats.org/officeDocument/2006/relationships/hyperlink" Target="https://www.diodes.com/datasheet/download/BCP54.pdf" TargetMode="External"/><Relationship Id="rId_hyperlink_234" Type="http://schemas.openxmlformats.org/officeDocument/2006/relationships/hyperlink" Target="https://www.diodes.com/part/view/BCP5410" TargetMode="External"/><Relationship Id="rId_hyperlink_235" Type="http://schemas.openxmlformats.org/officeDocument/2006/relationships/hyperlink" Target="https://www.diodes.com/datasheet/download/BCP5416.pdf" TargetMode="External"/><Relationship Id="rId_hyperlink_236" Type="http://schemas.openxmlformats.org/officeDocument/2006/relationships/hyperlink" Target="https://www.diodes.com/part/view/BCP5416" TargetMode="External"/><Relationship Id="rId_hyperlink_237" Type="http://schemas.openxmlformats.org/officeDocument/2006/relationships/hyperlink" Target="https://www.diodes.com/datasheet/download/BCP5416Q+BCP5616Q.pdf" TargetMode="External"/><Relationship Id="rId_hyperlink_238" Type="http://schemas.openxmlformats.org/officeDocument/2006/relationships/hyperlink" Target="https://www.diodes.com/part/view/BCP5416Q" TargetMode="External"/><Relationship Id="rId_hyperlink_239" Type="http://schemas.openxmlformats.org/officeDocument/2006/relationships/hyperlink" Target="https://www.diodes.com/datasheet/download/BCW66H.pdf" TargetMode="External"/><Relationship Id="rId_hyperlink_240" Type="http://schemas.openxmlformats.org/officeDocument/2006/relationships/hyperlink" Target="https://www.diodes.com/part/view/BCW66H" TargetMode="External"/><Relationship Id="rId_hyperlink_241" Type="http://schemas.openxmlformats.org/officeDocument/2006/relationships/hyperlink" Target="https://www.diodes.com/datasheet/download/BCW66H.pdf" TargetMode="External"/><Relationship Id="rId_hyperlink_242" Type="http://schemas.openxmlformats.org/officeDocument/2006/relationships/hyperlink" Target="https://www.diodes.com/part/view/BCW66HQ" TargetMode="External"/><Relationship Id="rId_hyperlink_243" Type="http://schemas.openxmlformats.org/officeDocument/2006/relationships/hyperlink" Target="https://www.diodes.com/datasheet/download/BCW68H.pdf" TargetMode="External"/><Relationship Id="rId_hyperlink_244" Type="http://schemas.openxmlformats.org/officeDocument/2006/relationships/hyperlink" Target="https://www.diodes.com/part/view/BCW68H" TargetMode="External"/><Relationship Id="rId_hyperlink_245" Type="http://schemas.openxmlformats.org/officeDocument/2006/relationships/hyperlink" Target="https://www.diodes.com/datasheet/download/BCX51.pdf" TargetMode="External"/><Relationship Id="rId_hyperlink_246" Type="http://schemas.openxmlformats.org/officeDocument/2006/relationships/hyperlink" Target="https://www.diodes.com/part/view/BCX51" TargetMode="External"/><Relationship Id="rId_hyperlink_247" Type="http://schemas.openxmlformats.org/officeDocument/2006/relationships/hyperlink" Target="https://www.diodes.com/datasheet/download/BCX5110.pdf" TargetMode="External"/><Relationship Id="rId_hyperlink_248" Type="http://schemas.openxmlformats.org/officeDocument/2006/relationships/hyperlink" Target="https://www.diodes.com/part/view/BCX5110" TargetMode="External"/><Relationship Id="rId_hyperlink_249" Type="http://schemas.openxmlformats.org/officeDocument/2006/relationships/hyperlink" Target="https://www.diodes.com/datasheet/download/BCX5116.pdf" TargetMode="External"/><Relationship Id="rId_hyperlink_250" Type="http://schemas.openxmlformats.org/officeDocument/2006/relationships/hyperlink" Target="https://www.diodes.com/part/view/BCX5116" TargetMode="External"/><Relationship Id="rId_hyperlink_251" Type="http://schemas.openxmlformats.org/officeDocument/2006/relationships/hyperlink" Target="https://www.diodes.com/datasheet/download/BCX54.pdf" TargetMode="External"/><Relationship Id="rId_hyperlink_252" Type="http://schemas.openxmlformats.org/officeDocument/2006/relationships/hyperlink" Target="https://www.diodes.com/part/view/BCX54" TargetMode="External"/><Relationship Id="rId_hyperlink_253" Type="http://schemas.openxmlformats.org/officeDocument/2006/relationships/hyperlink" Target="https://www.diodes.com/datasheet/download/BCX5410.pdf" TargetMode="External"/><Relationship Id="rId_hyperlink_254" Type="http://schemas.openxmlformats.org/officeDocument/2006/relationships/hyperlink" Target="https://www.diodes.com/part/view/BCX5410" TargetMode="External"/><Relationship Id="rId_hyperlink_255" Type="http://schemas.openxmlformats.org/officeDocument/2006/relationships/hyperlink" Target="https://www.diodes.com/datasheet/download/BCX5416.pdf" TargetMode="External"/><Relationship Id="rId_hyperlink_256" Type="http://schemas.openxmlformats.org/officeDocument/2006/relationships/hyperlink" Target="https://www.diodes.com/part/view/BCX5416" TargetMode="External"/><Relationship Id="rId_hyperlink_257" Type="http://schemas.openxmlformats.org/officeDocument/2006/relationships/hyperlink" Target="https://www.diodes.com/datasheet/download/DJT4030P.pdf" TargetMode="External"/><Relationship Id="rId_hyperlink_258" Type="http://schemas.openxmlformats.org/officeDocument/2006/relationships/hyperlink" Target="https://www.diodes.com/part/view/DJT4030P" TargetMode="External"/><Relationship Id="rId_hyperlink_259" Type="http://schemas.openxmlformats.org/officeDocument/2006/relationships/hyperlink" Target="https://www.diodes.com/datasheet/download/DJT4031N.pdf" TargetMode="External"/><Relationship Id="rId_hyperlink_260" Type="http://schemas.openxmlformats.org/officeDocument/2006/relationships/hyperlink" Target="https://www.diodes.com/part/view/DJT4031N" TargetMode="External"/><Relationship Id="rId_hyperlink_261" Type="http://schemas.openxmlformats.org/officeDocument/2006/relationships/hyperlink" Target="https://www.diodes.com/datasheet/download/DMB2227A.pdf" TargetMode="External"/><Relationship Id="rId_hyperlink_262" Type="http://schemas.openxmlformats.org/officeDocument/2006/relationships/hyperlink" Target="https://www.diodes.com/part/view/DMB2227A" TargetMode="External"/><Relationship Id="rId_hyperlink_263" Type="http://schemas.openxmlformats.org/officeDocument/2006/relationships/hyperlink" Target="https://www.diodes.com/datasheet/download/DMJT9435.pdf" TargetMode="External"/><Relationship Id="rId_hyperlink_264" Type="http://schemas.openxmlformats.org/officeDocument/2006/relationships/hyperlink" Target="https://www.diodes.com/part/view/DMJT9435" TargetMode="External"/><Relationship Id="rId_hyperlink_265" Type="http://schemas.openxmlformats.org/officeDocument/2006/relationships/hyperlink" Target="https://www.diodes.com/datasheet/download/DMMT3904W.pdf" TargetMode="External"/><Relationship Id="rId_hyperlink_266" Type="http://schemas.openxmlformats.org/officeDocument/2006/relationships/hyperlink" Target="https://www.diodes.com/part/view/DMMT3904W" TargetMode="External"/><Relationship Id="rId_hyperlink_267" Type="http://schemas.openxmlformats.org/officeDocument/2006/relationships/hyperlink" Target="https://www.diodes.com/datasheet/download/DMMT3904WQ.pdf" TargetMode="External"/><Relationship Id="rId_hyperlink_268" Type="http://schemas.openxmlformats.org/officeDocument/2006/relationships/hyperlink" Target="https://www.diodes.com/part/view/DMMT3904WQ" TargetMode="External"/><Relationship Id="rId_hyperlink_269" Type="http://schemas.openxmlformats.org/officeDocument/2006/relationships/hyperlink" Target="https://www.diodes.com/datasheet/download/DMMT3906.pdf" TargetMode="External"/><Relationship Id="rId_hyperlink_270" Type="http://schemas.openxmlformats.org/officeDocument/2006/relationships/hyperlink" Target="https://www.diodes.com/part/view/DMMT3906" TargetMode="External"/><Relationship Id="rId_hyperlink_271" Type="http://schemas.openxmlformats.org/officeDocument/2006/relationships/hyperlink" Target="https://www.diodes.com/datasheet/download/DMMT3906.pdf" TargetMode="External"/><Relationship Id="rId_hyperlink_272" Type="http://schemas.openxmlformats.org/officeDocument/2006/relationships/hyperlink" Target="https://www.diodes.com/part/view/DMMT3906Q" TargetMode="External"/><Relationship Id="rId_hyperlink_273" Type="http://schemas.openxmlformats.org/officeDocument/2006/relationships/hyperlink" Target="https://www.diodes.com/datasheet/download/DMMT3906W.pdf" TargetMode="External"/><Relationship Id="rId_hyperlink_274" Type="http://schemas.openxmlformats.org/officeDocument/2006/relationships/hyperlink" Target="https://www.diodes.com/part/view/DMMT3906W" TargetMode="External"/><Relationship Id="rId_hyperlink_275" Type="http://schemas.openxmlformats.org/officeDocument/2006/relationships/hyperlink" Target="https://www.diodes.com/datasheet/download/DMMT3906W.pdf" TargetMode="External"/><Relationship Id="rId_hyperlink_276" Type="http://schemas.openxmlformats.org/officeDocument/2006/relationships/hyperlink" Target="https://www.diodes.com/part/view/DMMT3906WQ" TargetMode="External"/><Relationship Id="rId_hyperlink_277" Type="http://schemas.openxmlformats.org/officeDocument/2006/relationships/hyperlink" Target="https://www.diodes.com/datasheet/download/DNLS350E.pdf" TargetMode="External"/><Relationship Id="rId_hyperlink_278" Type="http://schemas.openxmlformats.org/officeDocument/2006/relationships/hyperlink" Target="https://www.diodes.com/part/view/DNLS350E" TargetMode="External"/><Relationship Id="rId_hyperlink_279" Type="http://schemas.openxmlformats.org/officeDocument/2006/relationships/hyperlink" Target="https://www.diodes.com/datasheet/download/DNLS350Y.pdf" TargetMode="External"/><Relationship Id="rId_hyperlink_280" Type="http://schemas.openxmlformats.org/officeDocument/2006/relationships/hyperlink" Target="https://www.diodes.com/part/view/DNLS350Y" TargetMode="External"/><Relationship Id="rId_hyperlink_281" Type="http://schemas.openxmlformats.org/officeDocument/2006/relationships/hyperlink" Target="https://www.diodes.com/datasheet/download/DP0150BLP4.pdf" TargetMode="External"/><Relationship Id="rId_hyperlink_282" Type="http://schemas.openxmlformats.org/officeDocument/2006/relationships/hyperlink" Target="https://www.diodes.com/part/view/DP0150BLP4" TargetMode="External"/><Relationship Id="rId_hyperlink_283" Type="http://schemas.openxmlformats.org/officeDocument/2006/relationships/hyperlink" Target="https://www.diodes.com/datasheet/download/DPLS350E.pdf" TargetMode="External"/><Relationship Id="rId_hyperlink_284" Type="http://schemas.openxmlformats.org/officeDocument/2006/relationships/hyperlink" Target="https://www.diodes.com/part/view/DPLS350E" TargetMode="External"/><Relationship Id="rId_hyperlink_285" Type="http://schemas.openxmlformats.org/officeDocument/2006/relationships/hyperlink" Target="https://www.diodes.com/datasheet/download/DPLS350Y.pdf" TargetMode="External"/><Relationship Id="rId_hyperlink_286" Type="http://schemas.openxmlformats.org/officeDocument/2006/relationships/hyperlink" Target="https://www.diodes.com/part/view/DPLS350Y" TargetMode="External"/><Relationship Id="rId_hyperlink_287" Type="http://schemas.openxmlformats.org/officeDocument/2006/relationships/hyperlink" Target="https://www.diodes.com/datasheet/download/DSS2540M.pdf" TargetMode="External"/><Relationship Id="rId_hyperlink_288" Type="http://schemas.openxmlformats.org/officeDocument/2006/relationships/hyperlink" Target="https://www.diodes.com/part/view/DSS2540M" TargetMode="External"/><Relationship Id="rId_hyperlink_289" Type="http://schemas.openxmlformats.org/officeDocument/2006/relationships/hyperlink" Target="https://www.diodes.com/datasheet/download/DSS30101L.pdf" TargetMode="External"/><Relationship Id="rId_hyperlink_290" Type="http://schemas.openxmlformats.org/officeDocument/2006/relationships/hyperlink" Target="https://www.diodes.com/part/view/DSS30101L" TargetMode="External"/><Relationship Id="rId_hyperlink_291" Type="http://schemas.openxmlformats.org/officeDocument/2006/relationships/hyperlink" Target="https://www.diodes.com/datasheet/download/DSS3540M.pdf" TargetMode="External"/><Relationship Id="rId_hyperlink_292" Type="http://schemas.openxmlformats.org/officeDocument/2006/relationships/hyperlink" Target="https://www.diodes.com/part/view/DSS3540M" TargetMode="External"/><Relationship Id="rId_hyperlink_293" Type="http://schemas.openxmlformats.org/officeDocument/2006/relationships/hyperlink" Target="https://www.diodes.com/datasheet/download/DSS3540MQ.pdf" TargetMode="External"/><Relationship Id="rId_hyperlink_294" Type="http://schemas.openxmlformats.org/officeDocument/2006/relationships/hyperlink" Target="https://www.diodes.com/part/view/DSS3540MQ" TargetMode="External"/><Relationship Id="rId_hyperlink_295" Type="http://schemas.openxmlformats.org/officeDocument/2006/relationships/hyperlink" Target="https://www.diodes.com/datasheet/download/DSS4140U.pdf" TargetMode="External"/><Relationship Id="rId_hyperlink_296" Type="http://schemas.openxmlformats.org/officeDocument/2006/relationships/hyperlink" Target="https://www.diodes.com/part/view/DSS4140U" TargetMode="External"/><Relationship Id="rId_hyperlink_297" Type="http://schemas.openxmlformats.org/officeDocument/2006/relationships/hyperlink" Target="https://www.diodes.com/datasheet/download/DSS4140V.pdf" TargetMode="External"/><Relationship Id="rId_hyperlink_298" Type="http://schemas.openxmlformats.org/officeDocument/2006/relationships/hyperlink" Target="https://www.diodes.com/part/view/DSS4140V" TargetMode="External"/><Relationship Id="rId_hyperlink_299" Type="http://schemas.openxmlformats.org/officeDocument/2006/relationships/hyperlink" Target="https://www.diodes.com/datasheet/download/DSS4240V.pdf" TargetMode="External"/><Relationship Id="rId_hyperlink_300" Type="http://schemas.openxmlformats.org/officeDocument/2006/relationships/hyperlink" Target="https://www.diodes.com/part/view/DSS4240V" TargetMode="External"/><Relationship Id="rId_hyperlink_301" Type="http://schemas.openxmlformats.org/officeDocument/2006/relationships/hyperlink" Target="https://www.diodes.com/datasheet/download/DSS4240Y.pdf" TargetMode="External"/><Relationship Id="rId_hyperlink_302" Type="http://schemas.openxmlformats.org/officeDocument/2006/relationships/hyperlink" Target="https://www.diodes.com/part/view/DSS4240Y" TargetMode="External"/><Relationship Id="rId_hyperlink_303" Type="http://schemas.openxmlformats.org/officeDocument/2006/relationships/hyperlink" Target="https://www.diodes.com/datasheet/download/DSS4540X.pdf" TargetMode="External"/><Relationship Id="rId_hyperlink_304" Type="http://schemas.openxmlformats.org/officeDocument/2006/relationships/hyperlink" Target="https://www.diodes.com/part/view/DSS4540X" TargetMode="External"/><Relationship Id="rId_hyperlink_305" Type="http://schemas.openxmlformats.org/officeDocument/2006/relationships/hyperlink" Target="https://www.diodes.com/datasheet/download/DSS5140U.pdf" TargetMode="External"/><Relationship Id="rId_hyperlink_306" Type="http://schemas.openxmlformats.org/officeDocument/2006/relationships/hyperlink" Target="https://www.diodes.com/part/view/DSS5140U" TargetMode="External"/><Relationship Id="rId_hyperlink_307" Type="http://schemas.openxmlformats.org/officeDocument/2006/relationships/hyperlink" Target="https://www.diodes.com/datasheet/download/DSS5140V.pdf" TargetMode="External"/><Relationship Id="rId_hyperlink_308" Type="http://schemas.openxmlformats.org/officeDocument/2006/relationships/hyperlink" Target="https://www.diodes.com/part/view/DSS5140V" TargetMode="External"/><Relationship Id="rId_hyperlink_309" Type="http://schemas.openxmlformats.org/officeDocument/2006/relationships/hyperlink" Target="https://www.diodes.com/datasheet/download/DSS5240TQ.pdf" TargetMode="External"/><Relationship Id="rId_hyperlink_310" Type="http://schemas.openxmlformats.org/officeDocument/2006/relationships/hyperlink" Target="https://www.diodes.com/part/view/DSS5240TQ" TargetMode="External"/><Relationship Id="rId_hyperlink_311" Type="http://schemas.openxmlformats.org/officeDocument/2006/relationships/hyperlink" Target="https://www.diodes.com/datasheet/download/DSS5240V.pdf" TargetMode="External"/><Relationship Id="rId_hyperlink_312" Type="http://schemas.openxmlformats.org/officeDocument/2006/relationships/hyperlink" Target="https://www.diodes.com/part/view/DSS5240V" TargetMode="External"/><Relationship Id="rId_hyperlink_313" Type="http://schemas.openxmlformats.org/officeDocument/2006/relationships/hyperlink" Target="https://www.diodes.com/datasheet/download/DSS5240Y.pdf" TargetMode="External"/><Relationship Id="rId_hyperlink_314" Type="http://schemas.openxmlformats.org/officeDocument/2006/relationships/hyperlink" Target="https://www.diodes.com/part/view/DSS5240Y" TargetMode="External"/><Relationship Id="rId_hyperlink_315" Type="http://schemas.openxmlformats.org/officeDocument/2006/relationships/hyperlink" Target="https://www.diodes.com/datasheet/download/DSS5540X.pdf" TargetMode="External"/><Relationship Id="rId_hyperlink_316" Type="http://schemas.openxmlformats.org/officeDocument/2006/relationships/hyperlink" Target="https://www.diodes.com/part/view/DSS5540X" TargetMode="External"/><Relationship Id="rId_hyperlink_317" Type="http://schemas.openxmlformats.org/officeDocument/2006/relationships/hyperlink" Target="https://www.diodes.com/datasheet/download/DST3904DJ.pdf" TargetMode="External"/><Relationship Id="rId_hyperlink_318" Type="http://schemas.openxmlformats.org/officeDocument/2006/relationships/hyperlink" Target="https://www.diodes.com/part/view/DST3904DJ" TargetMode="External"/><Relationship Id="rId_hyperlink_319" Type="http://schemas.openxmlformats.org/officeDocument/2006/relationships/hyperlink" Target="https://www.diodes.com/datasheet/download/DST3906DJ.pdf" TargetMode="External"/><Relationship Id="rId_hyperlink_320" Type="http://schemas.openxmlformats.org/officeDocument/2006/relationships/hyperlink" Target="https://www.diodes.com/part/view/DST3906DJ" TargetMode="External"/><Relationship Id="rId_hyperlink_321" Type="http://schemas.openxmlformats.org/officeDocument/2006/relationships/hyperlink" Target="https://www.diodes.com/datasheet/download/DST3946DPJ.pdf" TargetMode="External"/><Relationship Id="rId_hyperlink_322" Type="http://schemas.openxmlformats.org/officeDocument/2006/relationships/hyperlink" Target="https://www.diodes.com/part/view/DST3946DPJ" TargetMode="External"/><Relationship Id="rId_hyperlink_323" Type="http://schemas.openxmlformats.org/officeDocument/2006/relationships/hyperlink" Target="https://www.diodes.com/datasheet/download/DST847BDJ.pdf" TargetMode="External"/><Relationship Id="rId_hyperlink_324" Type="http://schemas.openxmlformats.org/officeDocument/2006/relationships/hyperlink" Target="https://www.diodes.com/part/view/DST847BDJ" TargetMode="External"/><Relationship Id="rId_hyperlink_325" Type="http://schemas.openxmlformats.org/officeDocument/2006/relationships/hyperlink" Target="https://www.diodes.com/datasheet/download/DST847BPDP6.pdf" TargetMode="External"/><Relationship Id="rId_hyperlink_326" Type="http://schemas.openxmlformats.org/officeDocument/2006/relationships/hyperlink" Target="https://www.diodes.com/part/view/DST847BPDP6" TargetMode="External"/><Relationship Id="rId_hyperlink_327" Type="http://schemas.openxmlformats.org/officeDocument/2006/relationships/hyperlink" Target="https://www.diodes.com/datasheet/download/DST857BDJ.pdf" TargetMode="External"/><Relationship Id="rId_hyperlink_328" Type="http://schemas.openxmlformats.org/officeDocument/2006/relationships/hyperlink" Target="https://www.diodes.com/part/view/DST857BDJ" TargetMode="External"/><Relationship Id="rId_hyperlink_329" Type="http://schemas.openxmlformats.org/officeDocument/2006/relationships/hyperlink" Target="https://www.diodes.com/datasheet/download/DXT2222A.pdf" TargetMode="External"/><Relationship Id="rId_hyperlink_330" Type="http://schemas.openxmlformats.org/officeDocument/2006/relationships/hyperlink" Target="https://www.diodes.com/part/view/DXT2222A" TargetMode="External"/><Relationship Id="rId_hyperlink_331" Type="http://schemas.openxmlformats.org/officeDocument/2006/relationships/hyperlink" Target="https://www.diodes.com/datasheet/download/DXT3904.pdf" TargetMode="External"/><Relationship Id="rId_hyperlink_332" Type="http://schemas.openxmlformats.org/officeDocument/2006/relationships/hyperlink" Target="https://www.diodes.com/part/view/DXT3904" TargetMode="External"/><Relationship Id="rId_hyperlink_333" Type="http://schemas.openxmlformats.org/officeDocument/2006/relationships/hyperlink" Target="https://www.diodes.com/datasheet/download/DXT3906.pdf" TargetMode="External"/><Relationship Id="rId_hyperlink_334" Type="http://schemas.openxmlformats.org/officeDocument/2006/relationships/hyperlink" Target="https://www.diodes.com/part/view/DXT3906" TargetMode="External"/><Relationship Id="rId_hyperlink_335" Type="http://schemas.openxmlformats.org/officeDocument/2006/relationships/hyperlink" Target="https://www.diodes.com/datasheet/download/DXT690BP5.pdf" TargetMode="External"/><Relationship Id="rId_hyperlink_336" Type="http://schemas.openxmlformats.org/officeDocument/2006/relationships/hyperlink" Target="https://www.diodes.com/part/view/DXT690BP5" TargetMode="External"/><Relationship Id="rId_hyperlink_337" Type="http://schemas.openxmlformats.org/officeDocument/2006/relationships/hyperlink" Target="https://www.diodes.com/datasheet/download/DXT690BP5.pdf" TargetMode="External"/><Relationship Id="rId_hyperlink_338" Type="http://schemas.openxmlformats.org/officeDocument/2006/relationships/hyperlink" Target="https://www.diodes.com/part/view/DXT690BP5Q" TargetMode="External"/><Relationship Id="rId_hyperlink_339" Type="http://schemas.openxmlformats.org/officeDocument/2006/relationships/hyperlink" Target="https://www.diodes.com/datasheet/download/DXT790AP5.pdf" TargetMode="External"/><Relationship Id="rId_hyperlink_340" Type="http://schemas.openxmlformats.org/officeDocument/2006/relationships/hyperlink" Target="https://www.diodes.com/part/view/DXT790AP5" TargetMode="External"/><Relationship Id="rId_hyperlink_341" Type="http://schemas.openxmlformats.org/officeDocument/2006/relationships/hyperlink" Target="https://www.diodes.com/datasheet/download/DXTN07045DFG.pdf" TargetMode="External"/><Relationship Id="rId_hyperlink_342" Type="http://schemas.openxmlformats.org/officeDocument/2006/relationships/hyperlink" Target="https://www.diodes.com/part/view/DXTN07045DFG" TargetMode="External"/><Relationship Id="rId_hyperlink_343" Type="http://schemas.openxmlformats.org/officeDocument/2006/relationships/hyperlink" Target="https://www.diodes.com/datasheet/download/DXTN22040CFG.pdf" TargetMode="External"/><Relationship Id="rId_hyperlink_344" Type="http://schemas.openxmlformats.org/officeDocument/2006/relationships/hyperlink" Target="https://www.diodes.com/part/view/DXTN22040CFG" TargetMode="External"/><Relationship Id="rId_hyperlink_345" Type="http://schemas.openxmlformats.org/officeDocument/2006/relationships/hyperlink" Target="https://www.diodes.com/datasheet/download/DXTN22040CFGQ.pdf" TargetMode="External"/><Relationship Id="rId_hyperlink_346" Type="http://schemas.openxmlformats.org/officeDocument/2006/relationships/hyperlink" Target="https://www.diodes.com/part/view/DXTN22040CFGQ" TargetMode="External"/><Relationship Id="rId_hyperlink_347" Type="http://schemas.openxmlformats.org/officeDocument/2006/relationships/hyperlink" Target="https://www.diodes.com/datasheet/download/DXTN22040DFG.pdf" TargetMode="External"/><Relationship Id="rId_hyperlink_348" Type="http://schemas.openxmlformats.org/officeDocument/2006/relationships/hyperlink" Target="https://www.diodes.com/part/view/DXTN22040DFG" TargetMode="External"/><Relationship Id="rId_hyperlink_349" Type="http://schemas.openxmlformats.org/officeDocument/2006/relationships/hyperlink" Target="https://www.diodes.com/datasheet/download/DXTN22040DFGQ.pdf" TargetMode="External"/><Relationship Id="rId_hyperlink_350" Type="http://schemas.openxmlformats.org/officeDocument/2006/relationships/hyperlink" Target="https://www.diodes.com/part/view/DXTN22040DFGQ" TargetMode="External"/><Relationship Id="rId_hyperlink_351" Type="http://schemas.openxmlformats.org/officeDocument/2006/relationships/hyperlink" Target="https://www.diodes.com/datasheet/download/DXTN5840CFDB.pdf" TargetMode="External"/><Relationship Id="rId_hyperlink_352" Type="http://schemas.openxmlformats.org/officeDocument/2006/relationships/hyperlink" Target="https://www.diodes.com/part/view/DXTN5840CFDB" TargetMode="External"/><Relationship Id="rId_hyperlink_353" Type="http://schemas.openxmlformats.org/officeDocument/2006/relationships/hyperlink" Target="https://www.diodes.com/datasheet/download/DXTP07040CFG.pdf" TargetMode="External"/><Relationship Id="rId_hyperlink_354" Type="http://schemas.openxmlformats.org/officeDocument/2006/relationships/hyperlink" Target="https://www.diodes.com/part/view/DXTP07040CFG" TargetMode="External"/><Relationship Id="rId_hyperlink_355" Type="http://schemas.openxmlformats.org/officeDocument/2006/relationships/hyperlink" Target="https://www.diodes.com/datasheet/download/DXTP07040CFGQ.pdf" TargetMode="External"/><Relationship Id="rId_hyperlink_356" Type="http://schemas.openxmlformats.org/officeDocument/2006/relationships/hyperlink" Target="https://www.diodes.com/part/view/DXTP07040CFGQ" TargetMode="External"/><Relationship Id="rId_hyperlink_357" Type="http://schemas.openxmlformats.org/officeDocument/2006/relationships/hyperlink" Target="https://www.diodes.com/datasheet/download/DXTP22040CFGQ.pdf" TargetMode="External"/><Relationship Id="rId_hyperlink_358" Type="http://schemas.openxmlformats.org/officeDocument/2006/relationships/hyperlink" Target="https://www.diodes.com/part/view/DXTP22040CFGQ" TargetMode="External"/><Relationship Id="rId_hyperlink_359" Type="http://schemas.openxmlformats.org/officeDocument/2006/relationships/hyperlink" Target="https://www.diodes.com/datasheet/download/DXTP22040DFGQ.pdf" TargetMode="External"/><Relationship Id="rId_hyperlink_360" Type="http://schemas.openxmlformats.org/officeDocument/2006/relationships/hyperlink" Target="https://www.diodes.com/part/view/DXTP22040DFGQ" TargetMode="External"/><Relationship Id="rId_hyperlink_361" Type="http://schemas.openxmlformats.org/officeDocument/2006/relationships/hyperlink" Target="https://www.diodes.com/datasheet/download/DXTP5840CFDB.pdf" TargetMode="External"/><Relationship Id="rId_hyperlink_362" Type="http://schemas.openxmlformats.org/officeDocument/2006/relationships/hyperlink" Target="https://www.diodes.com/part/view/DXTP5840CFDB" TargetMode="External"/><Relationship Id="rId_hyperlink_363" Type="http://schemas.openxmlformats.org/officeDocument/2006/relationships/hyperlink" Target="https://www.diodes.com/datasheet/download/DZT2222A.pdf" TargetMode="External"/><Relationship Id="rId_hyperlink_364" Type="http://schemas.openxmlformats.org/officeDocument/2006/relationships/hyperlink" Target="https://www.diodes.com/part/view/DZT2222A" TargetMode="External"/><Relationship Id="rId_hyperlink_365" Type="http://schemas.openxmlformats.org/officeDocument/2006/relationships/hyperlink" Target="https://www.diodes.com/datasheet/download/FCX1051A.pdf" TargetMode="External"/><Relationship Id="rId_hyperlink_366" Type="http://schemas.openxmlformats.org/officeDocument/2006/relationships/hyperlink" Target="https://www.diodes.com/part/view/FCX1051A" TargetMode="External"/><Relationship Id="rId_hyperlink_367" Type="http://schemas.openxmlformats.org/officeDocument/2006/relationships/hyperlink" Target="https://www.diodes.com/datasheet/download/FCX1151A.pdf" TargetMode="External"/><Relationship Id="rId_hyperlink_368" Type="http://schemas.openxmlformats.org/officeDocument/2006/relationships/hyperlink" Target="https://www.diodes.com/part/view/FCX1151A" TargetMode="External"/><Relationship Id="rId_hyperlink_369" Type="http://schemas.openxmlformats.org/officeDocument/2006/relationships/hyperlink" Target="https://www.diodes.com/datasheet/download/FCX491A.pdf" TargetMode="External"/><Relationship Id="rId_hyperlink_370" Type="http://schemas.openxmlformats.org/officeDocument/2006/relationships/hyperlink" Target="https://www.diodes.com/part/view/FCX491A" TargetMode="External"/><Relationship Id="rId_hyperlink_371" Type="http://schemas.openxmlformats.org/officeDocument/2006/relationships/hyperlink" Target="https://www.diodes.com/datasheet/download/FCX491AQ.pdf" TargetMode="External"/><Relationship Id="rId_hyperlink_372" Type="http://schemas.openxmlformats.org/officeDocument/2006/relationships/hyperlink" Target="https://www.diodes.com/part/view/FCX491AQ" TargetMode="External"/><Relationship Id="rId_hyperlink_373" Type="http://schemas.openxmlformats.org/officeDocument/2006/relationships/hyperlink" Target="https://www.diodes.com/datasheet/download/FCX589.pdf" TargetMode="External"/><Relationship Id="rId_hyperlink_374" Type="http://schemas.openxmlformats.org/officeDocument/2006/relationships/hyperlink" Target="https://www.diodes.com/part/view/FCX589" TargetMode="External"/><Relationship Id="rId_hyperlink_375" Type="http://schemas.openxmlformats.org/officeDocument/2006/relationships/hyperlink" Target="https://www.diodes.com/datasheet/download/FCX591A.pdf" TargetMode="External"/><Relationship Id="rId_hyperlink_376" Type="http://schemas.openxmlformats.org/officeDocument/2006/relationships/hyperlink" Target="https://www.diodes.com/part/view/FCX591A" TargetMode="External"/><Relationship Id="rId_hyperlink_377" Type="http://schemas.openxmlformats.org/officeDocument/2006/relationships/hyperlink" Target="https://www.diodes.com/datasheet/download/FCX591AQ.pdf" TargetMode="External"/><Relationship Id="rId_hyperlink_378" Type="http://schemas.openxmlformats.org/officeDocument/2006/relationships/hyperlink" Target="https://www.diodes.com/part/view/FCX591AQ" TargetMode="External"/><Relationship Id="rId_hyperlink_379" Type="http://schemas.openxmlformats.org/officeDocument/2006/relationships/hyperlink" Target="https://www.diodes.com/datasheet/download/FCX619.pdf" TargetMode="External"/><Relationship Id="rId_hyperlink_380" Type="http://schemas.openxmlformats.org/officeDocument/2006/relationships/hyperlink" Target="https://www.diodes.com/part/view/FCX619" TargetMode="External"/><Relationship Id="rId_hyperlink_381" Type="http://schemas.openxmlformats.org/officeDocument/2006/relationships/hyperlink" Target="https://www.diodes.com/datasheet/download/FCX619.pdf" TargetMode="External"/><Relationship Id="rId_hyperlink_382" Type="http://schemas.openxmlformats.org/officeDocument/2006/relationships/hyperlink" Target="https://www.diodes.com/part/view/FCX619Q" TargetMode="External"/><Relationship Id="rId_hyperlink_383" Type="http://schemas.openxmlformats.org/officeDocument/2006/relationships/hyperlink" Target="https://www.diodes.com/datasheet/download/FCX690B.pdf" TargetMode="External"/><Relationship Id="rId_hyperlink_384" Type="http://schemas.openxmlformats.org/officeDocument/2006/relationships/hyperlink" Target="https://www.diodes.com/part/view/FCX690B" TargetMode="External"/><Relationship Id="rId_hyperlink_385" Type="http://schemas.openxmlformats.org/officeDocument/2006/relationships/hyperlink" Target="https://www.diodes.com/datasheet/download/FCX790A.pdf" TargetMode="External"/><Relationship Id="rId_hyperlink_386" Type="http://schemas.openxmlformats.org/officeDocument/2006/relationships/hyperlink" Target="https://www.diodes.com/part/view/FCX790A" TargetMode="External"/><Relationship Id="rId_hyperlink_387" Type="http://schemas.openxmlformats.org/officeDocument/2006/relationships/hyperlink" Target="https://www.diodes.com/datasheet/download/FMMT449.pdf" TargetMode="External"/><Relationship Id="rId_hyperlink_388" Type="http://schemas.openxmlformats.org/officeDocument/2006/relationships/hyperlink" Target="https://www.diodes.com/part/view/FMMT449" TargetMode="External"/><Relationship Id="rId_hyperlink_389" Type="http://schemas.openxmlformats.org/officeDocument/2006/relationships/hyperlink" Target="https://www.diodes.com/datasheet/download/FMMT489.pdf" TargetMode="External"/><Relationship Id="rId_hyperlink_390" Type="http://schemas.openxmlformats.org/officeDocument/2006/relationships/hyperlink" Target="https://www.diodes.com/part/view/FMMT489" TargetMode="External"/><Relationship Id="rId_hyperlink_391" Type="http://schemas.openxmlformats.org/officeDocument/2006/relationships/hyperlink" Target="https://www.diodes.com/datasheet/download/FMMT491A.pdf" TargetMode="External"/><Relationship Id="rId_hyperlink_392" Type="http://schemas.openxmlformats.org/officeDocument/2006/relationships/hyperlink" Target="https://www.diodes.com/part/view/FMMT491A" TargetMode="External"/><Relationship Id="rId_hyperlink_393" Type="http://schemas.openxmlformats.org/officeDocument/2006/relationships/hyperlink" Target="https://www.diodes.com/datasheet/download/FMMT491A.pdf" TargetMode="External"/><Relationship Id="rId_hyperlink_394" Type="http://schemas.openxmlformats.org/officeDocument/2006/relationships/hyperlink" Target="https://www.diodes.com/part/view/FMMT491AQ" TargetMode="External"/><Relationship Id="rId_hyperlink_395" Type="http://schemas.openxmlformats.org/officeDocument/2006/relationships/hyperlink" Target="https://www.diodes.com/datasheet/download/FMMT549.pdf" TargetMode="External"/><Relationship Id="rId_hyperlink_396" Type="http://schemas.openxmlformats.org/officeDocument/2006/relationships/hyperlink" Target="https://www.diodes.com/part/view/FMMT549" TargetMode="External"/><Relationship Id="rId_hyperlink_397" Type="http://schemas.openxmlformats.org/officeDocument/2006/relationships/hyperlink" Target="https://www.diodes.com/datasheet/download/FMMT549A.pdf" TargetMode="External"/><Relationship Id="rId_hyperlink_398" Type="http://schemas.openxmlformats.org/officeDocument/2006/relationships/hyperlink" Target="https://www.diodes.com/part/view/FMMT549A" TargetMode="External"/><Relationship Id="rId_hyperlink_399" Type="http://schemas.openxmlformats.org/officeDocument/2006/relationships/hyperlink" Target="https://www.diodes.com/datasheet/download/FMMT589.pdf" TargetMode="External"/><Relationship Id="rId_hyperlink_400" Type="http://schemas.openxmlformats.org/officeDocument/2006/relationships/hyperlink" Target="https://www.diodes.com/part/view/FMMT589" TargetMode="External"/><Relationship Id="rId_hyperlink_401" Type="http://schemas.openxmlformats.org/officeDocument/2006/relationships/hyperlink" Target="https://www.diodes.com/datasheet/download/FMMT591A.pdf" TargetMode="External"/><Relationship Id="rId_hyperlink_402" Type="http://schemas.openxmlformats.org/officeDocument/2006/relationships/hyperlink" Target="https://www.diodes.com/part/view/FMMT591A" TargetMode="External"/><Relationship Id="rId_hyperlink_403" Type="http://schemas.openxmlformats.org/officeDocument/2006/relationships/hyperlink" Target="https://www.diodes.com/datasheet/download/FMMT591A.pdf" TargetMode="External"/><Relationship Id="rId_hyperlink_404" Type="http://schemas.openxmlformats.org/officeDocument/2006/relationships/hyperlink" Target="https://www.diodes.com/part/view/FMMT591AQ" TargetMode="External"/><Relationship Id="rId_hyperlink_405" Type="http://schemas.openxmlformats.org/officeDocument/2006/relationships/hyperlink" Target="https://www.diodes.com/datasheet/download/FMMT619.pdf" TargetMode="External"/><Relationship Id="rId_hyperlink_406" Type="http://schemas.openxmlformats.org/officeDocument/2006/relationships/hyperlink" Target="https://www.diodes.com/part/view/FMMT619" TargetMode="External"/><Relationship Id="rId_hyperlink_407" Type="http://schemas.openxmlformats.org/officeDocument/2006/relationships/hyperlink" Target="https://www.diodes.com/datasheet/download/FMMT619Q.pdf" TargetMode="External"/><Relationship Id="rId_hyperlink_408" Type="http://schemas.openxmlformats.org/officeDocument/2006/relationships/hyperlink" Target="https://www.diodes.com/part/view/FMMT619Q" TargetMode="External"/><Relationship Id="rId_hyperlink_409" Type="http://schemas.openxmlformats.org/officeDocument/2006/relationships/hyperlink" Target="https://www.diodes.com/datasheet/download/FMMT720.pdf" TargetMode="External"/><Relationship Id="rId_hyperlink_410" Type="http://schemas.openxmlformats.org/officeDocument/2006/relationships/hyperlink" Target="https://www.diodes.com/part/view/FMMT720" TargetMode="External"/><Relationship Id="rId_hyperlink_411" Type="http://schemas.openxmlformats.org/officeDocument/2006/relationships/hyperlink" Target="https://www.diodes.com/datasheet/download/FMMT720.pdf" TargetMode="External"/><Relationship Id="rId_hyperlink_412" Type="http://schemas.openxmlformats.org/officeDocument/2006/relationships/hyperlink" Target="https://www.diodes.com/part/view/FMMT720Q" TargetMode="External"/><Relationship Id="rId_hyperlink_413" Type="http://schemas.openxmlformats.org/officeDocument/2006/relationships/hyperlink" Target="https://www.diodes.com/datasheet/download/FMMTL619.pdf" TargetMode="External"/><Relationship Id="rId_hyperlink_414" Type="http://schemas.openxmlformats.org/officeDocument/2006/relationships/hyperlink" Target="https://www.diodes.com/part/view/FMMTL619" TargetMode="External"/><Relationship Id="rId_hyperlink_415" Type="http://schemas.openxmlformats.org/officeDocument/2006/relationships/hyperlink" Target="https://www.diodes.com/datasheet/download/FZT1051A.pdf" TargetMode="External"/><Relationship Id="rId_hyperlink_416" Type="http://schemas.openxmlformats.org/officeDocument/2006/relationships/hyperlink" Target="https://www.diodes.com/part/view/FZT1051A" TargetMode="External"/><Relationship Id="rId_hyperlink_417" Type="http://schemas.openxmlformats.org/officeDocument/2006/relationships/hyperlink" Target="https://www.diodes.com/datasheet/download/FZT1151A.pdf" TargetMode="External"/><Relationship Id="rId_hyperlink_418" Type="http://schemas.openxmlformats.org/officeDocument/2006/relationships/hyperlink" Target="https://www.diodes.com/part/view/FZT1151A" TargetMode="External"/><Relationship Id="rId_hyperlink_419" Type="http://schemas.openxmlformats.org/officeDocument/2006/relationships/hyperlink" Target="https://www.diodes.com/datasheet/download/FZT489.pdf" TargetMode="External"/><Relationship Id="rId_hyperlink_420" Type="http://schemas.openxmlformats.org/officeDocument/2006/relationships/hyperlink" Target="https://www.diodes.com/part/view/FZT489" TargetMode="External"/><Relationship Id="rId_hyperlink_421" Type="http://schemas.openxmlformats.org/officeDocument/2006/relationships/hyperlink" Target="https://www.diodes.com/datasheet/download/FZT489.pdf" TargetMode="External"/><Relationship Id="rId_hyperlink_422" Type="http://schemas.openxmlformats.org/officeDocument/2006/relationships/hyperlink" Target="https://www.diodes.com/part/view/FZT489Q" TargetMode="External"/><Relationship Id="rId_hyperlink_423" Type="http://schemas.openxmlformats.org/officeDocument/2006/relationships/hyperlink" Target="https://www.diodes.com/datasheet/download/FZT491A.pdf" TargetMode="External"/><Relationship Id="rId_hyperlink_424" Type="http://schemas.openxmlformats.org/officeDocument/2006/relationships/hyperlink" Target="https://www.diodes.com/part/view/FZT491A" TargetMode="External"/><Relationship Id="rId_hyperlink_425" Type="http://schemas.openxmlformats.org/officeDocument/2006/relationships/hyperlink" Target="https://www.diodes.com/datasheet/download/FZT491A.pdf" TargetMode="External"/><Relationship Id="rId_hyperlink_426" Type="http://schemas.openxmlformats.org/officeDocument/2006/relationships/hyperlink" Target="https://www.diodes.com/part/view/FZT491AQ" TargetMode="External"/><Relationship Id="rId_hyperlink_427" Type="http://schemas.openxmlformats.org/officeDocument/2006/relationships/hyperlink" Target="https://www.diodes.com/datasheet/download/FZT549.pdf" TargetMode="External"/><Relationship Id="rId_hyperlink_428" Type="http://schemas.openxmlformats.org/officeDocument/2006/relationships/hyperlink" Target="https://www.diodes.com/part/view/FZT549" TargetMode="External"/><Relationship Id="rId_hyperlink_429" Type="http://schemas.openxmlformats.org/officeDocument/2006/relationships/hyperlink" Target="https://www.diodes.com/datasheet/download/FZT589.pdf" TargetMode="External"/><Relationship Id="rId_hyperlink_430" Type="http://schemas.openxmlformats.org/officeDocument/2006/relationships/hyperlink" Target="https://www.diodes.com/part/view/FZT589" TargetMode="External"/><Relationship Id="rId_hyperlink_431" Type="http://schemas.openxmlformats.org/officeDocument/2006/relationships/hyperlink" Target="https://www.diodes.com/datasheet/download/FZT591A.pdf" TargetMode="External"/><Relationship Id="rId_hyperlink_432" Type="http://schemas.openxmlformats.org/officeDocument/2006/relationships/hyperlink" Target="https://www.diodes.com/part/view/FZT591A" TargetMode="External"/><Relationship Id="rId_hyperlink_433" Type="http://schemas.openxmlformats.org/officeDocument/2006/relationships/hyperlink" Target="https://www.diodes.com/datasheet/download/FZT591A.pdf" TargetMode="External"/><Relationship Id="rId_hyperlink_434" Type="http://schemas.openxmlformats.org/officeDocument/2006/relationships/hyperlink" Target="https://www.diodes.com/part/view/FZT591AQ" TargetMode="External"/><Relationship Id="rId_hyperlink_435" Type="http://schemas.openxmlformats.org/officeDocument/2006/relationships/hyperlink" Target="https://www.diodes.com/datasheet/download/FZT690B.pdf" TargetMode="External"/><Relationship Id="rId_hyperlink_436" Type="http://schemas.openxmlformats.org/officeDocument/2006/relationships/hyperlink" Target="https://www.diodes.com/part/view/FZT690B" TargetMode="External"/><Relationship Id="rId_hyperlink_437" Type="http://schemas.openxmlformats.org/officeDocument/2006/relationships/hyperlink" Target="https://www.diodes.com/datasheet/download/FZT690B.pdf" TargetMode="External"/><Relationship Id="rId_hyperlink_438" Type="http://schemas.openxmlformats.org/officeDocument/2006/relationships/hyperlink" Target="https://www.diodes.com/part/view/FZT690BQ" TargetMode="External"/><Relationship Id="rId_hyperlink_439" Type="http://schemas.openxmlformats.org/officeDocument/2006/relationships/hyperlink" Target="https://www.diodes.com/datasheet/download/FZT790A.pdf" TargetMode="External"/><Relationship Id="rId_hyperlink_440" Type="http://schemas.openxmlformats.org/officeDocument/2006/relationships/hyperlink" Target="https://www.diodes.com/part/view/FZT790A" TargetMode="External"/><Relationship Id="rId_hyperlink_441" Type="http://schemas.openxmlformats.org/officeDocument/2006/relationships/hyperlink" Target="https://www.diodes.com/datasheet/download/FZT849.pdf" TargetMode="External"/><Relationship Id="rId_hyperlink_442" Type="http://schemas.openxmlformats.org/officeDocument/2006/relationships/hyperlink" Target="https://www.diodes.com/part/view/FZT849" TargetMode="External"/><Relationship Id="rId_hyperlink_443" Type="http://schemas.openxmlformats.org/officeDocument/2006/relationships/hyperlink" Target="https://www.diodes.com/datasheet/download/FZT949.pdf" TargetMode="External"/><Relationship Id="rId_hyperlink_444" Type="http://schemas.openxmlformats.org/officeDocument/2006/relationships/hyperlink" Target="https://www.diodes.com/part/view/FZT949" TargetMode="External"/><Relationship Id="rId_hyperlink_445" Type="http://schemas.openxmlformats.org/officeDocument/2006/relationships/hyperlink" Target="https://www.diodes.com/datasheet/download/FZT949Q.pdf" TargetMode="External"/><Relationship Id="rId_hyperlink_446" Type="http://schemas.openxmlformats.org/officeDocument/2006/relationships/hyperlink" Target="https://www.diodes.com/part/view/FZT949Q" TargetMode="External"/><Relationship Id="rId_hyperlink_447" Type="http://schemas.openxmlformats.org/officeDocument/2006/relationships/hyperlink" Target="https://www.diodes.com/datasheet/download/FZTA14.pdf" TargetMode="External"/><Relationship Id="rId_hyperlink_448" Type="http://schemas.openxmlformats.org/officeDocument/2006/relationships/hyperlink" Target="https://www.diodes.com/part/view/FZTA14" TargetMode="External"/><Relationship Id="rId_hyperlink_449" Type="http://schemas.openxmlformats.org/officeDocument/2006/relationships/hyperlink" Target="https://www.diodes.com/datasheet/download/MMBT2222A.pdf" TargetMode="External"/><Relationship Id="rId_hyperlink_450" Type="http://schemas.openxmlformats.org/officeDocument/2006/relationships/hyperlink" Target="https://www.diodes.com/part/view/MMBT2222A" TargetMode="External"/><Relationship Id="rId_hyperlink_451" Type="http://schemas.openxmlformats.org/officeDocument/2006/relationships/hyperlink" Target="https://www.diodes.com/datasheet/download/MMBT2222ALP4.pdf" TargetMode="External"/><Relationship Id="rId_hyperlink_452" Type="http://schemas.openxmlformats.org/officeDocument/2006/relationships/hyperlink" Target="https://www.diodes.com/part/view/MMBT2222ALP4" TargetMode="External"/><Relationship Id="rId_hyperlink_453" Type="http://schemas.openxmlformats.org/officeDocument/2006/relationships/hyperlink" Target="https://www.diodes.com/datasheet/download/MMBT2222A.pdf" TargetMode="External"/><Relationship Id="rId_hyperlink_454" Type="http://schemas.openxmlformats.org/officeDocument/2006/relationships/hyperlink" Target="https://www.diodes.com/part/view/MMBT2222AQ" TargetMode="External"/><Relationship Id="rId_hyperlink_455" Type="http://schemas.openxmlformats.org/officeDocument/2006/relationships/hyperlink" Target="https://www.diodes.com/datasheet/download/MMBT2222AT.pdf" TargetMode="External"/><Relationship Id="rId_hyperlink_456" Type="http://schemas.openxmlformats.org/officeDocument/2006/relationships/hyperlink" Target="https://www.diodes.com/part/view/MMBT2222AT" TargetMode="External"/><Relationship Id="rId_hyperlink_457" Type="http://schemas.openxmlformats.org/officeDocument/2006/relationships/hyperlink" Target="https://www.diodes.com/datasheet/download/MMBT3904.pdf" TargetMode="External"/><Relationship Id="rId_hyperlink_458" Type="http://schemas.openxmlformats.org/officeDocument/2006/relationships/hyperlink" Target="https://www.diodes.com/part/view/MMBT3904" TargetMode="External"/><Relationship Id="rId_hyperlink_459" Type="http://schemas.openxmlformats.org/officeDocument/2006/relationships/hyperlink" Target="https://www.diodes.com/datasheet/download/MMBT3904FA.pdf" TargetMode="External"/><Relationship Id="rId_hyperlink_460" Type="http://schemas.openxmlformats.org/officeDocument/2006/relationships/hyperlink" Target="https://www.diodes.com/part/view/MMBT3904FA" TargetMode="External"/><Relationship Id="rId_hyperlink_461" Type="http://schemas.openxmlformats.org/officeDocument/2006/relationships/hyperlink" Target="https://www.diodes.com/datasheet/download/MMBT3904FZ.pdf" TargetMode="External"/><Relationship Id="rId_hyperlink_462" Type="http://schemas.openxmlformats.org/officeDocument/2006/relationships/hyperlink" Target="https://www.diodes.com/part/view/MMBT3904FZ" TargetMode="External"/><Relationship Id="rId_hyperlink_463" Type="http://schemas.openxmlformats.org/officeDocument/2006/relationships/hyperlink" Target="https://www.diodes.com/datasheet/download/MMBT3904LP.pdf" TargetMode="External"/><Relationship Id="rId_hyperlink_464" Type="http://schemas.openxmlformats.org/officeDocument/2006/relationships/hyperlink" Target="https://www.diodes.com/part/view/MMBT3904LP" TargetMode="External"/><Relationship Id="rId_hyperlink_465" Type="http://schemas.openxmlformats.org/officeDocument/2006/relationships/hyperlink" Target="https://www.diodes.com/datasheet/download/MMBT3904Q.pdf" TargetMode="External"/><Relationship Id="rId_hyperlink_466" Type="http://schemas.openxmlformats.org/officeDocument/2006/relationships/hyperlink" Target="https://www.diodes.com/part/view/MMBT3904Q" TargetMode="External"/><Relationship Id="rId_hyperlink_467" Type="http://schemas.openxmlformats.org/officeDocument/2006/relationships/hyperlink" Target="https://www.diodes.com/datasheet/download/MMBT3904T.pdf" TargetMode="External"/><Relationship Id="rId_hyperlink_468" Type="http://schemas.openxmlformats.org/officeDocument/2006/relationships/hyperlink" Target="https://www.diodes.com/part/view/MMBT3904T" TargetMode="External"/><Relationship Id="rId_hyperlink_469" Type="http://schemas.openxmlformats.org/officeDocument/2006/relationships/hyperlink" Target="https://www.diodes.com/datasheet/download/MMBT3906.pdf" TargetMode="External"/><Relationship Id="rId_hyperlink_470" Type="http://schemas.openxmlformats.org/officeDocument/2006/relationships/hyperlink" Target="https://www.diodes.com/part/view/MMBT3906" TargetMode="External"/><Relationship Id="rId_hyperlink_471" Type="http://schemas.openxmlformats.org/officeDocument/2006/relationships/hyperlink" Target="https://www.diodes.com/datasheet/download/MMBT3906FA.pdf" TargetMode="External"/><Relationship Id="rId_hyperlink_472" Type="http://schemas.openxmlformats.org/officeDocument/2006/relationships/hyperlink" Target="https://www.diodes.com/part/view/MMBT3906FA" TargetMode="External"/><Relationship Id="rId_hyperlink_473" Type="http://schemas.openxmlformats.org/officeDocument/2006/relationships/hyperlink" Target="https://www.diodes.com/datasheet/download/MMBT3906FZ.pdf" TargetMode="External"/><Relationship Id="rId_hyperlink_474" Type="http://schemas.openxmlformats.org/officeDocument/2006/relationships/hyperlink" Target="https://www.diodes.com/part/view/MMBT3906FZ" TargetMode="External"/><Relationship Id="rId_hyperlink_475" Type="http://schemas.openxmlformats.org/officeDocument/2006/relationships/hyperlink" Target="https://www.diodes.com/datasheet/download/MMBT3906LP.pdf" TargetMode="External"/><Relationship Id="rId_hyperlink_476" Type="http://schemas.openxmlformats.org/officeDocument/2006/relationships/hyperlink" Target="https://www.diodes.com/part/view/MMBT3906LP" TargetMode="External"/><Relationship Id="rId_hyperlink_477" Type="http://schemas.openxmlformats.org/officeDocument/2006/relationships/hyperlink" Target="https://www.diodes.com/datasheet/download/MMBT3906Q.pdf" TargetMode="External"/><Relationship Id="rId_hyperlink_478" Type="http://schemas.openxmlformats.org/officeDocument/2006/relationships/hyperlink" Target="https://www.diodes.com/part/view/MMBT3906Q" TargetMode="External"/><Relationship Id="rId_hyperlink_479" Type="http://schemas.openxmlformats.org/officeDocument/2006/relationships/hyperlink" Target="https://www.diodes.com/datasheet/download/MMBT3906T.pdf" TargetMode="External"/><Relationship Id="rId_hyperlink_480" Type="http://schemas.openxmlformats.org/officeDocument/2006/relationships/hyperlink" Target="https://www.diodes.com/part/view/MMBT3906T" TargetMode="External"/><Relationship Id="rId_hyperlink_481" Type="http://schemas.openxmlformats.org/officeDocument/2006/relationships/hyperlink" Target="https://www.diodes.com/datasheet/download/MMBT4401.pdf" TargetMode="External"/><Relationship Id="rId_hyperlink_482" Type="http://schemas.openxmlformats.org/officeDocument/2006/relationships/hyperlink" Target="https://www.diodes.com/part/view/MMBT4401" TargetMode="External"/><Relationship Id="rId_hyperlink_483" Type="http://schemas.openxmlformats.org/officeDocument/2006/relationships/hyperlink" Target="https://www.diodes.com/datasheet/download/MMBT4401Q.pdf" TargetMode="External"/><Relationship Id="rId_hyperlink_484" Type="http://schemas.openxmlformats.org/officeDocument/2006/relationships/hyperlink" Target="https://www.diodes.com/part/view/MMBT4401Q" TargetMode="External"/><Relationship Id="rId_hyperlink_485" Type="http://schemas.openxmlformats.org/officeDocument/2006/relationships/hyperlink" Target="https://www.diodes.com/datasheet/download/MMBT4401T.pdf" TargetMode="External"/><Relationship Id="rId_hyperlink_486" Type="http://schemas.openxmlformats.org/officeDocument/2006/relationships/hyperlink" Target="https://www.diodes.com/part/view/MMBT4401T" TargetMode="External"/><Relationship Id="rId_hyperlink_487" Type="http://schemas.openxmlformats.org/officeDocument/2006/relationships/hyperlink" Target="https://www.diodes.com/datasheet/download/MMBT4403.pdf" TargetMode="External"/><Relationship Id="rId_hyperlink_488" Type="http://schemas.openxmlformats.org/officeDocument/2006/relationships/hyperlink" Target="https://www.diodes.com/part/view/MMBT4403" TargetMode="External"/><Relationship Id="rId_hyperlink_489" Type="http://schemas.openxmlformats.org/officeDocument/2006/relationships/hyperlink" Target="https://www.diodes.com/datasheet/download/MMBT4403T.pdf" TargetMode="External"/><Relationship Id="rId_hyperlink_490" Type="http://schemas.openxmlformats.org/officeDocument/2006/relationships/hyperlink" Target="https://www.diodes.com/part/view/MMBT4403T" TargetMode="External"/><Relationship Id="rId_hyperlink_491" Type="http://schemas.openxmlformats.org/officeDocument/2006/relationships/hyperlink" Target="https://www.diodes.com/datasheet/download/MMBT6427.pdf" TargetMode="External"/><Relationship Id="rId_hyperlink_492" Type="http://schemas.openxmlformats.org/officeDocument/2006/relationships/hyperlink" Target="https://www.diodes.com/part/view/MMBT6427" TargetMode="External"/><Relationship Id="rId_hyperlink_493" Type="http://schemas.openxmlformats.org/officeDocument/2006/relationships/hyperlink" Target="https://www.diodes.com/datasheet/download/MMBTA13.pdf" TargetMode="External"/><Relationship Id="rId_hyperlink_494" Type="http://schemas.openxmlformats.org/officeDocument/2006/relationships/hyperlink" Target="https://www.diodes.com/part/view/MMBTA13" TargetMode="External"/><Relationship Id="rId_hyperlink_495" Type="http://schemas.openxmlformats.org/officeDocument/2006/relationships/hyperlink" Target="https://www.diodes.com/datasheet/download/MMBTA14.pdf" TargetMode="External"/><Relationship Id="rId_hyperlink_496" Type="http://schemas.openxmlformats.org/officeDocument/2006/relationships/hyperlink" Target="https://www.diodes.com/part/view/MMBTA14" TargetMode="External"/><Relationship Id="rId_hyperlink_497" Type="http://schemas.openxmlformats.org/officeDocument/2006/relationships/hyperlink" Target="https://www.diodes.com/datasheet/download/MMBTA63.pdf" TargetMode="External"/><Relationship Id="rId_hyperlink_498" Type="http://schemas.openxmlformats.org/officeDocument/2006/relationships/hyperlink" Target="https://www.diodes.com/part/view/MMBTA63" TargetMode="External"/><Relationship Id="rId_hyperlink_499" Type="http://schemas.openxmlformats.org/officeDocument/2006/relationships/hyperlink" Target="https://www.diodes.com/datasheet/download/MMBTA64.pdf" TargetMode="External"/><Relationship Id="rId_hyperlink_500" Type="http://schemas.openxmlformats.org/officeDocument/2006/relationships/hyperlink" Target="https://www.diodes.com/part/view/MMBTA64" TargetMode="External"/><Relationship Id="rId_hyperlink_501" Type="http://schemas.openxmlformats.org/officeDocument/2006/relationships/hyperlink" Target="https://www.diodes.com/datasheet/download/MMDT2222A.pdf" TargetMode="External"/><Relationship Id="rId_hyperlink_502" Type="http://schemas.openxmlformats.org/officeDocument/2006/relationships/hyperlink" Target="https://www.diodes.com/part/view/MMDT2222A" TargetMode="External"/><Relationship Id="rId_hyperlink_503" Type="http://schemas.openxmlformats.org/officeDocument/2006/relationships/hyperlink" Target="https://www.diodes.com/datasheet/download/MMDT2222V.pdf" TargetMode="External"/><Relationship Id="rId_hyperlink_504" Type="http://schemas.openxmlformats.org/officeDocument/2006/relationships/hyperlink" Target="https://www.diodes.com/part/view/MMDT2222V" TargetMode="External"/><Relationship Id="rId_hyperlink_505" Type="http://schemas.openxmlformats.org/officeDocument/2006/relationships/hyperlink" Target="https://www.diodes.com/datasheet/download/MMDT2227.pdf" TargetMode="External"/><Relationship Id="rId_hyperlink_506" Type="http://schemas.openxmlformats.org/officeDocument/2006/relationships/hyperlink" Target="https://www.diodes.com/part/view/MMDT2227" TargetMode="External"/><Relationship Id="rId_hyperlink_507" Type="http://schemas.openxmlformats.org/officeDocument/2006/relationships/hyperlink" Target="https://www.diodes.com/datasheet/download/MMDT2227M.pdf" TargetMode="External"/><Relationship Id="rId_hyperlink_508" Type="http://schemas.openxmlformats.org/officeDocument/2006/relationships/hyperlink" Target="https://www.diodes.com/part/view/MMDT2227M" TargetMode="External"/><Relationship Id="rId_hyperlink_509" Type="http://schemas.openxmlformats.org/officeDocument/2006/relationships/hyperlink" Target="https://www.diodes.com/datasheet/download/MMDT2227Q.pdf" TargetMode="External"/><Relationship Id="rId_hyperlink_510" Type="http://schemas.openxmlformats.org/officeDocument/2006/relationships/hyperlink" Target="https://www.diodes.com/part/view/MMDT2227Q" TargetMode="External"/><Relationship Id="rId_hyperlink_511" Type="http://schemas.openxmlformats.org/officeDocument/2006/relationships/hyperlink" Target="https://www.diodes.com/datasheet/download/MMDT3904.pdf" TargetMode="External"/><Relationship Id="rId_hyperlink_512" Type="http://schemas.openxmlformats.org/officeDocument/2006/relationships/hyperlink" Target="https://www.diodes.com/part/view/MMDT3904" TargetMode="External"/><Relationship Id="rId_hyperlink_513" Type="http://schemas.openxmlformats.org/officeDocument/2006/relationships/hyperlink" Target="https://www.diodes.com/datasheet/download/MMDT3904Q.pdf" TargetMode="External"/><Relationship Id="rId_hyperlink_514" Type="http://schemas.openxmlformats.org/officeDocument/2006/relationships/hyperlink" Target="https://www.diodes.com/part/view/MMDT3904Q" TargetMode="External"/><Relationship Id="rId_hyperlink_515" Type="http://schemas.openxmlformats.org/officeDocument/2006/relationships/hyperlink" Target="https://www.diodes.com/datasheet/download/MMDT3904VC.pdf" TargetMode="External"/><Relationship Id="rId_hyperlink_516" Type="http://schemas.openxmlformats.org/officeDocument/2006/relationships/hyperlink" Target="https://www.diodes.com/part/view/MMDT3904VC" TargetMode="External"/><Relationship Id="rId_hyperlink_517" Type="http://schemas.openxmlformats.org/officeDocument/2006/relationships/hyperlink" Target="https://www.diodes.com/datasheet/download/MMDT3906.pdf" TargetMode="External"/><Relationship Id="rId_hyperlink_518" Type="http://schemas.openxmlformats.org/officeDocument/2006/relationships/hyperlink" Target="https://www.diodes.com/part/view/MMDT3906" TargetMode="External"/><Relationship Id="rId_hyperlink_519" Type="http://schemas.openxmlformats.org/officeDocument/2006/relationships/hyperlink" Target="https://www.diodes.com/datasheet/download/MMDT3906Q.pdf" TargetMode="External"/><Relationship Id="rId_hyperlink_520" Type="http://schemas.openxmlformats.org/officeDocument/2006/relationships/hyperlink" Target="https://www.diodes.com/part/view/MMDT3906Q" TargetMode="External"/><Relationship Id="rId_hyperlink_521" Type="http://schemas.openxmlformats.org/officeDocument/2006/relationships/hyperlink" Target="https://www.diodes.com/datasheet/download/MMDT3906VC.pdf" TargetMode="External"/><Relationship Id="rId_hyperlink_522" Type="http://schemas.openxmlformats.org/officeDocument/2006/relationships/hyperlink" Target="https://www.diodes.com/part/view/MMDT3906VC" TargetMode="External"/><Relationship Id="rId_hyperlink_523" Type="http://schemas.openxmlformats.org/officeDocument/2006/relationships/hyperlink" Target="https://www.diodes.com/datasheet/download/MMDT3946.pdf" TargetMode="External"/><Relationship Id="rId_hyperlink_524" Type="http://schemas.openxmlformats.org/officeDocument/2006/relationships/hyperlink" Target="https://www.diodes.com/part/view/MMDT3946" TargetMode="External"/><Relationship Id="rId_hyperlink_525" Type="http://schemas.openxmlformats.org/officeDocument/2006/relationships/hyperlink" Target="https://www.diodes.com/datasheet/download/MMDT3946LP4.pdf" TargetMode="External"/><Relationship Id="rId_hyperlink_526" Type="http://schemas.openxmlformats.org/officeDocument/2006/relationships/hyperlink" Target="https://www.diodes.com/part/view/MMDT3946LP4" TargetMode="External"/><Relationship Id="rId_hyperlink_527" Type="http://schemas.openxmlformats.org/officeDocument/2006/relationships/hyperlink" Target="https://www.diodes.com/datasheet/download/MMDT3946Q.pdf" TargetMode="External"/><Relationship Id="rId_hyperlink_528" Type="http://schemas.openxmlformats.org/officeDocument/2006/relationships/hyperlink" Target="https://www.diodes.com/part/view/MMDT3946Q" TargetMode="External"/><Relationship Id="rId_hyperlink_529" Type="http://schemas.openxmlformats.org/officeDocument/2006/relationships/hyperlink" Target="https://www.diodes.com/datasheet/download/MMDT4401.pdf" TargetMode="External"/><Relationship Id="rId_hyperlink_530" Type="http://schemas.openxmlformats.org/officeDocument/2006/relationships/hyperlink" Target="https://www.diodes.com/part/view/MMDT4401" TargetMode="External"/><Relationship Id="rId_hyperlink_531" Type="http://schemas.openxmlformats.org/officeDocument/2006/relationships/hyperlink" Target="https://www.diodes.com/datasheet/download/MMDT4401Q.pdf" TargetMode="External"/><Relationship Id="rId_hyperlink_532" Type="http://schemas.openxmlformats.org/officeDocument/2006/relationships/hyperlink" Target="https://www.diodes.com/part/view/MMDT4401Q" TargetMode="External"/><Relationship Id="rId_hyperlink_533" Type="http://schemas.openxmlformats.org/officeDocument/2006/relationships/hyperlink" Target="https://www.diodes.com/datasheet/download/MMDT4403.pdf" TargetMode="External"/><Relationship Id="rId_hyperlink_534" Type="http://schemas.openxmlformats.org/officeDocument/2006/relationships/hyperlink" Target="https://www.diodes.com/part/view/MMDT4403" TargetMode="External"/><Relationship Id="rId_hyperlink_535" Type="http://schemas.openxmlformats.org/officeDocument/2006/relationships/hyperlink" Target="https://www.diodes.com/datasheet/download/MMDT4413.pdf" TargetMode="External"/><Relationship Id="rId_hyperlink_536" Type="http://schemas.openxmlformats.org/officeDocument/2006/relationships/hyperlink" Target="https://www.diodes.com/part/view/MMDT4413" TargetMode="External"/><Relationship Id="rId_hyperlink_537" Type="http://schemas.openxmlformats.org/officeDocument/2006/relationships/hyperlink" Target="https://www.diodes.com/datasheet/download/MMST2222A.pdf" TargetMode="External"/><Relationship Id="rId_hyperlink_538" Type="http://schemas.openxmlformats.org/officeDocument/2006/relationships/hyperlink" Target="https://www.diodes.com/part/view/MMST2222A" TargetMode="External"/><Relationship Id="rId_hyperlink_539" Type="http://schemas.openxmlformats.org/officeDocument/2006/relationships/hyperlink" Target="https://www.diodes.com/datasheet/download/MMST3904.pdf" TargetMode="External"/><Relationship Id="rId_hyperlink_540" Type="http://schemas.openxmlformats.org/officeDocument/2006/relationships/hyperlink" Target="https://www.diodes.com/part/view/MMST3904" TargetMode="External"/><Relationship Id="rId_hyperlink_541" Type="http://schemas.openxmlformats.org/officeDocument/2006/relationships/hyperlink" Target="https://www.diodes.com/datasheet/download/MMST3904Q.pdf" TargetMode="External"/><Relationship Id="rId_hyperlink_542" Type="http://schemas.openxmlformats.org/officeDocument/2006/relationships/hyperlink" Target="https://www.diodes.com/part/view/MMST3904Q" TargetMode="External"/><Relationship Id="rId_hyperlink_543" Type="http://schemas.openxmlformats.org/officeDocument/2006/relationships/hyperlink" Target="https://www.diodes.com/datasheet/download/MMST3906.pdf" TargetMode="External"/><Relationship Id="rId_hyperlink_544" Type="http://schemas.openxmlformats.org/officeDocument/2006/relationships/hyperlink" Target="https://www.diodes.com/part/view/MMST3906" TargetMode="External"/><Relationship Id="rId_hyperlink_545" Type="http://schemas.openxmlformats.org/officeDocument/2006/relationships/hyperlink" Target="https://www.diodes.com/datasheet/download/MMST4401.pdf" TargetMode="External"/><Relationship Id="rId_hyperlink_546" Type="http://schemas.openxmlformats.org/officeDocument/2006/relationships/hyperlink" Target="https://www.diodes.com/part/view/MMST4401" TargetMode="External"/><Relationship Id="rId_hyperlink_547" Type="http://schemas.openxmlformats.org/officeDocument/2006/relationships/hyperlink" Target="https://www.diodes.com/datasheet/download/MMST4403.pdf" TargetMode="External"/><Relationship Id="rId_hyperlink_548" Type="http://schemas.openxmlformats.org/officeDocument/2006/relationships/hyperlink" Target="https://www.diodes.com/part/view/MMST4403" TargetMode="External"/><Relationship Id="rId_hyperlink_549" Type="http://schemas.openxmlformats.org/officeDocument/2006/relationships/hyperlink" Target="https://www.diodes.com/datasheet/download/MMST6427.pdf" TargetMode="External"/><Relationship Id="rId_hyperlink_550" Type="http://schemas.openxmlformats.org/officeDocument/2006/relationships/hyperlink" Target="https://www.diodes.com/part/view/MMST6427" TargetMode="External"/><Relationship Id="rId_hyperlink_551" Type="http://schemas.openxmlformats.org/officeDocument/2006/relationships/hyperlink" Target="https://www.diodes.com/datasheet/download/MMSTA13.pdf" TargetMode="External"/><Relationship Id="rId_hyperlink_552" Type="http://schemas.openxmlformats.org/officeDocument/2006/relationships/hyperlink" Target="https://www.diodes.com/part/view/MMSTA13" TargetMode="External"/><Relationship Id="rId_hyperlink_553" Type="http://schemas.openxmlformats.org/officeDocument/2006/relationships/hyperlink" Target="https://www.diodes.com/datasheet/download/MMSTA14.pdf" TargetMode="External"/><Relationship Id="rId_hyperlink_554" Type="http://schemas.openxmlformats.org/officeDocument/2006/relationships/hyperlink" Target="https://www.diodes.com/part/view/MMSTA14" TargetMode="External"/><Relationship Id="rId_hyperlink_555" Type="http://schemas.openxmlformats.org/officeDocument/2006/relationships/hyperlink" Target="https://www.diodes.com/datasheet/download/MMSTA63.pdf" TargetMode="External"/><Relationship Id="rId_hyperlink_556" Type="http://schemas.openxmlformats.org/officeDocument/2006/relationships/hyperlink" Target="https://www.diodes.com/part/view/MMSTA63" TargetMode="External"/><Relationship Id="rId_hyperlink_557" Type="http://schemas.openxmlformats.org/officeDocument/2006/relationships/hyperlink" Target="https://www.diodes.com/datasheet/download/MMSTA64.pdf" TargetMode="External"/><Relationship Id="rId_hyperlink_558" Type="http://schemas.openxmlformats.org/officeDocument/2006/relationships/hyperlink" Target="https://www.diodes.com/part/view/MMSTA64" TargetMode="External"/><Relationship Id="rId_hyperlink_559" Type="http://schemas.openxmlformats.org/officeDocument/2006/relationships/hyperlink" Target="https://www.diodes.com/datasheet/download/ZDT6790.pdf" TargetMode="External"/><Relationship Id="rId_hyperlink_560" Type="http://schemas.openxmlformats.org/officeDocument/2006/relationships/hyperlink" Target="https://www.diodes.com/part/view/ZDT6790" TargetMode="External"/><Relationship Id="rId_hyperlink_561" Type="http://schemas.openxmlformats.org/officeDocument/2006/relationships/hyperlink" Target="https://www.diodes.com/datasheet/download/ZHB6790.pdf" TargetMode="External"/><Relationship Id="rId_hyperlink_562" Type="http://schemas.openxmlformats.org/officeDocument/2006/relationships/hyperlink" Target="https://www.diodes.com/part/view/ZHB6790" TargetMode="External"/><Relationship Id="rId_hyperlink_563" Type="http://schemas.openxmlformats.org/officeDocument/2006/relationships/hyperlink" Target="https://www.diodes.com/datasheet/download/ZXTD09N50DE6.pdf" TargetMode="External"/><Relationship Id="rId_hyperlink_564" Type="http://schemas.openxmlformats.org/officeDocument/2006/relationships/hyperlink" Target="https://www.diodes.com/part/view/ZTD09N50DE6Q" TargetMode="External"/><Relationship Id="rId_hyperlink_565" Type="http://schemas.openxmlformats.org/officeDocument/2006/relationships/hyperlink" Target="https://www.diodes.com/datasheet/download/ZXTP25040DFH.pdf" TargetMode="External"/><Relationship Id="rId_hyperlink_566" Type="http://schemas.openxmlformats.org/officeDocument/2006/relationships/hyperlink" Target="https://www.diodes.com/part/view/ZTP25040DFH" TargetMode="External"/><Relationship Id="rId_hyperlink_567" Type="http://schemas.openxmlformats.org/officeDocument/2006/relationships/hyperlink" Target="https://www.diodes.com/datasheet/download/ZTP25040DFHQ.pdf" TargetMode="External"/><Relationship Id="rId_hyperlink_568" Type="http://schemas.openxmlformats.org/officeDocument/2006/relationships/hyperlink" Target="https://www.diodes.com/part/view/ZTP25040DFHQ" TargetMode="External"/><Relationship Id="rId_hyperlink_569" Type="http://schemas.openxmlformats.org/officeDocument/2006/relationships/hyperlink" Target="https://www.diodes.com/datasheet/download/ZTX1051A.pdf" TargetMode="External"/><Relationship Id="rId_hyperlink_570" Type="http://schemas.openxmlformats.org/officeDocument/2006/relationships/hyperlink" Target="https://www.diodes.com/part/view/ZTX1051A" TargetMode="External"/><Relationship Id="rId_hyperlink_571" Type="http://schemas.openxmlformats.org/officeDocument/2006/relationships/hyperlink" Target="https://www.diodes.com/datasheet/download/ZTX450.pdf" TargetMode="External"/><Relationship Id="rId_hyperlink_572" Type="http://schemas.openxmlformats.org/officeDocument/2006/relationships/hyperlink" Target="https://www.diodes.com/part/view/ZTX450" TargetMode="External"/><Relationship Id="rId_hyperlink_573" Type="http://schemas.openxmlformats.org/officeDocument/2006/relationships/hyperlink" Target="https://www.diodes.com/datasheet/download/ZTX549.pdf" TargetMode="External"/><Relationship Id="rId_hyperlink_574" Type="http://schemas.openxmlformats.org/officeDocument/2006/relationships/hyperlink" Target="https://www.diodes.com/part/view/ZTX549" TargetMode="External"/><Relationship Id="rId_hyperlink_575" Type="http://schemas.openxmlformats.org/officeDocument/2006/relationships/hyperlink" Target="https://www.diodes.com/datasheet/download/ZTX690B.pdf" TargetMode="External"/><Relationship Id="rId_hyperlink_576" Type="http://schemas.openxmlformats.org/officeDocument/2006/relationships/hyperlink" Target="https://www.diodes.com/part/view/ZTX690B" TargetMode="External"/><Relationship Id="rId_hyperlink_577" Type="http://schemas.openxmlformats.org/officeDocument/2006/relationships/hyperlink" Target="https://www.diodes.com/datasheet/download/ZTX790A.pdf" TargetMode="External"/><Relationship Id="rId_hyperlink_578" Type="http://schemas.openxmlformats.org/officeDocument/2006/relationships/hyperlink" Target="https://www.diodes.com/part/view/ZTX790A" TargetMode="External"/><Relationship Id="rId_hyperlink_579" Type="http://schemas.openxmlformats.org/officeDocument/2006/relationships/hyperlink" Target="https://www.diodes.com/datasheet/download/ZTX849.pdf" TargetMode="External"/><Relationship Id="rId_hyperlink_580" Type="http://schemas.openxmlformats.org/officeDocument/2006/relationships/hyperlink" Target="https://www.diodes.com/part/view/ZTX849" TargetMode="External"/><Relationship Id="rId_hyperlink_581" Type="http://schemas.openxmlformats.org/officeDocument/2006/relationships/hyperlink" Target="https://www.diodes.com/datasheet/download/ZTX949.pdf" TargetMode="External"/><Relationship Id="rId_hyperlink_582" Type="http://schemas.openxmlformats.org/officeDocument/2006/relationships/hyperlink" Target="https://www.diodes.com/part/view/ZTX949" TargetMode="External"/><Relationship Id="rId_hyperlink_583" Type="http://schemas.openxmlformats.org/officeDocument/2006/relationships/hyperlink" Target="https://www.diodes.com/datasheet/download/ZUMT619.pdf" TargetMode="External"/><Relationship Id="rId_hyperlink_584" Type="http://schemas.openxmlformats.org/officeDocument/2006/relationships/hyperlink" Target="https://www.diodes.com/part/view/ZUMT619" TargetMode="External"/><Relationship Id="rId_hyperlink_585" Type="http://schemas.openxmlformats.org/officeDocument/2006/relationships/hyperlink" Target="https://www.diodes.com/datasheet/download/ZUMT720.pdf" TargetMode="External"/><Relationship Id="rId_hyperlink_586" Type="http://schemas.openxmlformats.org/officeDocument/2006/relationships/hyperlink" Target="https://www.diodes.com/part/view/ZUMT720" TargetMode="External"/><Relationship Id="rId_hyperlink_587" Type="http://schemas.openxmlformats.org/officeDocument/2006/relationships/hyperlink" Target="https://www.diodes.com/datasheet/download/ZX5T3Z.pdf" TargetMode="External"/><Relationship Id="rId_hyperlink_588" Type="http://schemas.openxmlformats.org/officeDocument/2006/relationships/hyperlink" Target="https://www.diodes.com/part/view/ZX5T3Z" TargetMode="External"/><Relationship Id="rId_hyperlink_589" Type="http://schemas.openxmlformats.org/officeDocument/2006/relationships/hyperlink" Target="https://www.diodes.com/datasheet/download/ZX5T949G.pdf" TargetMode="External"/><Relationship Id="rId_hyperlink_590" Type="http://schemas.openxmlformats.org/officeDocument/2006/relationships/hyperlink" Target="https://www.diodes.com/part/view/ZX5T949G" TargetMode="External"/><Relationship Id="rId_hyperlink_591" Type="http://schemas.openxmlformats.org/officeDocument/2006/relationships/hyperlink" Target="https://www.diodes.com/datasheet/download/ZXT10N50DE6.pdf" TargetMode="External"/><Relationship Id="rId_hyperlink_592" Type="http://schemas.openxmlformats.org/officeDocument/2006/relationships/hyperlink" Target="https://www.diodes.com/part/view/ZXT10N50DE6" TargetMode="External"/><Relationship Id="rId_hyperlink_593" Type="http://schemas.openxmlformats.org/officeDocument/2006/relationships/hyperlink" Target="https://www.diodes.com/datasheet/download/ZXT10P40DE6.pdf" TargetMode="External"/><Relationship Id="rId_hyperlink_594" Type="http://schemas.openxmlformats.org/officeDocument/2006/relationships/hyperlink" Target="https://www.diodes.com/part/view/ZXT10P40DE6" TargetMode="External"/><Relationship Id="rId_hyperlink_595" Type="http://schemas.openxmlformats.org/officeDocument/2006/relationships/hyperlink" Target="https://www.diodes.com/datasheet/download/ZXT12N50DX.pdf" TargetMode="External"/><Relationship Id="rId_hyperlink_596" Type="http://schemas.openxmlformats.org/officeDocument/2006/relationships/hyperlink" Target="https://www.diodes.com/part/view/ZXT12N50DX" TargetMode="External"/><Relationship Id="rId_hyperlink_597" Type="http://schemas.openxmlformats.org/officeDocument/2006/relationships/hyperlink" Target="https://www.diodes.com/datasheet/download/ZXT12P40DX.pdf" TargetMode="External"/><Relationship Id="rId_hyperlink_598" Type="http://schemas.openxmlformats.org/officeDocument/2006/relationships/hyperlink" Target="https://www.diodes.com/part/view/ZXT12P40DX" TargetMode="External"/><Relationship Id="rId_hyperlink_599" Type="http://schemas.openxmlformats.org/officeDocument/2006/relationships/hyperlink" Target="https://www.diodes.com/datasheet/download/ZXT13N50DE6.pdf" TargetMode="External"/><Relationship Id="rId_hyperlink_600" Type="http://schemas.openxmlformats.org/officeDocument/2006/relationships/hyperlink" Target="https://www.diodes.com/part/view/ZXT13N50DE6" TargetMode="External"/><Relationship Id="rId_hyperlink_601" Type="http://schemas.openxmlformats.org/officeDocument/2006/relationships/hyperlink" Target="https://www.diodes.com/datasheet/download/ZXT13N50DE6.pdf" TargetMode="External"/><Relationship Id="rId_hyperlink_602" Type="http://schemas.openxmlformats.org/officeDocument/2006/relationships/hyperlink" Target="https://www.diodes.com/part/view/ZXT13N50DE6Q" TargetMode="External"/><Relationship Id="rId_hyperlink_603" Type="http://schemas.openxmlformats.org/officeDocument/2006/relationships/hyperlink" Target="https://www.diodes.com/datasheet/download/ZXT13P40DE6.pdf" TargetMode="External"/><Relationship Id="rId_hyperlink_604" Type="http://schemas.openxmlformats.org/officeDocument/2006/relationships/hyperlink" Target="https://www.diodes.com/part/view/ZXT13P40DE6" TargetMode="External"/><Relationship Id="rId_hyperlink_605" Type="http://schemas.openxmlformats.org/officeDocument/2006/relationships/hyperlink" Target="https://www.diodes.com/datasheet/download/ZXT13P40DE6.pdf" TargetMode="External"/><Relationship Id="rId_hyperlink_606" Type="http://schemas.openxmlformats.org/officeDocument/2006/relationships/hyperlink" Target="https://www.diodes.com/part/view/ZXT13P40DE6Q" TargetMode="External"/><Relationship Id="rId_hyperlink_607" Type="http://schemas.openxmlformats.org/officeDocument/2006/relationships/hyperlink" Target="https://www.diodes.com/datasheet/download/ZXT690BK.pdf" TargetMode="External"/><Relationship Id="rId_hyperlink_608" Type="http://schemas.openxmlformats.org/officeDocument/2006/relationships/hyperlink" Target="https://www.diodes.com/part/view/ZXT690BK" TargetMode="External"/><Relationship Id="rId_hyperlink_609" Type="http://schemas.openxmlformats.org/officeDocument/2006/relationships/hyperlink" Target="https://www.diodes.com/datasheet/download/ZXT690BK.pdf" TargetMode="External"/><Relationship Id="rId_hyperlink_610" Type="http://schemas.openxmlformats.org/officeDocument/2006/relationships/hyperlink" Target="https://www.diodes.com/part/view/ZXT690BKQ" TargetMode="External"/><Relationship Id="rId_hyperlink_611" Type="http://schemas.openxmlformats.org/officeDocument/2006/relationships/hyperlink" Target="https://www.diodes.com/datasheet/download/ZXT790AK.pdf" TargetMode="External"/><Relationship Id="rId_hyperlink_612" Type="http://schemas.openxmlformats.org/officeDocument/2006/relationships/hyperlink" Target="https://www.diodes.com/part/view/ZXT790AK" TargetMode="External"/><Relationship Id="rId_hyperlink_613" Type="http://schemas.openxmlformats.org/officeDocument/2006/relationships/hyperlink" Target="https://www.diodes.com/datasheet/download/ZXT849K.pdf" TargetMode="External"/><Relationship Id="rId_hyperlink_614" Type="http://schemas.openxmlformats.org/officeDocument/2006/relationships/hyperlink" Target="https://www.diodes.com/part/view/ZXT849K" TargetMode="External"/><Relationship Id="rId_hyperlink_615" Type="http://schemas.openxmlformats.org/officeDocument/2006/relationships/hyperlink" Target="https://www.diodes.com/datasheet/download/ZXTC2045E6.pdf" TargetMode="External"/><Relationship Id="rId_hyperlink_616" Type="http://schemas.openxmlformats.org/officeDocument/2006/relationships/hyperlink" Target="https://www.diodes.com/part/view/ZXTC2045E6" TargetMode="External"/><Relationship Id="rId_hyperlink_617" Type="http://schemas.openxmlformats.org/officeDocument/2006/relationships/hyperlink" Target="https://www.diodes.com/datasheet/download/ZXTC2045E6.pdf" TargetMode="External"/><Relationship Id="rId_hyperlink_618" Type="http://schemas.openxmlformats.org/officeDocument/2006/relationships/hyperlink" Target="https://www.diodes.com/part/view/ZXTC2045E6Q" TargetMode="External"/><Relationship Id="rId_hyperlink_619" Type="http://schemas.openxmlformats.org/officeDocument/2006/relationships/hyperlink" Target="https://www.diodes.com/datasheet/download/ZXTC2063E6.pdf" TargetMode="External"/><Relationship Id="rId_hyperlink_620" Type="http://schemas.openxmlformats.org/officeDocument/2006/relationships/hyperlink" Target="https://www.diodes.com/part/view/ZXTC2063E6" TargetMode="External"/><Relationship Id="rId_hyperlink_621" Type="http://schemas.openxmlformats.org/officeDocument/2006/relationships/hyperlink" Target="https://www.diodes.com/datasheet/download/ZXTC4591AMC.pdf" TargetMode="External"/><Relationship Id="rId_hyperlink_622" Type="http://schemas.openxmlformats.org/officeDocument/2006/relationships/hyperlink" Target="https://www.diodes.com/part/view/ZXTC4591AMC" TargetMode="External"/><Relationship Id="rId_hyperlink_623" Type="http://schemas.openxmlformats.org/officeDocument/2006/relationships/hyperlink" Target="https://www.diodes.com/datasheet/download/ZXTC4591AMC.pdf" TargetMode="External"/><Relationship Id="rId_hyperlink_624" Type="http://schemas.openxmlformats.org/officeDocument/2006/relationships/hyperlink" Target="https://www.diodes.com/part/view/ZXTC4591AMCQ" TargetMode="External"/><Relationship Id="rId_hyperlink_625" Type="http://schemas.openxmlformats.org/officeDocument/2006/relationships/hyperlink" Target="https://www.diodes.com/datasheet/download/ZXTC6719MC.pdf" TargetMode="External"/><Relationship Id="rId_hyperlink_626" Type="http://schemas.openxmlformats.org/officeDocument/2006/relationships/hyperlink" Target="https://www.diodes.com/part/view/ZXTC6719MC" TargetMode="External"/><Relationship Id="rId_hyperlink_627" Type="http://schemas.openxmlformats.org/officeDocument/2006/relationships/hyperlink" Target="https://www.diodes.com/datasheet/download/ZXTD09N50DE6.pdf" TargetMode="External"/><Relationship Id="rId_hyperlink_628" Type="http://schemas.openxmlformats.org/officeDocument/2006/relationships/hyperlink" Target="https://www.diodes.com/part/view/ZXTD09N50DE6" TargetMode="External"/><Relationship Id="rId_hyperlink_629" Type="http://schemas.openxmlformats.org/officeDocument/2006/relationships/hyperlink" Target="https://www.diodes.com/datasheet/download/ZXTD2090E6.pdf" TargetMode="External"/><Relationship Id="rId_hyperlink_630" Type="http://schemas.openxmlformats.org/officeDocument/2006/relationships/hyperlink" Target="https://www.diodes.com/part/view/ZXTD2090E6" TargetMode="External"/><Relationship Id="rId_hyperlink_631" Type="http://schemas.openxmlformats.org/officeDocument/2006/relationships/hyperlink" Target="https://www.diodes.com/datasheet/download/ZXTD619MC.pdf" TargetMode="External"/><Relationship Id="rId_hyperlink_632" Type="http://schemas.openxmlformats.org/officeDocument/2006/relationships/hyperlink" Target="https://www.diodes.com/part/view/ZXTD619MC" TargetMode="External"/><Relationship Id="rId_hyperlink_633" Type="http://schemas.openxmlformats.org/officeDocument/2006/relationships/hyperlink" Target="https://www.diodes.com/datasheet/download/ZXTD720MC.pdf" TargetMode="External"/><Relationship Id="rId_hyperlink_634" Type="http://schemas.openxmlformats.org/officeDocument/2006/relationships/hyperlink" Target="https://www.diodes.com/part/view/ZXTD720MC" TargetMode="External"/><Relationship Id="rId_hyperlink_635" Type="http://schemas.openxmlformats.org/officeDocument/2006/relationships/hyperlink" Target="https://www.diodes.com/datasheet/download/ZXTN07045EFF.pdf" TargetMode="External"/><Relationship Id="rId_hyperlink_636" Type="http://schemas.openxmlformats.org/officeDocument/2006/relationships/hyperlink" Target="https://www.diodes.com/part/view/ZXTN07045EFF" TargetMode="External"/><Relationship Id="rId_hyperlink_637" Type="http://schemas.openxmlformats.org/officeDocument/2006/relationships/hyperlink" Target="https://www.diodes.com/datasheet/download/ZXTN19055DZ.pdf" TargetMode="External"/><Relationship Id="rId_hyperlink_638" Type="http://schemas.openxmlformats.org/officeDocument/2006/relationships/hyperlink" Target="https://www.diodes.com/part/view/ZXTN19055DZ" TargetMode="External"/><Relationship Id="rId_hyperlink_639" Type="http://schemas.openxmlformats.org/officeDocument/2006/relationships/hyperlink" Target="https://www.diodes.com/datasheet/download/ZXTN2007G.pdf" TargetMode="External"/><Relationship Id="rId_hyperlink_640" Type="http://schemas.openxmlformats.org/officeDocument/2006/relationships/hyperlink" Target="https://www.diodes.com/part/view/ZXTN2007G" TargetMode="External"/><Relationship Id="rId_hyperlink_641" Type="http://schemas.openxmlformats.org/officeDocument/2006/relationships/hyperlink" Target="https://www.diodes.com/datasheet/download/ZXTN2007Z.pdf" TargetMode="External"/><Relationship Id="rId_hyperlink_642" Type="http://schemas.openxmlformats.org/officeDocument/2006/relationships/hyperlink" Target="https://www.diodes.com/part/view/ZXTN2007Z" TargetMode="External"/><Relationship Id="rId_hyperlink_643" Type="http://schemas.openxmlformats.org/officeDocument/2006/relationships/hyperlink" Target="https://www.diodes.com/datasheet/download/ZXTN2031F.pdf" TargetMode="External"/><Relationship Id="rId_hyperlink_644" Type="http://schemas.openxmlformats.org/officeDocument/2006/relationships/hyperlink" Target="https://www.diodes.com/part/view/ZXTN2031F" TargetMode="External"/><Relationship Id="rId_hyperlink_645" Type="http://schemas.openxmlformats.org/officeDocument/2006/relationships/hyperlink" Target="https://www.diodes.com/datasheet/download/ZXTN2040F.pdf" TargetMode="External"/><Relationship Id="rId_hyperlink_646" Type="http://schemas.openxmlformats.org/officeDocument/2006/relationships/hyperlink" Target="https://www.diodes.com/part/view/ZXTN2040F" TargetMode="External"/><Relationship Id="rId_hyperlink_647" Type="http://schemas.openxmlformats.org/officeDocument/2006/relationships/hyperlink" Target="https://www.diodes.com/datasheet/download/ZXTN25040DFH.pdf" TargetMode="External"/><Relationship Id="rId_hyperlink_648" Type="http://schemas.openxmlformats.org/officeDocument/2006/relationships/hyperlink" Target="https://www.diodes.com/part/view/ZXTN25040DFH" TargetMode="External"/><Relationship Id="rId_hyperlink_649" Type="http://schemas.openxmlformats.org/officeDocument/2006/relationships/hyperlink" Target="https://www.diodes.com/datasheet/download/ZXTN25040DFL.pdf" TargetMode="External"/><Relationship Id="rId_hyperlink_650" Type="http://schemas.openxmlformats.org/officeDocument/2006/relationships/hyperlink" Target="https://www.diodes.com/part/view/ZXTN25040DFL" TargetMode="External"/><Relationship Id="rId_hyperlink_651" Type="http://schemas.openxmlformats.org/officeDocument/2006/relationships/hyperlink" Target="https://www.diodes.com/datasheet/download/ZXTN25040DZ.pdf" TargetMode="External"/><Relationship Id="rId_hyperlink_652" Type="http://schemas.openxmlformats.org/officeDocument/2006/relationships/hyperlink" Target="https://www.diodes.com/part/view/ZXTN25040DZ" TargetMode="External"/><Relationship Id="rId_hyperlink_653" Type="http://schemas.openxmlformats.org/officeDocument/2006/relationships/hyperlink" Target="https://www.diodes.com/datasheet/download/ZXTN25050DFH.pdf" TargetMode="External"/><Relationship Id="rId_hyperlink_654" Type="http://schemas.openxmlformats.org/officeDocument/2006/relationships/hyperlink" Target="https://www.diodes.com/part/view/ZXTN25050DFH" TargetMode="External"/><Relationship Id="rId_hyperlink_655" Type="http://schemas.openxmlformats.org/officeDocument/2006/relationships/hyperlink" Target="https://www.diodes.com/datasheet/download/ZXTN4240F.pdf" TargetMode="External"/><Relationship Id="rId_hyperlink_656" Type="http://schemas.openxmlformats.org/officeDocument/2006/relationships/hyperlink" Target="https://www.diodes.com/part/view/ZXTN4240F" TargetMode="External"/><Relationship Id="rId_hyperlink_657" Type="http://schemas.openxmlformats.org/officeDocument/2006/relationships/hyperlink" Target="https://www.diodes.com/datasheet/download/ZXTN619MA.pdf" TargetMode="External"/><Relationship Id="rId_hyperlink_658" Type="http://schemas.openxmlformats.org/officeDocument/2006/relationships/hyperlink" Target="https://www.diodes.com/part/view/ZXTN619MA" TargetMode="External"/><Relationship Id="rId_hyperlink_659" Type="http://schemas.openxmlformats.org/officeDocument/2006/relationships/hyperlink" Target="https://www.diodes.com/datasheet/download/ZXTP07040DFF.pdf" TargetMode="External"/><Relationship Id="rId_hyperlink_660" Type="http://schemas.openxmlformats.org/officeDocument/2006/relationships/hyperlink" Target="https://www.diodes.com/part/view/ZXTP07040DFF" TargetMode="External"/><Relationship Id="rId_hyperlink_661" Type="http://schemas.openxmlformats.org/officeDocument/2006/relationships/hyperlink" Target="https://www.diodes.com/datasheet/download/ZXTP19040CGQ.pdf" TargetMode="External"/><Relationship Id="rId_hyperlink_662" Type="http://schemas.openxmlformats.org/officeDocument/2006/relationships/hyperlink" Target="https://www.diodes.com/part/view/ZXTP19040CGQ" TargetMode="External"/><Relationship Id="rId_hyperlink_663" Type="http://schemas.openxmlformats.org/officeDocument/2006/relationships/hyperlink" Target="https://www.diodes.com/datasheet/download/ZXTP2008G.pdf" TargetMode="External"/><Relationship Id="rId_hyperlink_664" Type="http://schemas.openxmlformats.org/officeDocument/2006/relationships/hyperlink" Target="https://www.diodes.com/part/view/ZXTP2008G" TargetMode="External"/><Relationship Id="rId_hyperlink_665" Type="http://schemas.openxmlformats.org/officeDocument/2006/relationships/hyperlink" Target="https://www.diodes.com/datasheet/download/ZXTP2008Z.pdf" TargetMode="External"/><Relationship Id="rId_hyperlink_666" Type="http://schemas.openxmlformats.org/officeDocument/2006/relationships/hyperlink" Target="https://www.diodes.com/part/view/ZXTP2008Z" TargetMode="External"/><Relationship Id="rId_hyperlink_667" Type="http://schemas.openxmlformats.org/officeDocument/2006/relationships/hyperlink" Target="https://www.diodes.com/datasheet/download/ZXTP2008ZQ.pdf" TargetMode="External"/><Relationship Id="rId_hyperlink_668" Type="http://schemas.openxmlformats.org/officeDocument/2006/relationships/hyperlink" Target="https://www.diodes.com/part/view/ZXTP2008ZQ" TargetMode="External"/><Relationship Id="rId_hyperlink_669" Type="http://schemas.openxmlformats.org/officeDocument/2006/relationships/hyperlink" Target="https://www.diodes.com/datasheet/download/ZXTP2009Z.pdf" TargetMode="External"/><Relationship Id="rId_hyperlink_670" Type="http://schemas.openxmlformats.org/officeDocument/2006/relationships/hyperlink" Target="https://www.diodes.com/part/view/ZXTP2009Z" TargetMode="External"/><Relationship Id="rId_hyperlink_671" Type="http://schemas.openxmlformats.org/officeDocument/2006/relationships/hyperlink" Target="https://www.diodes.com/datasheet/download/ZXTP2009ZQ.pdf" TargetMode="External"/><Relationship Id="rId_hyperlink_672" Type="http://schemas.openxmlformats.org/officeDocument/2006/relationships/hyperlink" Target="https://www.diodes.com/part/view/ZXTP2009ZQ" TargetMode="External"/><Relationship Id="rId_hyperlink_673" Type="http://schemas.openxmlformats.org/officeDocument/2006/relationships/hyperlink" Target="https://www.diodes.com/datasheet/download/ZXTP2025F.pdf" TargetMode="External"/><Relationship Id="rId_hyperlink_674" Type="http://schemas.openxmlformats.org/officeDocument/2006/relationships/hyperlink" Target="https://www.diodes.com/part/view/ZXTP2025F" TargetMode="External"/><Relationship Id="rId_hyperlink_675" Type="http://schemas.openxmlformats.org/officeDocument/2006/relationships/hyperlink" Target="https://www.diodes.com/datasheet/download/ZXTP2041F.pdf" TargetMode="External"/><Relationship Id="rId_hyperlink_676" Type="http://schemas.openxmlformats.org/officeDocument/2006/relationships/hyperlink" Target="https://www.diodes.com/part/view/ZXTP2041F" TargetMode="External"/><Relationship Id="rId_hyperlink_677" Type="http://schemas.openxmlformats.org/officeDocument/2006/relationships/hyperlink" Target="https://www.diodes.com/datasheet/download/ZXTP25040DFH.pdf" TargetMode="External"/><Relationship Id="rId_hyperlink_678" Type="http://schemas.openxmlformats.org/officeDocument/2006/relationships/hyperlink" Target="https://www.diodes.com/part/view/ZXTP25040DFH" TargetMode="External"/><Relationship Id="rId_hyperlink_679" Type="http://schemas.openxmlformats.org/officeDocument/2006/relationships/hyperlink" Target="https://www.diodes.com/datasheet/download/ZXTP25040DFL.pdf" TargetMode="External"/><Relationship Id="rId_hyperlink_680" Type="http://schemas.openxmlformats.org/officeDocument/2006/relationships/hyperlink" Target="https://www.diodes.com/part/view/ZXTP25040DFL" TargetMode="External"/><Relationship Id="rId_hyperlink_681" Type="http://schemas.openxmlformats.org/officeDocument/2006/relationships/hyperlink" Target="https://www.diodes.com/datasheet/download/ZXTP25040DZ.pdf" TargetMode="External"/><Relationship Id="rId_hyperlink_682" Type="http://schemas.openxmlformats.org/officeDocument/2006/relationships/hyperlink" Target="https://www.diodes.com/part/view/ZXTP25040DZ" TargetMode="External"/><Relationship Id="rId_hyperlink_683" Type="http://schemas.openxmlformats.org/officeDocument/2006/relationships/hyperlink" Target="https://www.diodes.com/datasheet/download/ZXTP5240F.pdf" TargetMode="External"/><Relationship Id="rId_hyperlink_684" Type="http://schemas.openxmlformats.org/officeDocument/2006/relationships/hyperlink" Target="https://www.diodes.com/part/view/ZXTP5240F" TargetMode="External"/><Relationship Id="rId_hyperlink_685" Type="http://schemas.openxmlformats.org/officeDocument/2006/relationships/hyperlink" Target="https://www.diodes.com/datasheet/download/ZXTP720MA.pdf" TargetMode="External"/><Relationship Id="rId_hyperlink_686" Type="http://schemas.openxmlformats.org/officeDocument/2006/relationships/hyperlink" Target="https://www.diodes.com/part/view/ZXTP720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34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Hyperlink("https://www.diodes.com/datasheet/download/2DA1213Y.pdf")</f>
        <v>https://www.diodes.com/datasheet/download/2DA1213Y.pdf</v>
      </c>
      <c r="C2" t="str">
        <f>Hyperlink("https://www.diodes.com/part/view/2DA1213Y","2DA1213Y")</f>
        <v>2DA1213Y</v>
      </c>
      <c r="D2" t="s">
        <v>24</v>
      </c>
      <c r="E2" t="s">
        <v>25</v>
      </c>
      <c r="G2" t="s">
        <v>26</v>
      </c>
      <c r="H2" t="s">
        <v>27</v>
      </c>
      <c r="I2">
        <v>50</v>
      </c>
      <c r="J2">
        <v>2</v>
      </c>
      <c r="K2">
        <v>2.5</v>
      </c>
      <c r="L2">
        <v>1</v>
      </c>
      <c r="M2">
        <v>120</v>
      </c>
      <c r="N2">
        <v>0.5</v>
      </c>
      <c r="O2">
        <v>20</v>
      </c>
      <c r="P2">
        <v>2</v>
      </c>
      <c r="Q2">
        <v>500</v>
      </c>
      <c r="R2" t="s">
        <v>28</v>
      </c>
      <c r="U2">
        <v>160</v>
      </c>
      <c r="W2" t="s">
        <v>29</v>
      </c>
    </row>
    <row r="3" spans="1:23">
      <c r="A3" t="s">
        <v>30</v>
      </c>
      <c r="B3" s="2" t="str">
        <f>Hyperlink("https://www.diodes.com/datasheet/download/2DA1213YQ.pdf")</f>
        <v>https://www.diodes.com/datasheet/download/2DA1213YQ.pdf</v>
      </c>
      <c r="C3" t="str">
        <f>Hyperlink("https://www.diodes.com/part/view/2DA1213YQ","2DA1213YQ")</f>
        <v>2DA1213YQ</v>
      </c>
      <c r="D3" t="s">
        <v>31</v>
      </c>
      <c r="E3" t="s">
        <v>32</v>
      </c>
      <c r="G3" t="s">
        <v>26</v>
      </c>
      <c r="H3" t="s">
        <v>27</v>
      </c>
      <c r="I3">
        <v>50</v>
      </c>
      <c r="J3">
        <v>2</v>
      </c>
      <c r="K3">
        <v>2.5</v>
      </c>
      <c r="L3">
        <v>1</v>
      </c>
      <c r="M3">
        <v>120</v>
      </c>
      <c r="N3">
        <v>0.5</v>
      </c>
      <c r="O3">
        <v>20</v>
      </c>
      <c r="P3">
        <v>2</v>
      </c>
      <c r="Q3">
        <v>500</v>
      </c>
      <c r="R3" t="s">
        <v>28</v>
      </c>
      <c r="U3">
        <v>160</v>
      </c>
      <c r="W3" t="s">
        <v>29</v>
      </c>
    </row>
    <row r="4" spans="1:23">
      <c r="A4" t="s">
        <v>33</v>
      </c>
      <c r="B4" s="2" t="str">
        <f>Hyperlink("https://www.diodes.com/datasheet/download/2DA1774Q.pdf")</f>
        <v>https://www.diodes.com/datasheet/download/2DA1774Q.pdf</v>
      </c>
      <c r="C4" t="str">
        <f>Hyperlink("https://www.diodes.com/part/view/2DA1774Q","2DA1774Q")</f>
        <v>2DA1774Q</v>
      </c>
      <c r="D4" t="s">
        <v>34</v>
      </c>
      <c r="E4" t="s">
        <v>32</v>
      </c>
      <c r="G4" t="s">
        <v>35</v>
      </c>
      <c r="H4" t="s">
        <v>27</v>
      </c>
      <c r="I4">
        <v>50</v>
      </c>
      <c r="J4">
        <v>0.15</v>
      </c>
      <c r="L4">
        <v>0.15</v>
      </c>
      <c r="M4">
        <v>120</v>
      </c>
      <c r="N4">
        <v>0.001</v>
      </c>
      <c r="Q4">
        <v>500</v>
      </c>
      <c r="R4" t="s">
        <v>36</v>
      </c>
      <c r="U4">
        <v>140</v>
      </c>
      <c r="W4" t="s">
        <v>37</v>
      </c>
    </row>
    <row r="5" spans="1:23">
      <c r="A5" t="s">
        <v>38</v>
      </c>
      <c r="B5" s="2" t="str">
        <f>Hyperlink("https://www.diodes.com/datasheet/download/2DA1774QLP.pdf")</f>
        <v>https://www.diodes.com/datasheet/download/2DA1774QLP.pdf</v>
      </c>
      <c r="C5" t="str">
        <f>Hyperlink("https://www.diodes.com/part/view/2DA1774QLP","2DA1774QLP")</f>
        <v>2DA1774QLP</v>
      </c>
      <c r="D5" t="s">
        <v>39</v>
      </c>
      <c r="E5" t="s">
        <v>32</v>
      </c>
      <c r="G5" t="s">
        <v>35</v>
      </c>
      <c r="H5" t="s">
        <v>27</v>
      </c>
      <c r="I5">
        <v>40</v>
      </c>
      <c r="J5">
        <v>0.1</v>
      </c>
      <c r="K5">
        <v>0.2</v>
      </c>
      <c r="L5">
        <v>0.4</v>
      </c>
      <c r="M5">
        <v>120</v>
      </c>
      <c r="N5">
        <v>0.001</v>
      </c>
      <c r="Q5">
        <v>200</v>
      </c>
      <c r="R5" t="s">
        <v>36</v>
      </c>
      <c r="U5">
        <v>100</v>
      </c>
      <c r="W5" t="s">
        <v>40</v>
      </c>
    </row>
    <row r="6" spans="1:23">
      <c r="A6" t="s">
        <v>41</v>
      </c>
      <c r="B6" s="2" t="str">
        <f>Hyperlink("https://www.diodes.com/datasheet/download/2DA1774QQ.pdf")</f>
        <v>https://www.diodes.com/datasheet/download/2DA1774QQ.pdf</v>
      </c>
      <c r="C6" t="str">
        <f>Hyperlink("https://www.diodes.com/part/view/2DA1774QQ","2DA1774QQ")</f>
        <v>2DA1774QQ</v>
      </c>
      <c r="D6" t="s">
        <v>34</v>
      </c>
      <c r="E6" t="s">
        <v>32</v>
      </c>
      <c r="G6" t="s">
        <v>35</v>
      </c>
      <c r="H6" t="s">
        <v>27</v>
      </c>
      <c r="I6">
        <v>50</v>
      </c>
      <c r="J6">
        <v>0.15</v>
      </c>
      <c r="L6">
        <v>0.15</v>
      </c>
      <c r="M6">
        <v>120</v>
      </c>
      <c r="N6">
        <v>0.001</v>
      </c>
      <c r="Q6">
        <v>500</v>
      </c>
      <c r="R6" t="s">
        <v>36</v>
      </c>
      <c r="U6">
        <v>140</v>
      </c>
      <c r="W6" t="s">
        <v>37</v>
      </c>
    </row>
    <row r="7" spans="1:23">
      <c r="A7" t="s">
        <v>42</v>
      </c>
      <c r="B7" s="2" t="str">
        <f>Hyperlink("https://www.diodes.com/datasheet/download/2DA1774R.pdf")</f>
        <v>https://www.diodes.com/datasheet/download/2DA1774R.pdf</v>
      </c>
      <c r="C7" t="str">
        <f>Hyperlink("https://www.diodes.com/part/view/2DA1774R","2DA1774R")</f>
        <v>2DA1774R</v>
      </c>
      <c r="D7" t="s">
        <v>34</v>
      </c>
      <c r="E7" t="s">
        <v>25</v>
      </c>
      <c r="G7" t="s">
        <v>35</v>
      </c>
      <c r="H7" t="s">
        <v>27</v>
      </c>
      <c r="I7">
        <v>50</v>
      </c>
      <c r="J7">
        <v>0.15</v>
      </c>
      <c r="L7">
        <v>0.15</v>
      </c>
      <c r="M7">
        <v>180</v>
      </c>
      <c r="N7">
        <v>0.001</v>
      </c>
      <c r="Q7">
        <v>500</v>
      </c>
      <c r="R7" t="s">
        <v>36</v>
      </c>
      <c r="U7">
        <v>140</v>
      </c>
      <c r="W7" t="s">
        <v>37</v>
      </c>
    </row>
    <row r="8" spans="1:23">
      <c r="A8" t="s">
        <v>43</v>
      </c>
      <c r="B8" s="2" t="str">
        <f>Hyperlink("https://www.diodes.com/datasheet/download/2DA1797.pdf")</f>
        <v>https://www.diodes.com/datasheet/download/2DA1797.pdf</v>
      </c>
      <c r="C8" t="str">
        <f>Hyperlink("https://www.diodes.com/part/view/2DA1797","2DA1797")</f>
        <v>2DA1797</v>
      </c>
      <c r="D8" t="s">
        <v>44</v>
      </c>
      <c r="E8" t="s">
        <v>25</v>
      </c>
      <c r="G8" t="s">
        <v>26</v>
      </c>
      <c r="H8" t="s">
        <v>27</v>
      </c>
      <c r="I8">
        <v>50</v>
      </c>
      <c r="J8">
        <v>3</v>
      </c>
      <c r="K8">
        <v>6</v>
      </c>
      <c r="L8">
        <v>0.9</v>
      </c>
      <c r="M8">
        <v>82</v>
      </c>
      <c r="N8">
        <v>0.5</v>
      </c>
      <c r="Q8">
        <v>350</v>
      </c>
      <c r="R8" t="s">
        <v>28</v>
      </c>
      <c r="U8">
        <v>160</v>
      </c>
      <c r="W8" t="s">
        <v>29</v>
      </c>
    </row>
    <row r="9" spans="1:23">
      <c r="A9" t="s">
        <v>45</v>
      </c>
      <c r="B9" s="2" t="str">
        <f>Hyperlink("https://www.diodes.com/datasheet/download/2DA1797.pdf")</f>
        <v>https://www.diodes.com/datasheet/download/2DA1797.pdf</v>
      </c>
      <c r="C9" t="str">
        <f>Hyperlink("https://www.diodes.com/part/view/2DA1797Q","2DA1797Q")</f>
        <v>2DA1797Q</v>
      </c>
      <c r="D9" t="s">
        <v>44</v>
      </c>
      <c r="E9" t="s">
        <v>32</v>
      </c>
      <c r="G9" t="s">
        <v>26</v>
      </c>
      <c r="H9" t="s">
        <v>27</v>
      </c>
      <c r="I9">
        <v>50</v>
      </c>
      <c r="J9">
        <v>3</v>
      </c>
      <c r="K9">
        <v>6</v>
      </c>
      <c r="L9">
        <v>0.9</v>
      </c>
      <c r="M9">
        <v>82</v>
      </c>
      <c r="N9">
        <v>0.5</v>
      </c>
      <c r="Q9">
        <v>350</v>
      </c>
      <c r="R9" t="s">
        <v>28</v>
      </c>
      <c r="U9">
        <v>160</v>
      </c>
      <c r="W9" t="s">
        <v>29</v>
      </c>
    </row>
    <row r="10" spans="1:23">
      <c r="A10" t="s">
        <v>46</v>
      </c>
      <c r="B10" s="2" t="str">
        <f>Hyperlink("https://www.diodes.com/datasheet/download/2DB1132R.pdf")</f>
        <v>https://www.diodes.com/datasheet/download/2DB1132R.pdf</v>
      </c>
      <c r="C10" t="str">
        <f>Hyperlink("https://www.diodes.com/part/view/2DB1132R","2DB1132R")</f>
        <v>2DB1132R</v>
      </c>
      <c r="D10" t="s">
        <v>47</v>
      </c>
      <c r="E10" t="s">
        <v>25</v>
      </c>
      <c r="G10" t="s">
        <v>26</v>
      </c>
      <c r="H10" t="s">
        <v>27</v>
      </c>
      <c r="I10">
        <v>32</v>
      </c>
      <c r="J10">
        <v>1</v>
      </c>
      <c r="K10">
        <v>2</v>
      </c>
      <c r="L10">
        <v>1</v>
      </c>
      <c r="M10">
        <v>180</v>
      </c>
      <c r="N10">
        <v>0.1</v>
      </c>
      <c r="Q10">
        <v>500</v>
      </c>
      <c r="R10" t="s">
        <v>48</v>
      </c>
      <c r="U10">
        <v>190</v>
      </c>
      <c r="W10" t="s">
        <v>29</v>
      </c>
    </row>
    <row r="11" spans="1:23">
      <c r="A11" t="s">
        <v>49</v>
      </c>
      <c r="B11" s="2" t="str">
        <f>Hyperlink("https://www.diodes.com/datasheet/download/2DB1182Q.pdf")</f>
        <v>https://www.diodes.com/datasheet/download/2DB1182Q.pdf</v>
      </c>
      <c r="C11" t="str">
        <f>Hyperlink("https://www.diodes.com/part/view/2DB1182Q","2DB1182Q")</f>
        <v>2DB1182Q</v>
      </c>
      <c r="D11" t="s">
        <v>50</v>
      </c>
      <c r="E11" t="s">
        <v>32</v>
      </c>
      <c r="G11" t="s">
        <v>26</v>
      </c>
      <c r="H11" t="s">
        <v>27</v>
      </c>
      <c r="I11">
        <v>32</v>
      </c>
      <c r="J11">
        <v>2</v>
      </c>
      <c r="K11">
        <v>3</v>
      </c>
      <c r="L11">
        <v>3.4</v>
      </c>
      <c r="M11">
        <v>120</v>
      </c>
      <c r="N11">
        <v>0.5</v>
      </c>
      <c r="Q11">
        <v>800</v>
      </c>
      <c r="R11" t="s">
        <v>51</v>
      </c>
      <c r="U11">
        <v>110</v>
      </c>
      <c r="W11" t="s">
        <v>52</v>
      </c>
    </row>
    <row r="12" spans="1:23">
      <c r="A12" t="s">
        <v>53</v>
      </c>
      <c r="B12" s="2" t="str">
        <f>Hyperlink("https://www.diodes.com/datasheet/download/2DB1184Q.pdf")</f>
        <v>https://www.diodes.com/datasheet/download/2DB1184Q.pdf</v>
      </c>
      <c r="C12" t="str">
        <f>Hyperlink("https://www.diodes.com/part/view/2DB1184Q","2DB1184Q")</f>
        <v>2DB1184Q</v>
      </c>
      <c r="D12" t="s">
        <v>54</v>
      </c>
      <c r="E12" t="s">
        <v>32</v>
      </c>
      <c r="G12" t="s">
        <v>26</v>
      </c>
      <c r="H12" t="s">
        <v>27</v>
      </c>
      <c r="I12">
        <v>50</v>
      </c>
      <c r="J12">
        <v>3</v>
      </c>
      <c r="K12">
        <v>4.5</v>
      </c>
      <c r="L12">
        <v>3.4</v>
      </c>
      <c r="M12">
        <v>120</v>
      </c>
      <c r="N12">
        <v>0.5</v>
      </c>
      <c r="Q12">
        <v>1000</v>
      </c>
      <c r="R12" t="s">
        <v>51</v>
      </c>
      <c r="U12">
        <v>110</v>
      </c>
      <c r="W12" t="s">
        <v>52</v>
      </c>
    </row>
    <row r="13" spans="1:23">
      <c r="A13" t="s">
        <v>55</v>
      </c>
      <c r="B13" s="2" t="str">
        <f>Hyperlink("https://www.diodes.com/datasheet/download/2DB1188Q.pdf")</f>
        <v>https://www.diodes.com/datasheet/download/2DB1188Q.pdf</v>
      </c>
      <c r="C13" t="str">
        <f>Hyperlink("https://www.diodes.com/part/view/2DB1188Q","2DB1188Q")</f>
        <v>2DB1188Q</v>
      </c>
      <c r="D13" t="s">
        <v>56</v>
      </c>
      <c r="E13" t="s">
        <v>32</v>
      </c>
      <c r="G13" t="s">
        <v>26</v>
      </c>
      <c r="H13" t="s">
        <v>27</v>
      </c>
      <c r="I13">
        <v>32</v>
      </c>
      <c r="J13">
        <v>2</v>
      </c>
      <c r="K13">
        <v>3</v>
      </c>
      <c r="L13">
        <v>1</v>
      </c>
      <c r="M13">
        <v>120</v>
      </c>
      <c r="N13">
        <v>0.5</v>
      </c>
      <c r="Q13">
        <v>800</v>
      </c>
      <c r="R13" t="s">
        <v>51</v>
      </c>
      <c r="U13">
        <v>120</v>
      </c>
      <c r="W13" t="s">
        <v>29</v>
      </c>
    </row>
    <row r="14" spans="1:23">
      <c r="A14" t="s">
        <v>57</v>
      </c>
      <c r="B14" s="2" t="str">
        <f>Hyperlink("https://www.diodes.com/datasheet/download/2DB1188R.pdf")</f>
        <v>https://www.diodes.com/datasheet/download/2DB1188R.pdf</v>
      </c>
      <c r="C14" t="str">
        <f>Hyperlink("https://www.diodes.com/part/view/2DB1188R","2DB1188R")</f>
        <v>2DB1188R</v>
      </c>
      <c r="D14" t="s">
        <v>56</v>
      </c>
      <c r="E14" t="s">
        <v>25</v>
      </c>
      <c r="G14" t="s">
        <v>26</v>
      </c>
      <c r="H14" t="s">
        <v>27</v>
      </c>
      <c r="I14">
        <v>32</v>
      </c>
      <c r="J14">
        <v>2</v>
      </c>
      <c r="K14">
        <v>3</v>
      </c>
      <c r="L14">
        <v>1</v>
      </c>
      <c r="M14">
        <v>180</v>
      </c>
      <c r="N14">
        <v>0.5</v>
      </c>
      <c r="Q14">
        <v>800</v>
      </c>
      <c r="R14" t="s">
        <v>51</v>
      </c>
      <c r="U14">
        <v>120</v>
      </c>
      <c r="W14" t="s">
        <v>29</v>
      </c>
    </row>
    <row r="15" spans="1:23">
      <c r="A15" t="s">
        <v>58</v>
      </c>
      <c r="B15" s="2" t="str">
        <f>Hyperlink("https://www.diodes.com/datasheet/download/2DC2412R.pdf")</f>
        <v>https://www.diodes.com/datasheet/download/2DC2412R.pdf</v>
      </c>
      <c r="C15" t="str">
        <f>Hyperlink("https://www.diodes.com/part/view/2DC2412R","2DC2412R")</f>
        <v>2DC2412R</v>
      </c>
      <c r="D15" t="s">
        <v>59</v>
      </c>
      <c r="E15" t="s">
        <v>25</v>
      </c>
      <c r="G15" t="s">
        <v>35</v>
      </c>
      <c r="H15" t="s">
        <v>60</v>
      </c>
      <c r="I15">
        <v>50</v>
      </c>
      <c r="J15">
        <v>0.15</v>
      </c>
      <c r="L15">
        <v>0.31</v>
      </c>
      <c r="M15">
        <v>180</v>
      </c>
      <c r="N15">
        <v>0.001</v>
      </c>
      <c r="Q15">
        <v>400</v>
      </c>
      <c r="R15" t="s">
        <v>36</v>
      </c>
      <c r="U15">
        <v>180</v>
      </c>
      <c r="W15" t="s">
        <v>61</v>
      </c>
    </row>
    <row r="16" spans="1:23">
      <c r="A16" t="s">
        <v>62</v>
      </c>
      <c r="B16" s="2" t="str">
        <f>Hyperlink("https://www.diodes.com/datasheet/download/2DC4617Q.pdf")</f>
        <v>https://www.diodes.com/datasheet/download/2DC4617Q.pdf</v>
      </c>
      <c r="C16" t="str">
        <f>Hyperlink("https://www.diodes.com/part/view/2DC4617Q","2DC4617Q")</f>
        <v>2DC4617Q</v>
      </c>
      <c r="D16" t="s">
        <v>63</v>
      </c>
      <c r="E16" t="s">
        <v>32</v>
      </c>
      <c r="G16" t="s">
        <v>35</v>
      </c>
      <c r="H16" t="s">
        <v>60</v>
      </c>
      <c r="I16">
        <v>50</v>
      </c>
      <c r="J16">
        <v>0.15</v>
      </c>
      <c r="L16">
        <v>0.15</v>
      </c>
      <c r="M16">
        <v>120</v>
      </c>
      <c r="N16">
        <v>0.001</v>
      </c>
      <c r="Q16">
        <v>400</v>
      </c>
      <c r="R16" t="s">
        <v>36</v>
      </c>
      <c r="U16">
        <v>180</v>
      </c>
      <c r="W16" t="s">
        <v>37</v>
      </c>
    </row>
    <row r="17" spans="1:23">
      <c r="A17" t="s">
        <v>64</v>
      </c>
      <c r="B17" s="2" t="str">
        <f>Hyperlink("https://www.diodes.com/datasheet/download/2DC4617QLP.pdf")</f>
        <v>https://www.diodes.com/datasheet/download/2DC4617QLP.pdf</v>
      </c>
      <c r="C17" t="str">
        <f>Hyperlink("https://www.diodes.com/part/view/2DC4617QLP","2DC4617QLP")</f>
        <v>2DC4617QLP</v>
      </c>
      <c r="D17" t="s">
        <v>65</v>
      </c>
      <c r="E17" t="s">
        <v>32</v>
      </c>
      <c r="G17" t="s">
        <v>35</v>
      </c>
      <c r="H17" t="s">
        <v>60</v>
      </c>
      <c r="I17">
        <v>50</v>
      </c>
      <c r="J17">
        <v>0.1</v>
      </c>
      <c r="K17">
        <v>0.2</v>
      </c>
      <c r="L17">
        <v>0.4</v>
      </c>
      <c r="M17">
        <v>120</v>
      </c>
      <c r="N17">
        <v>0.001</v>
      </c>
      <c r="Q17">
        <v>200</v>
      </c>
      <c r="R17" t="s">
        <v>36</v>
      </c>
      <c r="U17">
        <v>100</v>
      </c>
      <c r="W17" t="s">
        <v>40</v>
      </c>
    </row>
    <row r="18" spans="1:23">
      <c r="A18" t="s">
        <v>66</v>
      </c>
      <c r="B18" s="2" t="str">
        <f>Hyperlink("https://www.diodes.com/datasheet/download/2DC4617R.pdf")</f>
        <v>https://www.diodes.com/datasheet/download/2DC4617R.pdf</v>
      </c>
      <c r="C18" t="str">
        <f>Hyperlink("https://www.diodes.com/part/view/2DC4617R","2DC4617R")</f>
        <v>2DC4617R</v>
      </c>
      <c r="D18" t="s">
        <v>63</v>
      </c>
      <c r="E18" t="s">
        <v>25</v>
      </c>
      <c r="G18" t="s">
        <v>35</v>
      </c>
      <c r="H18" t="s">
        <v>60</v>
      </c>
      <c r="I18">
        <v>50</v>
      </c>
      <c r="J18">
        <v>0.15</v>
      </c>
      <c r="L18">
        <v>0.15</v>
      </c>
      <c r="M18">
        <v>180</v>
      </c>
      <c r="N18">
        <v>0.001</v>
      </c>
      <c r="Q18">
        <v>400</v>
      </c>
      <c r="R18" t="s">
        <v>36</v>
      </c>
      <c r="U18">
        <v>180</v>
      </c>
      <c r="W18" t="s">
        <v>37</v>
      </c>
    </row>
    <row r="19" spans="1:23">
      <c r="A19" t="s">
        <v>67</v>
      </c>
      <c r="B19" s="2" t="str">
        <f>Hyperlink("https://www.diodes.com/datasheet/download/2DC4617S.pdf")</f>
        <v>https://www.diodes.com/datasheet/download/2DC4617S.pdf</v>
      </c>
      <c r="C19" t="str">
        <f>Hyperlink("https://www.diodes.com/part/view/2DC4617S","2DC4617S")</f>
        <v>2DC4617S</v>
      </c>
      <c r="D19" t="s">
        <v>63</v>
      </c>
      <c r="E19" t="s">
        <v>25</v>
      </c>
      <c r="G19" t="s">
        <v>35</v>
      </c>
      <c r="H19" t="s">
        <v>60</v>
      </c>
      <c r="I19">
        <v>50</v>
      </c>
      <c r="J19">
        <v>0.15</v>
      </c>
      <c r="L19">
        <v>0.15</v>
      </c>
      <c r="M19">
        <v>270</v>
      </c>
      <c r="N19">
        <v>0.001</v>
      </c>
      <c r="Q19">
        <v>400</v>
      </c>
      <c r="R19" t="s">
        <v>36</v>
      </c>
      <c r="U19">
        <v>180</v>
      </c>
      <c r="W19" t="s">
        <v>37</v>
      </c>
    </row>
    <row r="20" spans="1:23">
      <c r="A20" t="s">
        <v>68</v>
      </c>
      <c r="B20" s="2" t="str">
        <f>Hyperlink("https://www.diodes.com/datasheet/download/2DC4672.pdf")</f>
        <v>https://www.diodes.com/datasheet/download/2DC4672.pdf</v>
      </c>
      <c r="C20" t="str">
        <f>Hyperlink("https://www.diodes.com/part/view/2DC4672","2DC4672")</f>
        <v>2DC4672</v>
      </c>
      <c r="D20" t="s">
        <v>69</v>
      </c>
      <c r="E20" t="s">
        <v>25</v>
      </c>
      <c r="G20" t="s">
        <v>26</v>
      </c>
      <c r="H20" t="s">
        <v>60</v>
      </c>
      <c r="I20">
        <v>50</v>
      </c>
      <c r="J20">
        <v>3</v>
      </c>
      <c r="K20">
        <v>6</v>
      </c>
      <c r="L20">
        <v>2</v>
      </c>
      <c r="M20">
        <v>82</v>
      </c>
      <c r="N20">
        <v>0.5</v>
      </c>
      <c r="O20">
        <v>45</v>
      </c>
      <c r="P20">
        <v>1.5</v>
      </c>
      <c r="Q20">
        <v>350</v>
      </c>
      <c r="R20" t="s">
        <v>28</v>
      </c>
      <c r="U20">
        <v>180</v>
      </c>
      <c r="W20" t="s">
        <v>29</v>
      </c>
    </row>
    <row r="21" spans="1:23">
      <c r="A21" t="s">
        <v>70</v>
      </c>
      <c r="B21" s="2" t="str">
        <f>Hyperlink("https://www.diodes.com/datasheet/download/2DD1664P.pdf")</f>
        <v>https://www.diodes.com/datasheet/download/2DD1664P.pdf</v>
      </c>
      <c r="C21" t="str">
        <f>Hyperlink("https://www.diodes.com/part/view/2DD1664P","2DD1664P")</f>
        <v>2DD1664P</v>
      </c>
      <c r="D21" t="s">
        <v>71</v>
      </c>
      <c r="E21" t="s">
        <v>25</v>
      </c>
      <c r="G21" t="s">
        <v>26</v>
      </c>
      <c r="H21" t="s">
        <v>60</v>
      </c>
      <c r="I21">
        <v>32</v>
      </c>
      <c r="J21">
        <v>1</v>
      </c>
      <c r="K21">
        <v>2</v>
      </c>
      <c r="L21">
        <v>1</v>
      </c>
      <c r="M21">
        <v>82</v>
      </c>
      <c r="N21">
        <v>0.1</v>
      </c>
      <c r="Q21">
        <v>400</v>
      </c>
      <c r="R21" t="s">
        <v>48</v>
      </c>
      <c r="U21">
        <v>280</v>
      </c>
      <c r="W21" t="s">
        <v>29</v>
      </c>
    </row>
    <row r="22" spans="1:23">
      <c r="A22" t="s">
        <v>72</v>
      </c>
      <c r="B22" s="2" t="str">
        <f>Hyperlink("https://www.diodes.com/datasheet/download/2DD1664Q.pdf")</f>
        <v>https://www.diodes.com/datasheet/download/2DD1664Q.pdf</v>
      </c>
      <c r="C22" t="str">
        <f>Hyperlink("https://www.diodes.com/part/view/2DD1664Q","2DD1664Q")</f>
        <v>2DD1664Q</v>
      </c>
      <c r="D22" t="s">
        <v>71</v>
      </c>
      <c r="E22" t="s">
        <v>32</v>
      </c>
      <c r="G22" t="s">
        <v>26</v>
      </c>
      <c r="H22" t="s">
        <v>60</v>
      </c>
      <c r="I22">
        <v>32</v>
      </c>
      <c r="J22">
        <v>1</v>
      </c>
      <c r="K22">
        <v>2</v>
      </c>
      <c r="L22">
        <v>1</v>
      </c>
      <c r="M22">
        <v>120</v>
      </c>
      <c r="N22">
        <v>0.1</v>
      </c>
      <c r="Q22">
        <v>400</v>
      </c>
      <c r="R22" t="s">
        <v>48</v>
      </c>
      <c r="U22">
        <v>280</v>
      </c>
      <c r="W22" t="s">
        <v>29</v>
      </c>
    </row>
    <row r="23" spans="1:23">
      <c r="A23" t="s">
        <v>73</v>
      </c>
      <c r="B23" s="2" t="str">
        <f>Hyperlink("https://www.diodes.com/datasheet/download/2DD1664R.pdf")</f>
        <v>https://www.diodes.com/datasheet/download/2DD1664R.pdf</v>
      </c>
      <c r="C23" t="str">
        <f>Hyperlink("https://www.diodes.com/part/view/2DD1664R","2DD1664R")</f>
        <v>2DD1664R</v>
      </c>
      <c r="D23" t="s">
        <v>71</v>
      </c>
      <c r="E23" t="s">
        <v>25</v>
      </c>
      <c r="G23" t="s">
        <v>26</v>
      </c>
      <c r="H23" t="s">
        <v>60</v>
      </c>
      <c r="I23">
        <v>32</v>
      </c>
      <c r="J23">
        <v>1</v>
      </c>
      <c r="K23">
        <v>2</v>
      </c>
      <c r="L23">
        <v>1</v>
      </c>
      <c r="M23">
        <v>180</v>
      </c>
      <c r="N23">
        <v>0.1</v>
      </c>
      <c r="Q23">
        <v>400</v>
      </c>
      <c r="R23" t="s">
        <v>48</v>
      </c>
      <c r="U23">
        <v>280</v>
      </c>
      <c r="W23" t="s">
        <v>29</v>
      </c>
    </row>
    <row r="24" spans="1:23">
      <c r="A24" t="s">
        <v>74</v>
      </c>
      <c r="B24" s="2" t="str">
        <f>Hyperlink("https://www.diodes.com/datasheet/download/2DD2679.pdf")</f>
        <v>https://www.diodes.com/datasheet/download/2DD2679.pdf</v>
      </c>
      <c r="C24" t="str">
        <f>Hyperlink("https://www.diodes.com/part/view/2DD2679","2DD2679")</f>
        <v>2DD2679</v>
      </c>
      <c r="D24" t="s">
        <v>75</v>
      </c>
      <c r="E24" t="s">
        <v>25</v>
      </c>
      <c r="G24" t="s">
        <v>26</v>
      </c>
      <c r="H24" t="s">
        <v>60</v>
      </c>
      <c r="I24">
        <v>30</v>
      </c>
      <c r="J24">
        <v>2</v>
      </c>
      <c r="K24">
        <v>4</v>
      </c>
      <c r="L24">
        <v>2</v>
      </c>
      <c r="M24">
        <v>270</v>
      </c>
      <c r="N24">
        <v>0.2</v>
      </c>
      <c r="Q24">
        <v>370</v>
      </c>
      <c r="R24" t="s">
        <v>76</v>
      </c>
      <c r="U24">
        <v>240</v>
      </c>
      <c r="W24" t="s">
        <v>29</v>
      </c>
    </row>
    <row r="25" spans="1:23">
      <c r="A25" t="s">
        <v>77</v>
      </c>
      <c r="B25" s="2" t="str">
        <f>Hyperlink("https://www.diodes.com/datasheet/download/AC817-40Q.pdf")</f>
        <v>https://www.diodes.com/datasheet/download/AC817-40Q.pdf</v>
      </c>
      <c r="C25" t="str">
        <f>Hyperlink("https://www.diodes.com/part/view/AC817-40Q","AC817-40Q")</f>
        <v>AC817-40Q</v>
      </c>
      <c r="D25" t="s">
        <v>78</v>
      </c>
      <c r="E25" t="s">
        <v>32</v>
      </c>
      <c r="G25" t="s">
        <v>35</v>
      </c>
      <c r="H25" t="s">
        <v>60</v>
      </c>
      <c r="I25">
        <v>45</v>
      </c>
      <c r="J25">
        <v>0.5</v>
      </c>
      <c r="K25">
        <v>1</v>
      </c>
      <c r="L25">
        <v>0.3</v>
      </c>
      <c r="M25">
        <v>250</v>
      </c>
      <c r="N25">
        <v>0.1</v>
      </c>
      <c r="O25">
        <v>170</v>
      </c>
      <c r="P25">
        <v>0.3</v>
      </c>
      <c r="Q25">
        <v>700</v>
      </c>
      <c r="R25" t="s">
        <v>48</v>
      </c>
      <c r="U25">
        <v>100</v>
      </c>
      <c r="W25" t="s">
        <v>61</v>
      </c>
    </row>
    <row r="26" spans="1:23">
      <c r="A26" t="s">
        <v>79</v>
      </c>
      <c r="B26" s="2" t="str">
        <f>Hyperlink("https://www.diodes.com/datasheet/download/AC847BQ_AC847CQ_AC848BQ.pdf")</f>
        <v>https://www.diodes.com/datasheet/download/AC847BQ_AC847CQ_AC848BQ.pdf</v>
      </c>
      <c r="C26" t="str">
        <f>Hyperlink("https://www.diodes.com/part/view/AC847BQ","AC847BQ")</f>
        <v>AC847BQ</v>
      </c>
      <c r="D26" t="s">
        <v>80</v>
      </c>
      <c r="E26" t="s">
        <v>32</v>
      </c>
      <c r="G26" t="s">
        <v>35</v>
      </c>
      <c r="H26" t="s">
        <v>60</v>
      </c>
      <c r="I26">
        <v>45</v>
      </c>
      <c r="J26">
        <v>0.1</v>
      </c>
      <c r="K26">
        <v>0.2</v>
      </c>
      <c r="L26">
        <v>0.3</v>
      </c>
      <c r="M26">
        <v>200</v>
      </c>
      <c r="N26">
        <v>0.002</v>
      </c>
      <c r="Q26">
        <v>250</v>
      </c>
      <c r="R26" t="s">
        <v>81</v>
      </c>
      <c r="S26">
        <v>600</v>
      </c>
      <c r="T26" t="s">
        <v>82</v>
      </c>
      <c r="U26">
        <v>300</v>
      </c>
      <c r="W26" t="s">
        <v>61</v>
      </c>
    </row>
    <row r="27" spans="1:23">
      <c r="A27" t="s">
        <v>83</v>
      </c>
      <c r="B27" s="2" t="str">
        <f>Hyperlink("https://www.diodes.com/datasheet/download/AC847BWQ_AC847CWQ.pdf")</f>
        <v>https://www.diodes.com/datasheet/download/AC847BWQ_AC847CWQ.pdf</v>
      </c>
      <c r="C27" t="str">
        <f>Hyperlink("https://www.diodes.com/part/view/AC847BWQ","AC847BWQ")</f>
        <v>AC847BWQ</v>
      </c>
      <c r="D27" t="s">
        <v>84</v>
      </c>
      <c r="E27" t="s">
        <v>32</v>
      </c>
      <c r="G27" t="s">
        <v>35</v>
      </c>
      <c r="H27" t="s">
        <v>60</v>
      </c>
      <c r="I27">
        <v>45</v>
      </c>
      <c r="J27">
        <v>0.1</v>
      </c>
      <c r="K27">
        <v>0.2</v>
      </c>
      <c r="L27">
        <v>0.2</v>
      </c>
      <c r="M27">
        <v>200</v>
      </c>
      <c r="N27">
        <v>0.002</v>
      </c>
      <c r="Q27">
        <v>250</v>
      </c>
      <c r="R27" t="s">
        <v>81</v>
      </c>
      <c r="S27">
        <v>600</v>
      </c>
      <c r="T27" t="s">
        <v>82</v>
      </c>
      <c r="U27">
        <v>300</v>
      </c>
      <c r="W27" t="s">
        <v>85</v>
      </c>
    </row>
    <row r="28" spans="1:23">
      <c r="A28" t="s">
        <v>86</v>
      </c>
      <c r="B28" s="2" t="str">
        <f>Hyperlink("https://www.diodes.com/datasheet/download/AC847BQ_AC847CQ_AC848BQ.pdf")</f>
        <v>https://www.diodes.com/datasheet/download/AC847BQ_AC847CQ_AC848BQ.pdf</v>
      </c>
      <c r="C28" t="str">
        <f>Hyperlink("https://www.diodes.com/part/view/AC847CQ","AC847CQ")</f>
        <v>AC847CQ</v>
      </c>
      <c r="D28" t="s">
        <v>80</v>
      </c>
      <c r="E28" t="s">
        <v>32</v>
      </c>
      <c r="G28" t="s">
        <v>35</v>
      </c>
      <c r="H28" t="s">
        <v>60</v>
      </c>
      <c r="I28">
        <v>45</v>
      </c>
      <c r="J28">
        <v>0.1</v>
      </c>
      <c r="K28">
        <v>0.2</v>
      </c>
      <c r="L28">
        <v>0.3</v>
      </c>
      <c r="M28">
        <v>420</v>
      </c>
      <c r="N28">
        <v>0.002</v>
      </c>
      <c r="Q28">
        <v>250</v>
      </c>
      <c r="R28" t="s">
        <v>81</v>
      </c>
      <c r="S28">
        <v>600</v>
      </c>
      <c r="T28" t="s">
        <v>82</v>
      </c>
      <c r="U28">
        <v>300</v>
      </c>
      <c r="W28" t="s">
        <v>61</v>
      </c>
    </row>
    <row r="29" spans="1:23">
      <c r="A29" t="s">
        <v>87</v>
      </c>
      <c r="B29" s="2" t="str">
        <f>Hyperlink("https://www.diodes.com/datasheet/download/AC847BWQ_AC847CWQ.pdf")</f>
        <v>https://www.diodes.com/datasheet/download/AC847BWQ_AC847CWQ.pdf</v>
      </c>
      <c r="C29" t="str">
        <f>Hyperlink("https://www.diodes.com/part/view/AC847CWQ","AC847CWQ")</f>
        <v>AC847CWQ</v>
      </c>
      <c r="D29" t="s">
        <v>84</v>
      </c>
      <c r="E29" t="s">
        <v>32</v>
      </c>
      <c r="G29" t="s">
        <v>35</v>
      </c>
      <c r="H29" t="s">
        <v>60</v>
      </c>
      <c r="I29">
        <v>45</v>
      </c>
      <c r="J29">
        <v>0.1</v>
      </c>
      <c r="K29">
        <v>0.2</v>
      </c>
      <c r="L29">
        <v>0.2</v>
      </c>
      <c r="M29">
        <v>420</v>
      </c>
      <c r="N29">
        <v>0.002</v>
      </c>
      <c r="Q29">
        <v>250</v>
      </c>
      <c r="R29" t="s">
        <v>81</v>
      </c>
      <c r="S29">
        <v>600</v>
      </c>
      <c r="T29" t="s">
        <v>82</v>
      </c>
      <c r="U29">
        <v>300</v>
      </c>
      <c r="W29" t="s">
        <v>85</v>
      </c>
    </row>
    <row r="30" spans="1:23">
      <c r="A30" t="s">
        <v>88</v>
      </c>
      <c r="B30" s="2" t="str">
        <f>Hyperlink("https://www.diodes.com/datasheet/download/AC847BQ_AC847CQ_AC848BQ.pdf")</f>
        <v>https://www.diodes.com/datasheet/download/AC847BQ_AC847CQ_AC848BQ.pdf</v>
      </c>
      <c r="C30" t="str">
        <f>Hyperlink("https://www.diodes.com/part/view/AC848BQ","AC848BQ")</f>
        <v>AC848BQ</v>
      </c>
      <c r="D30" t="s">
        <v>89</v>
      </c>
      <c r="E30" t="s">
        <v>32</v>
      </c>
      <c r="G30" t="s">
        <v>35</v>
      </c>
      <c r="H30" t="s">
        <v>60</v>
      </c>
      <c r="I30">
        <v>30</v>
      </c>
      <c r="J30">
        <v>0.1</v>
      </c>
      <c r="K30">
        <v>0.2</v>
      </c>
      <c r="L30">
        <v>0.3</v>
      </c>
      <c r="M30">
        <v>200</v>
      </c>
      <c r="N30">
        <v>0.002</v>
      </c>
      <c r="Q30">
        <v>250</v>
      </c>
      <c r="R30" t="s">
        <v>81</v>
      </c>
      <c r="S30">
        <v>600</v>
      </c>
      <c r="T30" t="s">
        <v>82</v>
      </c>
      <c r="U30">
        <v>300</v>
      </c>
      <c r="W30" t="s">
        <v>61</v>
      </c>
    </row>
    <row r="31" spans="1:23">
      <c r="A31" t="s">
        <v>90</v>
      </c>
      <c r="B31" s="2" t="str">
        <f>Hyperlink("https://www.diodes.com/datasheet/download/AC857BQ-AC857CQ.pdf")</f>
        <v>https://www.diodes.com/datasheet/download/AC857BQ-AC857CQ.pdf</v>
      </c>
      <c r="C31" t="str">
        <f>Hyperlink("https://www.diodes.com/part/view/AC857BQ","AC857BQ")</f>
        <v>AC857BQ</v>
      </c>
      <c r="D31" t="s">
        <v>91</v>
      </c>
      <c r="E31" t="s">
        <v>32</v>
      </c>
      <c r="G31" t="s">
        <v>35</v>
      </c>
      <c r="H31" t="s">
        <v>27</v>
      </c>
      <c r="I31">
        <v>45</v>
      </c>
      <c r="J31">
        <v>0.1</v>
      </c>
      <c r="K31">
        <v>0.2</v>
      </c>
      <c r="L31">
        <v>0.3</v>
      </c>
      <c r="M31">
        <v>220</v>
      </c>
      <c r="N31">
        <v>0.002</v>
      </c>
      <c r="Q31">
        <v>300</v>
      </c>
      <c r="R31" t="s">
        <v>81</v>
      </c>
      <c r="S31">
        <v>650</v>
      </c>
      <c r="T31" t="s">
        <v>82</v>
      </c>
      <c r="U31">
        <v>200</v>
      </c>
      <c r="W31" t="s">
        <v>61</v>
      </c>
    </row>
    <row r="32" spans="1:23">
      <c r="A32" t="s">
        <v>92</v>
      </c>
      <c r="B32" s="2" t="str">
        <f>Hyperlink("https://www.diodes.com/datasheet/download/AC857BSQ.pdf")</f>
        <v>https://www.diodes.com/datasheet/download/AC857BSQ.pdf</v>
      </c>
      <c r="C32" t="str">
        <f>Hyperlink("https://www.diodes.com/part/view/AC857BSQ","AC857BSQ")</f>
        <v>AC857BSQ</v>
      </c>
      <c r="D32" t="s">
        <v>93</v>
      </c>
      <c r="E32" t="s">
        <v>32</v>
      </c>
      <c r="G32" t="s">
        <v>35</v>
      </c>
      <c r="H32" t="s">
        <v>94</v>
      </c>
      <c r="I32">
        <v>45</v>
      </c>
      <c r="J32">
        <v>0.1</v>
      </c>
      <c r="K32">
        <v>0.2</v>
      </c>
      <c r="L32">
        <v>0.2</v>
      </c>
      <c r="M32">
        <v>220</v>
      </c>
      <c r="N32">
        <v>0.002</v>
      </c>
      <c r="Q32">
        <v>100</v>
      </c>
      <c r="R32" t="s">
        <v>81</v>
      </c>
      <c r="S32">
        <v>400</v>
      </c>
      <c r="T32" t="s">
        <v>82</v>
      </c>
      <c r="U32">
        <v>100</v>
      </c>
      <c r="W32" t="s">
        <v>95</v>
      </c>
    </row>
    <row r="33" spans="1:23">
      <c r="A33" t="s">
        <v>96</v>
      </c>
      <c r="B33" s="2" t="str">
        <f>Hyperlink("https://www.diodes.com/datasheet/download/AC857BQ-AC857CQ.pdf")</f>
        <v>https://www.diodes.com/datasheet/download/AC857BQ-AC857CQ.pdf</v>
      </c>
      <c r="C33" t="str">
        <f>Hyperlink("https://www.diodes.com/part/view/AC857CQ","AC857CQ")</f>
        <v>AC857CQ</v>
      </c>
      <c r="D33" t="s">
        <v>91</v>
      </c>
      <c r="E33" t="s">
        <v>32</v>
      </c>
      <c r="G33" t="s">
        <v>35</v>
      </c>
      <c r="H33" t="s">
        <v>27</v>
      </c>
      <c r="I33">
        <v>45</v>
      </c>
      <c r="J33">
        <v>0.1</v>
      </c>
      <c r="K33">
        <v>0.2</v>
      </c>
      <c r="L33">
        <v>0.3</v>
      </c>
      <c r="M33">
        <v>420</v>
      </c>
      <c r="N33">
        <v>0.002</v>
      </c>
      <c r="Q33">
        <v>300</v>
      </c>
      <c r="R33" t="s">
        <v>81</v>
      </c>
      <c r="S33">
        <v>650</v>
      </c>
      <c r="T33" t="s">
        <v>82</v>
      </c>
      <c r="U33">
        <v>200</v>
      </c>
      <c r="W33" t="s">
        <v>61</v>
      </c>
    </row>
    <row r="34" spans="1:23">
      <c r="A34" t="s">
        <v>97</v>
      </c>
      <c r="B34" s="2" t="str">
        <f>Hyperlink("https://www.diodes.com/datasheet/download/AC857CWQ.pdf")</f>
        <v>https://www.diodes.com/datasheet/download/AC857CWQ.pdf</v>
      </c>
      <c r="C34" t="str">
        <f>Hyperlink("https://www.diodes.com/part/view/AC857CWQ","AC857CWQ")</f>
        <v>AC857CWQ</v>
      </c>
      <c r="D34" t="s">
        <v>98</v>
      </c>
      <c r="E34" t="s">
        <v>32</v>
      </c>
      <c r="G34" t="s">
        <v>35</v>
      </c>
      <c r="H34" t="s">
        <v>27</v>
      </c>
      <c r="I34">
        <v>45</v>
      </c>
      <c r="J34">
        <v>0.1</v>
      </c>
      <c r="K34">
        <v>0.2</v>
      </c>
      <c r="L34">
        <v>0.2</v>
      </c>
      <c r="M34">
        <v>420</v>
      </c>
      <c r="N34">
        <v>0.002</v>
      </c>
      <c r="Q34">
        <v>300</v>
      </c>
      <c r="R34" t="s">
        <v>81</v>
      </c>
      <c r="S34">
        <v>650</v>
      </c>
      <c r="T34" t="s">
        <v>82</v>
      </c>
      <c r="U34">
        <v>200</v>
      </c>
      <c r="W34" t="s">
        <v>85</v>
      </c>
    </row>
    <row r="35" spans="1:23">
      <c r="A35" t="s">
        <v>99</v>
      </c>
      <c r="B35" s="2" t="str">
        <f>Hyperlink("https://www.diodes.com/datasheet/download/BC807-16.pdf")</f>
        <v>https://www.diodes.com/datasheet/download/BC807-16.pdf</v>
      </c>
      <c r="C35" t="str">
        <f>Hyperlink("https://www.diodes.com/part/view/BC807-16","BC807-16")</f>
        <v>BC807-16</v>
      </c>
      <c r="D35" t="s">
        <v>100</v>
      </c>
      <c r="E35" t="s">
        <v>25</v>
      </c>
      <c r="G35" t="s">
        <v>35</v>
      </c>
      <c r="H35" t="s">
        <v>27</v>
      </c>
      <c r="I35">
        <v>45</v>
      </c>
      <c r="J35">
        <v>0.5</v>
      </c>
      <c r="K35">
        <v>1</v>
      </c>
      <c r="L35">
        <v>0.31</v>
      </c>
      <c r="M35">
        <v>100</v>
      </c>
      <c r="N35">
        <v>0.1</v>
      </c>
      <c r="O35">
        <v>60</v>
      </c>
      <c r="P35">
        <v>0.3</v>
      </c>
      <c r="Q35">
        <v>700</v>
      </c>
      <c r="R35" t="s">
        <v>48</v>
      </c>
      <c r="U35">
        <v>100</v>
      </c>
      <c r="W35" t="s">
        <v>61</v>
      </c>
    </row>
    <row r="36" spans="1:23">
      <c r="A36" t="s">
        <v>101</v>
      </c>
      <c r="B36" s="2" t="str">
        <f>Hyperlink("https://www.diodes.com/datasheet/download/BC807-16W.pdf")</f>
        <v>https://www.diodes.com/datasheet/download/BC807-16W.pdf</v>
      </c>
      <c r="C36" t="str">
        <f>Hyperlink("https://www.diodes.com/part/view/BC807-16W","BC807-16W")</f>
        <v>BC807-16W</v>
      </c>
      <c r="D36" t="s">
        <v>102</v>
      </c>
      <c r="E36" t="s">
        <v>25</v>
      </c>
      <c r="G36" t="s">
        <v>35</v>
      </c>
      <c r="H36" t="s">
        <v>27</v>
      </c>
      <c r="I36">
        <v>45</v>
      </c>
      <c r="J36">
        <v>0.5</v>
      </c>
      <c r="K36">
        <v>1</v>
      </c>
      <c r="L36">
        <v>0.2</v>
      </c>
      <c r="M36">
        <v>100</v>
      </c>
      <c r="N36">
        <v>0.1</v>
      </c>
      <c r="O36">
        <v>60</v>
      </c>
      <c r="P36">
        <v>0.3</v>
      </c>
      <c r="Q36">
        <v>700</v>
      </c>
      <c r="R36" t="s">
        <v>48</v>
      </c>
      <c r="U36">
        <v>100</v>
      </c>
      <c r="W36" t="s">
        <v>85</v>
      </c>
    </row>
    <row r="37" spans="1:23">
      <c r="A37" t="s">
        <v>103</v>
      </c>
      <c r="B37" s="2" t="str">
        <f>Hyperlink("https://www.diodes.com/datasheet/download/BC807-25.pdf")</f>
        <v>https://www.diodes.com/datasheet/download/BC807-25.pdf</v>
      </c>
      <c r="C37" t="str">
        <f>Hyperlink("https://www.diodes.com/part/view/BC807-25","BC807-25")</f>
        <v>BC807-25</v>
      </c>
      <c r="D37" t="s">
        <v>100</v>
      </c>
      <c r="E37" t="s">
        <v>25</v>
      </c>
      <c r="G37" t="s">
        <v>35</v>
      </c>
      <c r="H37" t="s">
        <v>27</v>
      </c>
      <c r="I37">
        <v>45</v>
      </c>
      <c r="J37">
        <v>0.5</v>
      </c>
      <c r="K37">
        <v>1</v>
      </c>
      <c r="L37">
        <v>0.31</v>
      </c>
      <c r="M37">
        <v>160</v>
      </c>
      <c r="N37">
        <v>0.1</v>
      </c>
      <c r="O37">
        <v>100</v>
      </c>
      <c r="P37">
        <v>0.3</v>
      </c>
      <c r="Q37">
        <v>700</v>
      </c>
      <c r="R37" t="s">
        <v>48</v>
      </c>
      <c r="U37">
        <v>100</v>
      </c>
      <c r="W37" t="s">
        <v>61</v>
      </c>
    </row>
    <row r="38" spans="1:23">
      <c r="A38" t="s">
        <v>104</v>
      </c>
      <c r="B38" s="2" t="str">
        <f>Hyperlink("https://www.diodes.com/datasheet/download/BC807-25W.pdf")</f>
        <v>https://www.diodes.com/datasheet/download/BC807-25W.pdf</v>
      </c>
      <c r="C38" t="str">
        <f>Hyperlink("https://www.diodes.com/part/view/BC807-25W","BC807-25W")</f>
        <v>BC807-25W</v>
      </c>
      <c r="D38" t="s">
        <v>102</v>
      </c>
      <c r="E38" t="s">
        <v>25</v>
      </c>
      <c r="G38" t="s">
        <v>35</v>
      </c>
      <c r="H38" t="s">
        <v>27</v>
      </c>
      <c r="I38">
        <v>45</v>
      </c>
      <c r="J38">
        <v>0.5</v>
      </c>
      <c r="K38">
        <v>1</v>
      </c>
      <c r="L38">
        <v>0.2</v>
      </c>
      <c r="M38">
        <v>160</v>
      </c>
      <c r="N38">
        <v>0.1</v>
      </c>
      <c r="O38">
        <v>100</v>
      </c>
      <c r="P38">
        <v>0.3</v>
      </c>
      <c r="Q38">
        <v>700</v>
      </c>
      <c r="R38" t="s">
        <v>48</v>
      </c>
      <c r="U38">
        <v>100</v>
      </c>
      <c r="W38" t="s">
        <v>85</v>
      </c>
    </row>
    <row r="39" spans="1:23">
      <c r="A39" t="s">
        <v>105</v>
      </c>
      <c r="B39" s="2" t="str">
        <f>Hyperlink("https://www.diodes.com/datasheet/download/BC807-40.pdf")</f>
        <v>https://www.diodes.com/datasheet/download/BC807-40.pdf</v>
      </c>
      <c r="C39" t="str">
        <f>Hyperlink("https://www.diodes.com/part/view/BC807-40","BC807-40")</f>
        <v>BC807-40</v>
      </c>
      <c r="D39" t="s">
        <v>100</v>
      </c>
      <c r="E39" t="s">
        <v>25</v>
      </c>
      <c r="G39" t="s">
        <v>35</v>
      </c>
      <c r="H39" t="s">
        <v>27</v>
      </c>
      <c r="I39">
        <v>45</v>
      </c>
      <c r="J39">
        <v>0.5</v>
      </c>
      <c r="K39">
        <v>1</v>
      </c>
      <c r="L39">
        <v>0.31</v>
      </c>
      <c r="M39">
        <v>250</v>
      </c>
      <c r="N39">
        <v>0.1</v>
      </c>
      <c r="O39">
        <v>170</v>
      </c>
      <c r="P39">
        <v>0.3</v>
      </c>
      <c r="Q39">
        <v>700</v>
      </c>
      <c r="R39" t="s">
        <v>48</v>
      </c>
      <c r="U39">
        <v>100</v>
      </c>
      <c r="W39" t="s">
        <v>61</v>
      </c>
    </row>
    <row r="40" spans="1:23">
      <c r="A40" t="s">
        <v>106</v>
      </c>
      <c r="B40" s="2" t="str">
        <f>Hyperlink("https://www.diodes.com/datasheet/download/BC807-40Q.pdf")</f>
        <v>https://www.diodes.com/datasheet/download/BC807-40Q.pdf</v>
      </c>
      <c r="C40" t="str">
        <f>Hyperlink("https://www.diodes.com/part/view/BC807-40Q","BC807-40Q")</f>
        <v>BC807-40Q</v>
      </c>
      <c r="D40" t="s">
        <v>100</v>
      </c>
      <c r="E40" t="s">
        <v>32</v>
      </c>
      <c r="G40" t="s">
        <v>35</v>
      </c>
      <c r="H40" t="s">
        <v>27</v>
      </c>
      <c r="I40">
        <v>45</v>
      </c>
      <c r="J40">
        <v>0.5</v>
      </c>
      <c r="K40">
        <v>1</v>
      </c>
      <c r="L40">
        <v>0.31</v>
      </c>
      <c r="M40">
        <v>250</v>
      </c>
      <c r="N40">
        <v>0.1</v>
      </c>
      <c r="O40">
        <v>170</v>
      </c>
      <c r="P40">
        <v>0.3</v>
      </c>
      <c r="Q40">
        <v>700</v>
      </c>
      <c r="R40" t="s">
        <v>48</v>
      </c>
      <c r="U40">
        <v>100</v>
      </c>
      <c r="W40" t="s">
        <v>61</v>
      </c>
    </row>
    <row r="41" spans="1:23">
      <c r="A41" t="s">
        <v>107</v>
      </c>
      <c r="B41" s="2" t="str">
        <f>Hyperlink("https://www.diodes.com/datasheet/download/BC807-40W.pdf")</f>
        <v>https://www.diodes.com/datasheet/download/BC807-40W.pdf</v>
      </c>
      <c r="C41" t="str">
        <f>Hyperlink("https://www.diodes.com/part/view/BC807-40W","BC807-40W")</f>
        <v>BC807-40W</v>
      </c>
      <c r="D41" t="s">
        <v>102</v>
      </c>
      <c r="E41" t="s">
        <v>25</v>
      </c>
      <c r="G41" t="s">
        <v>35</v>
      </c>
      <c r="H41" t="s">
        <v>27</v>
      </c>
      <c r="I41">
        <v>45</v>
      </c>
      <c r="J41">
        <v>0.5</v>
      </c>
      <c r="K41">
        <v>1</v>
      </c>
      <c r="L41">
        <v>0.2</v>
      </c>
      <c r="M41">
        <v>250</v>
      </c>
      <c r="N41">
        <v>0.1</v>
      </c>
      <c r="O41">
        <v>170</v>
      </c>
      <c r="P41">
        <v>0.3</v>
      </c>
      <c r="Q41">
        <v>700</v>
      </c>
      <c r="R41" t="s">
        <v>48</v>
      </c>
      <c r="U41">
        <v>100</v>
      </c>
      <c r="W41" t="s">
        <v>85</v>
      </c>
    </row>
    <row r="42" spans="1:23">
      <c r="A42" t="s">
        <v>108</v>
      </c>
      <c r="B42" s="2" t="str">
        <f>Hyperlink("https://www.diodes.com/datasheet/download/BC817-16.pdf")</f>
        <v>https://www.diodes.com/datasheet/download/BC817-16.pdf</v>
      </c>
      <c r="C42" t="str">
        <f>Hyperlink("https://www.diodes.com/part/view/BC817-16","BC817-16")</f>
        <v>BC817-16</v>
      </c>
      <c r="D42" t="s">
        <v>78</v>
      </c>
      <c r="E42" t="s">
        <v>25</v>
      </c>
      <c r="G42" t="s">
        <v>35</v>
      </c>
      <c r="H42" t="s">
        <v>60</v>
      </c>
      <c r="I42">
        <v>45</v>
      </c>
      <c r="J42">
        <v>0.5</v>
      </c>
      <c r="K42">
        <v>1</v>
      </c>
      <c r="L42">
        <v>0.31</v>
      </c>
      <c r="M42">
        <v>100</v>
      </c>
      <c r="N42">
        <v>0.1</v>
      </c>
      <c r="O42">
        <v>60</v>
      </c>
      <c r="P42">
        <v>0.3</v>
      </c>
      <c r="Q42">
        <v>700</v>
      </c>
      <c r="R42" t="s">
        <v>48</v>
      </c>
      <c r="U42">
        <v>100</v>
      </c>
      <c r="W42" t="s">
        <v>61</v>
      </c>
    </row>
    <row r="43" spans="1:23">
      <c r="A43" t="s">
        <v>109</v>
      </c>
      <c r="B43" s="2" t="str">
        <f>Hyperlink("https://www.diodes.com/datasheet/download/BC817-16Q_25Q_40Q.pdf")</f>
        <v>https://www.diodes.com/datasheet/download/BC817-16Q_25Q_40Q.pdf</v>
      </c>
      <c r="C43" t="str">
        <f>Hyperlink("https://www.diodes.com/part/view/BC817-16Q","BC817-16Q")</f>
        <v>BC817-16Q</v>
      </c>
      <c r="D43" t="s">
        <v>78</v>
      </c>
      <c r="E43" t="s">
        <v>32</v>
      </c>
      <c r="G43" t="s">
        <v>35</v>
      </c>
      <c r="H43" t="s">
        <v>60</v>
      </c>
      <c r="I43">
        <v>45</v>
      </c>
      <c r="J43">
        <v>0.5</v>
      </c>
      <c r="K43">
        <v>1</v>
      </c>
      <c r="L43">
        <v>0.31</v>
      </c>
      <c r="M43">
        <v>100</v>
      </c>
      <c r="N43">
        <v>0.1</v>
      </c>
      <c r="O43">
        <v>60</v>
      </c>
      <c r="P43">
        <v>0.3</v>
      </c>
      <c r="Q43">
        <v>700</v>
      </c>
      <c r="R43" t="s">
        <v>48</v>
      </c>
      <c r="U43">
        <v>100</v>
      </c>
      <c r="W43" t="s">
        <v>61</v>
      </c>
    </row>
    <row r="44" spans="1:23">
      <c r="A44" t="s">
        <v>110</v>
      </c>
      <c r="B44" s="2" t="str">
        <f>Hyperlink("https://www.diodes.com/datasheet/download/BC817-16W.pdf")</f>
        <v>https://www.diodes.com/datasheet/download/BC817-16W.pdf</v>
      </c>
      <c r="C44" t="str">
        <f>Hyperlink("https://www.diodes.com/part/view/BC817-16W","BC817-16W")</f>
        <v>BC817-16W</v>
      </c>
      <c r="D44" t="s">
        <v>111</v>
      </c>
      <c r="E44" t="s">
        <v>25</v>
      </c>
      <c r="G44" t="s">
        <v>35</v>
      </c>
      <c r="H44" t="s">
        <v>60</v>
      </c>
      <c r="I44">
        <v>45</v>
      </c>
      <c r="J44">
        <v>0.5</v>
      </c>
      <c r="K44">
        <v>1</v>
      </c>
      <c r="L44">
        <v>0.2</v>
      </c>
      <c r="M44">
        <v>100</v>
      </c>
      <c r="N44">
        <v>0.1</v>
      </c>
      <c r="O44">
        <v>60</v>
      </c>
      <c r="P44">
        <v>0.3</v>
      </c>
      <c r="Q44">
        <v>700</v>
      </c>
      <c r="R44" t="s">
        <v>48</v>
      </c>
      <c r="U44">
        <v>100</v>
      </c>
      <c r="W44" t="s">
        <v>85</v>
      </c>
    </row>
    <row r="45" spans="1:23">
      <c r="A45" t="s">
        <v>112</v>
      </c>
      <c r="B45" s="2" t="str">
        <f>Hyperlink("https://www.diodes.com/datasheet/download/BC817-25.pdf")</f>
        <v>https://www.diodes.com/datasheet/download/BC817-25.pdf</v>
      </c>
      <c r="C45" t="str">
        <f>Hyperlink("https://www.diodes.com/part/view/BC817-25","BC817-25")</f>
        <v>BC817-25</v>
      </c>
      <c r="D45" t="s">
        <v>78</v>
      </c>
      <c r="E45" t="s">
        <v>25</v>
      </c>
      <c r="G45" t="s">
        <v>35</v>
      </c>
      <c r="H45" t="s">
        <v>60</v>
      </c>
      <c r="I45">
        <v>45</v>
      </c>
      <c r="J45">
        <v>0.5</v>
      </c>
      <c r="K45">
        <v>1</v>
      </c>
      <c r="L45">
        <v>0.31</v>
      </c>
      <c r="M45">
        <v>160</v>
      </c>
      <c r="N45">
        <v>0.1</v>
      </c>
      <c r="O45">
        <v>100</v>
      </c>
      <c r="P45">
        <v>0.3</v>
      </c>
      <c r="Q45">
        <v>700</v>
      </c>
      <c r="R45" t="s">
        <v>48</v>
      </c>
      <c r="U45">
        <v>100</v>
      </c>
      <c r="W45" t="s">
        <v>61</v>
      </c>
    </row>
    <row r="46" spans="1:23">
      <c r="A46" t="s">
        <v>113</v>
      </c>
      <c r="B46" s="2" t="str">
        <f>Hyperlink("https://www.diodes.com/datasheet/download/BC817-16Q_25Q_40Q.pdf")</f>
        <v>https://www.diodes.com/datasheet/download/BC817-16Q_25Q_40Q.pdf</v>
      </c>
      <c r="C46" t="str">
        <f>Hyperlink("https://www.diodes.com/part/view/BC817-25Q","BC817-25Q")</f>
        <v>BC817-25Q</v>
      </c>
      <c r="D46" t="s">
        <v>78</v>
      </c>
      <c r="E46" t="s">
        <v>32</v>
      </c>
      <c r="G46" t="s">
        <v>35</v>
      </c>
      <c r="H46" t="s">
        <v>60</v>
      </c>
      <c r="I46">
        <v>45</v>
      </c>
      <c r="J46">
        <v>0.5</v>
      </c>
      <c r="K46">
        <v>1</v>
      </c>
      <c r="L46">
        <v>0.31</v>
      </c>
      <c r="M46">
        <v>160</v>
      </c>
      <c r="N46">
        <v>0.1</v>
      </c>
      <c r="O46">
        <v>100</v>
      </c>
      <c r="P46">
        <v>0.3</v>
      </c>
      <c r="Q46">
        <v>700</v>
      </c>
      <c r="R46" t="s">
        <v>48</v>
      </c>
      <c r="U46">
        <v>100</v>
      </c>
      <c r="W46" t="s">
        <v>61</v>
      </c>
    </row>
    <row r="47" spans="1:23">
      <c r="A47" t="s">
        <v>114</v>
      </c>
      <c r="B47" s="2" t="str">
        <f>Hyperlink("https://www.diodes.com/datasheet/download/BC817-25W.pdf")</f>
        <v>https://www.diodes.com/datasheet/download/BC817-25W.pdf</v>
      </c>
      <c r="C47" t="str">
        <f>Hyperlink("https://www.diodes.com/part/view/BC817-25W","BC817-25W")</f>
        <v>BC817-25W</v>
      </c>
      <c r="D47" t="s">
        <v>111</v>
      </c>
      <c r="E47" t="s">
        <v>25</v>
      </c>
      <c r="G47" t="s">
        <v>35</v>
      </c>
      <c r="H47" t="s">
        <v>60</v>
      </c>
      <c r="I47">
        <v>45</v>
      </c>
      <c r="J47">
        <v>0.5</v>
      </c>
      <c r="K47">
        <v>1</v>
      </c>
      <c r="L47">
        <v>0.2</v>
      </c>
      <c r="M47">
        <v>160</v>
      </c>
      <c r="N47">
        <v>0.1</v>
      </c>
      <c r="O47">
        <v>100</v>
      </c>
      <c r="P47">
        <v>0.3</v>
      </c>
      <c r="Q47">
        <v>700</v>
      </c>
      <c r="R47" t="s">
        <v>48</v>
      </c>
      <c r="U47">
        <v>100</v>
      </c>
      <c r="W47" t="s">
        <v>85</v>
      </c>
    </row>
    <row r="48" spans="1:23">
      <c r="A48" t="s">
        <v>115</v>
      </c>
      <c r="B48" s="2" t="str">
        <f>Hyperlink("https://www.diodes.com/datasheet/download/BC817-40.pdf")</f>
        <v>https://www.diodes.com/datasheet/download/BC817-40.pdf</v>
      </c>
      <c r="C48" t="str">
        <f>Hyperlink("https://www.diodes.com/part/view/BC817-40","BC817-40")</f>
        <v>BC817-40</v>
      </c>
      <c r="D48" t="s">
        <v>78</v>
      </c>
      <c r="E48" t="s">
        <v>25</v>
      </c>
      <c r="G48" t="s">
        <v>35</v>
      </c>
      <c r="H48" t="s">
        <v>60</v>
      </c>
      <c r="I48">
        <v>45</v>
      </c>
      <c r="J48">
        <v>0.5</v>
      </c>
      <c r="K48">
        <v>1</v>
      </c>
      <c r="L48">
        <v>0.31</v>
      </c>
      <c r="M48">
        <v>250</v>
      </c>
      <c r="N48">
        <v>0.1</v>
      </c>
      <c r="O48">
        <v>170</v>
      </c>
      <c r="P48">
        <v>0.3</v>
      </c>
      <c r="Q48">
        <v>700</v>
      </c>
      <c r="R48" t="s">
        <v>48</v>
      </c>
      <c r="U48">
        <v>100</v>
      </c>
      <c r="W48" t="s">
        <v>61</v>
      </c>
    </row>
    <row r="49" spans="1:23">
      <c r="A49" t="s">
        <v>116</v>
      </c>
      <c r="B49" s="2" t="str">
        <f>Hyperlink("https://www.diodes.com/datasheet/download/BC817-40Q.pdf")</f>
        <v>https://www.diodes.com/datasheet/download/BC817-40Q.pdf</v>
      </c>
      <c r="C49" t="str">
        <f>Hyperlink("https://www.diodes.com/part/view/BC817-40Q","BC817-40Q")</f>
        <v>BC817-40Q</v>
      </c>
      <c r="D49" t="s">
        <v>78</v>
      </c>
      <c r="E49" t="s">
        <v>32</v>
      </c>
      <c r="G49" t="s">
        <v>35</v>
      </c>
      <c r="H49" t="s">
        <v>60</v>
      </c>
      <c r="I49">
        <v>45</v>
      </c>
      <c r="J49">
        <v>0.5</v>
      </c>
      <c r="K49">
        <v>1</v>
      </c>
      <c r="L49">
        <v>0.31</v>
      </c>
      <c r="M49">
        <v>250</v>
      </c>
      <c r="N49">
        <v>0.1</v>
      </c>
      <c r="O49">
        <v>170</v>
      </c>
      <c r="P49">
        <v>0.3</v>
      </c>
      <c r="Q49">
        <v>700</v>
      </c>
      <c r="R49" t="s">
        <v>48</v>
      </c>
      <c r="U49">
        <v>100</v>
      </c>
      <c r="W49" t="s">
        <v>61</v>
      </c>
    </row>
    <row r="50" spans="1:23">
      <c r="A50" t="s">
        <v>117</v>
      </c>
      <c r="B50" s="2" t="str">
        <f>Hyperlink("https://www.diodes.com/datasheet/download/BC817-40W.pdf")</f>
        <v>https://www.diodes.com/datasheet/download/BC817-40W.pdf</v>
      </c>
      <c r="C50" t="str">
        <f>Hyperlink("https://www.diodes.com/part/view/BC817-40W","BC817-40W")</f>
        <v>BC817-40W</v>
      </c>
      <c r="D50" t="s">
        <v>111</v>
      </c>
      <c r="E50" t="s">
        <v>25</v>
      </c>
      <c r="G50" t="s">
        <v>35</v>
      </c>
      <c r="H50" t="s">
        <v>60</v>
      </c>
      <c r="I50">
        <v>45</v>
      </c>
      <c r="J50">
        <v>0.5</v>
      </c>
      <c r="K50">
        <v>1</v>
      </c>
      <c r="L50">
        <v>0.2</v>
      </c>
      <c r="M50">
        <v>250</v>
      </c>
      <c r="N50">
        <v>0.1</v>
      </c>
      <c r="O50">
        <v>170</v>
      </c>
      <c r="P50">
        <v>0.3</v>
      </c>
      <c r="Q50">
        <v>700</v>
      </c>
      <c r="R50" t="s">
        <v>48</v>
      </c>
      <c r="U50">
        <v>100</v>
      </c>
      <c r="W50" t="s">
        <v>85</v>
      </c>
    </row>
    <row r="51" spans="1:23">
      <c r="A51" t="s">
        <v>118</v>
      </c>
      <c r="B51" s="2" t="str">
        <f>Hyperlink("https://www.diodes.com/datasheet/download/BC847A.pdf")</f>
        <v>https://www.diodes.com/datasheet/download/BC847A.pdf</v>
      </c>
      <c r="C51" t="str">
        <f>Hyperlink("https://www.diodes.com/part/view/BC847A","BC847A")</f>
        <v>BC847A</v>
      </c>
      <c r="D51" t="s">
        <v>119</v>
      </c>
      <c r="E51" t="s">
        <v>25</v>
      </c>
      <c r="G51" t="s">
        <v>35</v>
      </c>
      <c r="H51" t="s">
        <v>60</v>
      </c>
      <c r="I51">
        <v>45</v>
      </c>
      <c r="J51">
        <v>0.1</v>
      </c>
      <c r="K51">
        <v>0.2</v>
      </c>
      <c r="L51">
        <v>0.31</v>
      </c>
      <c r="M51">
        <v>110</v>
      </c>
      <c r="N51">
        <v>0.002</v>
      </c>
      <c r="Q51">
        <v>250</v>
      </c>
      <c r="R51" t="s">
        <v>81</v>
      </c>
      <c r="S51">
        <v>600</v>
      </c>
      <c r="T51" t="s">
        <v>82</v>
      </c>
      <c r="U51">
        <v>300</v>
      </c>
      <c r="W51" t="s">
        <v>61</v>
      </c>
    </row>
    <row r="52" spans="1:23">
      <c r="A52" t="s">
        <v>120</v>
      </c>
      <c r="B52" s="2" t="str">
        <f>Hyperlink("https://www.diodes.com/datasheet/download/BC846AQ-BC848CQ.pdf")</f>
        <v>https://www.diodes.com/datasheet/download/BC846AQ-BC848CQ.pdf</v>
      </c>
      <c r="C52" t="str">
        <f>Hyperlink("https://www.diodes.com/part/view/BC847AQ","BC847AQ")</f>
        <v>BC847AQ</v>
      </c>
      <c r="D52" t="s">
        <v>119</v>
      </c>
      <c r="E52" t="s">
        <v>32</v>
      </c>
      <c r="G52" t="s">
        <v>35</v>
      </c>
      <c r="H52" t="s">
        <v>60</v>
      </c>
      <c r="I52">
        <v>45</v>
      </c>
      <c r="J52">
        <v>0.1</v>
      </c>
      <c r="K52">
        <v>0.2</v>
      </c>
      <c r="L52">
        <v>0.31</v>
      </c>
      <c r="M52">
        <v>110</v>
      </c>
      <c r="N52">
        <v>0.002</v>
      </c>
      <c r="Q52">
        <v>250</v>
      </c>
      <c r="R52" t="s">
        <v>81</v>
      </c>
      <c r="S52">
        <v>600</v>
      </c>
      <c r="T52" t="s">
        <v>82</v>
      </c>
      <c r="U52">
        <v>300</v>
      </c>
      <c r="W52" t="s">
        <v>61</v>
      </c>
    </row>
    <row r="53" spans="1:23">
      <c r="A53" t="s">
        <v>121</v>
      </c>
      <c r="B53" s="2" t="str">
        <f>Hyperlink("https://www.diodes.com/datasheet/download/BC847AT.pdf")</f>
        <v>https://www.diodes.com/datasheet/download/BC847AT.pdf</v>
      </c>
      <c r="C53" t="str">
        <f>Hyperlink("https://www.diodes.com/part/view/BC847AT","BC847AT")</f>
        <v>BC847AT</v>
      </c>
      <c r="D53" t="s">
        <v>122</v>
      </c>
      <c r="E53" t="s">
        <v>25</v>
      </c>
      <c r="G53" t="s">
        <v>35</v>
      </c>
      <c r="H53" t="s">
        <v>60</v>
      </c>
      <c r="I53">
        <v>45</v>
      </c>
      <c r="J53">
        <v>0.1</v>
      </c>
      <c r="K53">
        <v>0.2</v>
      </c>
      <c r="L53">
        <v>0.15</v>
      </c>
      <c r="M53">
        <v>110</v>
      </c>
      <c r="N53">
        <v>0.002</v>
      </c>
      <c r="Q53">
        <v>250</v>
      </c>
      <c r="R53" t="s">
        <v>81</v>
      </c>
      <c r="S53">
        <v>600</v>
      </c>
      <c r="T53" t="s">
        <v>82</v>
      </c>
      <c r="U53">
        <v>100</v>
      </c>
      <c r="W53" t="s">
        <v>37</v>
      </c>
    </row>
    <row r="54" spans="1:23">
      <c r="A54" t="s">
        <v>123</v>
      </c>
      <c r="B54" s="2" t="str">
        <f>Hyperlink("https://www.diodes.com/datasheet/download/ds30250.pdf")</f>
        <v>https://www.diodes.com/datasheet/download/ds30250.pdf</v>
      </c>
      <c r="C54" t="str">
        <f>Hyperlink("https://www.diodes.com/part/view/BC847AW","BC847AW")</f>
        <v>BC847AW</v>
      </c>
      <c r="D54" t="s">
        <v>84</v>
      </c>
      <c r="E54" t="s">
        <v>25</v>
      </c>
      <c r="G54" t="s">
        <v>35</v>
      </c>
      <c r="H54" t="s">
        <v>60</v>
      </c>
      <c r="I54">
        <v>45</v>
      </c>
      <c r="J54">
        <v>0.1</v>
      </c>
      <c r="K54">
        <v>0.2</v>
      </c>
      <c r="L54">
        <v>0.2</v>
      </c>
      <c r="M54">
        <v>110</v>
      </c>
      <c r="N54">
        <v>0.002</v>
      </c>
      <c r="Q54">
        <v>250</v>
      </c>
      <c r="R54" t="s">
        <v>81</v>
      </c>
      <c r="S54">
        <v>600</v>
      </c>
      <c r="T54" t="s">
        <v>82</v>
      </c>
      <c r="U54">
        <v>300</v>
      </c>
      <c r="W54" t="s">
        <v>85</v>
      </c>
    </row>
    <row r="55" spans="1:23">
      <c r="A55" t="s">
        <v>124</v>
      </c>
      <c r="B55" s="2" t="str">
        <f>Hyperlink("https://www.diodes.com/datasheet/download/BC847B.pdf")</f>
        <v>https://www.diodes.com/datasheet/download/BC847B.pdf</v>
      </c>
      <c r="C55" t="str">
        <f>Hyperlink("https://www.diodes.com/part/view/BC847B","BC847B")</f>
        <v>BC847B</v>
      </c>
      <c r="D55" t="s">
        <v>119</v>
      </c>
      <c r="E55" t="s">
        <v>25</v>
      </c>
      <c r="G55" t="s">
        <v>35</v>
      </c>
      <c r="H55" t="s">
        <v>60</v>
      </c>
      <c r="I55">
        <v>45</v>
      </c>
      <c r="J55">
        <v>0.1</v>
      </c>
      <c r="K55">
        <v>0.2</v>
      </c>
      <c r="L55">
        <v>0.31</v>
      </c>
      <c r="M55">
        <v>200</v>
      </c>
      <c r="N55">
        <v>0.002</v>
      </c>
      <c r="Q55">
        <v>250</v>
      </c>
      <c r="R55" t="s">
        <v>81</v>
      </c>
      <c r="S55">
        <v>600</v>
      </c>
      <c r="T55" t="s">
        <v>82</v>
      </c>
      <c r="U55">
        <v>300</v>
      </c>
      <c r="W55" t="s">
        <v>61</v>
      </c>
    </row>
    <row r="56" spans="1:23">
      <c r="A56" t="s">
        <v>125</v>
      </c>
      <c r="B56" s="2" t="str">
        <f>Hyperlink("https://www.diodes.com/datasheet/download/BC847BFA.pdf")</f>
        <v>https://www.diodes.com/datasheet/download/BC847BFA.pdf</v>
      </c>
      <c r="C56" t="str">
        <f>Hyperlink("https://www.diodes.com/part/view/BC847BFA","BC847BFA")</f>
        <v>BC847BFA</v>
      </c>
      <c r="D56" t="s">
        <v>126</v>
      </c>
      <c r="E56" t="s">
        <v>25</v>
      </c>
      <c r="G56" t="s">
        <v>35</v>
      </c>
      <c r="H56" t="s">
        <v>60</v>
      </c>
      <c r="I56">
        <v>45</v>
      </c>
      <c r="J56">
        <v>0.1</v>
      </c>
      <c r="K56">
        <v>0.2</v>
      </c>
      <c r="L56">
        <v>0.435</v>
      </c>
      <c r="M56">
        <v>200</v>
      </c>
      <c r="N56">
        <v>0.002</v>
      </c>
      <c r="Q56">
        <v>125</v>
      </c>
      <c r="R56" t="s">
        <v>81</v>
      </c>
      <c r="S56">
        <v>300</v>
      </c>
      <c r="T56" t="s">
        <v>82</v>
      </c>
      <c r="U56">
        <v>170</v>
      </c>
      <c r="W56" t="s">
        <v>127</v>
      </c>
    </row>
    <row r="57" spans="1:23">
      <c r="A57" t="s">
        <v>128</v>
      </c>
      <c r="B57" s="2" t="str">
        <f>Hyperlink("https://www.diodes.com/datasheet/download/BC847BFAQ.pdf")</f>
        <v>https://www.diodes.com/datasheet/download/BC847BFAQ.pdf</v>
      </c>
      <c r="C57" t="str">
        <f>Hyperlink("https://www.diodes.com/part/view/BC847BFAQ","BC847BFAQ")</f>
        <v>BC847BFAQ</v>
      </c>
      <c r="D57" t="s">
        <v>126</v>
      </c>
      <c r="E57" t="s">
        <v>32</v>
      </c>
      <c r="G57" t="s">
        <v>35</v>
      </c>
      <c r="H57" t="s">
        <v>60</v>
      </c>
      <c r="I57">
        <v>45</v>
      </c>
      <c r="J57">
        <v>0.1</v>
      </c>
      <c r="K57">
        <v>0.2</v>
      </c>
      <c r="L57">
        <v>0.435</v>
      </c>
      <c r="M57">
        <v>200</v>
      </c>
      <c r="N57">
        <v>0.002</v>
      </c>
      <c r="Q57">
        <v>125</v>
      </c>
      <c r="R57" t="s">
        <v>81</v>
      </c>
      <c r="S57">
        <v>300</v>
      </c>
      <c r="T57" t="s">
        <v>82</v>
      </c>
      <c r="U57">
        <v>170</v>
      </c>
      <c r="W57" t="s">
        <v>127</v>
      </c>
    </row>
    <row r="58" spans="1:23">
      <c r="A58" t="s">
        <v>129</v>
      </c>
      <c r="B58" s="2" t="str">
        <f>Hyperlink("https://www.diodes.com/datasheet/download/BC847BFZ.pdf")</f>
        <v>https://www.diodes.com/datasheet/download/BC847BFZ.pdf</v>
      </c>
      <c r="C58" t="str">
        <f>Hyperlink("https://www.diodes.com/part/view/BC847BFZ","BC847BFZ")</f>
        <v>BC847BFZ</v>
      </c>
      <c r="D58" t="s">
        <v>130</v>
      </c>
      <c r="E58" t="s">
        <v>25</v>
      </c>
      <c r="G58" t="s">
        <v>35</v>
      </c>
      <c r="H58" t="s">
        <v>60</v>
      </c>
      <c r="I58">
        <v>45</v>
      </c>
      <c r="J58">
        <v>0.1</v>
      </c>
      <c r="K58">
        <v>0.2</v>
      </c>
      <c r="L58">
        <v>0.27</v>
      </c>
      <c r="M58">
        <v>200</v>
      </c>
      <c r="N58">
        <v>0.002</v>
      </c>
      <c r="Q58">
        <v>125</v>
      </c>
      <c r="R58" t="s">
        <v>81</v>
      </c>
      <c r="S58">
        <v>300</v>
      </c>
      <c r="T58" t="s">
        <v>82</v>
      </c>
      <c r="U58">
        <v>180</v>
      </c>
      <c r="W58" t="s">
        <v>131</v>
      </c>
    </row>
    <row r="59" spans="1:23">
      <c r="A59" t="s">
        <v>132</v>
      </c>
      <c r="B59" s="2" t="str">
        <f>Hyperlink("https://www.diodes.com/datasheet/download/BC847BLP.pdf")</f>
        <v>https://www.diodes.com/datasheet/download/BC847BLP.pdf</v>
      </c>
      <c r="C59" t="str">
        <f>Hyperlink("https://www.diodes.com/part/view/BC847BLP","BC847BLP")</f>
        <v>BC847BLP</v>
      </c>
      <c r="D59" t="s">
        <v>133</v>
      </c>
      <c r="E59" t="s">
        <v>25</v>
      </c>
      <c r="G59" t="s">
        <v>35</v>
      </c>
      <c r="H59" t="s">
        <v>60</v>
      </c>
      <c r="I59">
        <v>45</v>
      </c>
      <c r="J59">
        <v>0.1</v>
      </c>
      <c r="K59">
        <v>0.2</v>
      </c>
      <c r="L59">
        <v>0.4</v>
      </c>
      <c r="M59">
        <v>200</v>
      </c>
      <c r="N59">
        <v>0.002</v>
      </c>
      <c r="Q59">
        <v>250</v>
      </c>
      <c r="R59" t="s">
        <v>81</v>
      </c>
      <c r="S59">
        <v>600</v>
      </c>
      <c r="T59" t="s">
        <v>82</v>
      </c>
      <c r="U59">
        <v>100</v>
      </c>
      <c r="W59" t="s">
        <v>40</v>
      </c>
    </row>
    <row r="60" spans="1:23">
      <c r="A60" t="s">
        <v>134</v>
      </c>
      <c r="B60" s="2" t="str">
        <f>Hyperlink("https://www.diodes.com/datasheet/download/BC847BLP4.pdf")</f>
        <v>https://www.diodes.com/datasheet/download/BC847BLP4.pdf</v>
      </c>
      <c r="C60" t="str">
        <f>Hyperlink("https://www.diodes.com/part/view/BC847BLP4","BC847BLP4")</f>
        <v>BC847BLP4</v>
      </c>
      <c r="D60" t="s">
        <v>133</v>
      </c>
      <c r="E60" t="s">
        <v>25</v>
      </c>
      <c r="G60" t="s">
        <v>35</v>
      </c>
      <c r="H60" t="s">
        <v>60</v>
      </c>
      <c r="I60">
        <v>45</v>
      </c>
      <c r="J60">
        <v>0.1</v>
      </c>
      <c r="K60">
        <v>0.2</v>
      </c>
      <c r="L60">
        <v>0.4</v>
      </c>
      <c r="M60">
        <v>200</v>
      </c>
      <c r="N60">
        <v>0.002</v>
      </c>
      <c r="Q60">
        <v>250</v>
      </c>
      <c r="R60" t="s">
        <v>81</v>
      </c>
      <c r="S60">
        <v>600</v>
      </c>
      <c r="T60" t="s">
        <v>82</v>
      </c>
      <c r="U60">
        <v>100</v>
      </c>
      <c r="W60" t="s">
        <v>135</v>
      </c>
    </row>
    <row r="61" spans="1:23">
      <c r="A61" t="s">
        <v>136</v>
      </c>
      <c r="B61" s="2" t="str">
        <f>Hyperlink("https://www.diodes.com/datasheet/download/BC846AQ-BC848CQ.pdf")</f>
        <v>https://www.diodes.com/datasheet/download/BC846AQ-BC848CQ.pdf</v>
      </c>
      <c r="C61" t="str">
        <f>Hyperlink("https://www.diodes.com/part/view/BC847BQ","BC847BQ")</f>
        <v>BC847BQ</v>
      </c>
      <c r="D61" t="s">
        <v>119</v>
      </c>
      <c r="E61" t="s">
        <v>32</v>
      </c>
      <c r="G61" t="s">
        <v>35</v>
      </c>
      <c r="H61" t="s">
        <v>60</v>
      </c>
      <c r="I61">
        <v>45</v>
      </c>
      <c r="J61">
        <v>0.1</v>
      </c>
      <c r="K61">
        <v>0.2</v>
      </c>
      <c r="L61">
        <v>0.31</v>
      </c>
      <c r="M61">
        <v>200</v>
      </c>
      <c r="N61">
        <v>0.002</v>
      </c>
      <c r="Q61">
        <v>250</v>
      </c>
      <c r="R61" t="s">
        <v>81</v>
      </c>
      <c r="S61">
        <v>600</v>
      </c>
      <c r="T61" t="s">
        <v>82</v>
      </c>
      <c r="U61">
        <v>300</v>
      </c>
      <c r="W61" t="s">
        <v>61</v>
      </c>
    </row>
    <row r="62" spans="1:23">
      <c r="A62" t="s">
        <v>137</v>
      </c>
      <c r="B62" s="2" t="str">
        <f>Hyperlink("https://www.diodes.com/datasheet/download/BC847BS.pdf")</f>
        <v>https://www.diodes.com/datasheet/download/BC847BS.pdf</v>
      </c>
      <c r="C62" t="str">
        <f>Hyperlink("https://www.diodes.com/part/view/BC847BS","BC847BS")</f>
        <v>BC847BS</v>
      </c>
      <c r="D62" t="s">
        <v>138</v>
      </c>
      <c r="E62" t="s">
        <v>25</v>
      </c>
      <c r="G62" t="s">
        <v>35</v>
      </c>
      <c r="H62" t="s">
        <v>139</v>
      </c>
      <c r="I62">
        <v>45</v>
      </c>
      <c r="J62">
        <v>0.1</v>
      </c>
      <c r="K62">
        <v>0.2</v>
      </c>
      <c r="L62">
        <v>0.2</v>
      </c>
      <c r="M62">
        <v>200</v>
      </c>
      <c r="N62">
        <v>0.002</v>
      </c>
      <c r="Q62">
        <v>100</v>
      </c>
      <c r="R62" t="s">
        <v>81</v>
      </c>
      <c r="S62">
        <v>400</v>
      </c>
      <c r="T62" t="s">
        <v>82</v>
      </c>
      <c r="U62">
        <v>100</v>
      </c>
      <c r="W62" t="s">
        <v>95</v>
      </c>
    </row>
    <row r="63" spans="1:23">
      <c r="A63" t="s">
        <v>140</v>
      </c>
      <c r="B63" s="2" t="str">
        <f>Hyperlink("https://www.diodes.com/datasheet/download/BC847BSQ+7+F.pdf")</f>
        <v>https://www.diodes.com/datasheet/download/BC847BSQ+7+F.pdf</v>
      </c>
      <c r="C63" t="str">
        <f>Hyperlink("https://www.diodes.com/part/view/BC847BSQ","BC847BSQ")</f>
        <v>BC847BSQ</v>
      </c>
      <c r="D63" t="s">
        <v>138</v>
      </c>
      <c r="E63" t="s">
        <v>32</v>
      </c>
      <c r="G63" t="s">
        <v>35</v>
      </c>
      <c r="H63" t="s">
        <v>139</v>
      </c>
      <c r="I63">
        <v>45</v>
      </c>
      <c r="J63">
        <v>0.1</v>
      </c>
      <c r="K63">
        <v>0.2</v>
      </c>
      <c r="L63">
        <v>0.2</v>
      </c>
      <c r="M63">
        <v>200</v>
      </c>
      <c r="N63">
        <v>0.002</v>
      </c>
      <c r="Q63">
        <v>100</v>
      </c>
      <c r="R63" t="s">
        <v>81</v>
      </c>
      <c r="S63">
        <v>400</v>
      </c>
      <c r="T63" t="s">
        <v>82</v>
      </c>
      <c r="U63">
        <v>100</v>
      </c>
      <c r="W63" t="s">
        <v>95</v>
      </c>
    </row>
    <row r="64" spans="1:23">
      <c r="A64" t="s">
        <v>141</v>
      </c>
      <c r="B64" s="2" t="str">
        <f>Hyperlink("https://www.diodes.com/datasheet/download/BC847BT.pdf")</f>
        <v>https://www.diodes.com/datasheet/download/BC847BT.pdf</v>
      </c>
      <c r="C64" t="str">
        <f>Hyperlink("https://www.diodes.com/part/view/BC847BT","BC847BT")</f>
        <v>BC847BT</v>
      </c>
      <c r="D64" t="s">
        <v>122</v>
      </c>
      <c r="E64" t="s">
        <v>25</v>
      </c>
      <c r="G64" t="s">
        <v>35</v>
      </c>
      <c r="H64" t="s">
        <v>60</v>
      </c>
      <c r="I64">
        <v>45</v>
      </c>
      <c r="J64">
        <v>0.1</v>
      </c>
      <c r="K64">
        <v>0.2</v>
      </c>
      <c r="L64">
        <v>0.15</v>
      </c>
      <c r="M64">
        <v>200</v>
      </c>
      <c r="N64">
        <v>0.002</v>
      </c>
      <c r="Q64">
        <v>250</v>
      </c>
      <c r="R64" t="s">
        <v>81</v>
      </c>
      <c r="S64">
        <v>600</v>
      </c>
      <c r="T64" t="s">
        <v>82</v>
      </c>
      <c r="U64">
        <v>100</v>
      </c>
      <c r="W64" t="s">
        <v>37</v>
      </c>
    </row>
    <row r="65" spans="1:23">
      <c r="A65" t="s">
        <v>142</v>
      </c>
      <c r="B65" s="2" t="str">
        <f>Hyperlink("https://www.diodes.com/datasheet/download/BC847BTQ.pdf")</f>
        <v>https://www.diodes.com/datasheet/download/BC847BTQ.pdf</v>
      </c>
      <c r="C65" t="str">
        <f>Hyperlink("https://www.diodes.com/part/view/BC847BTQ","BC847BTQ")</f>
        <v>BC847BTQ</v>
      </c>
      <c r="D65" t="s">
        <v>122</v>
      </c>
      <c r="E65" t="s">
        <v>32</v>
      </c>
      <c r="G65" t="s">
        <v>35</v>
      </c>
      <c r="H65" t="s">
        <v>60</v>
      </c>
      <c r="I65">
        <v>45</v>
      </c>
      <c r="J65">
        <v>0.1</v>
      </c>
      <c r="K65">
        <v>0.2</v>
      </c>
      <c r="L65">
        <v>0.15</v>
      </c>
      <c r="M65">
        <v>200</v>
      </c>
      <c r="N65">
        <v>0.002</v>
      </c>
      <c r="Q65">
        <v>250</v>
      </c>
      <c r="R65" t="s">
        <v>81</v>
      </c>
      <c r="S65">
        <v>600</v>
      </c>
      <c r="T65" t="s">
        <v>82</v>
      </c>
      <c r="U65">
        <v>100</v>
      </c>
      <c r="W65" t="s">
        <v>37</v>
      </c>
    </row>
    <row r="66" spans="1:23">
      <c r="A66" t="s">
        <v>143</v>
      </c>
      <c r="B66" s="2" t="str">
        <f>Hyperlink("https://www.diodes.com/datasheet/download/BC847BVC.pdf")</f>
        <v>https://www.diodes.com/datasheet/download/BC847BVC.pdf</v>
      </c>
      <c r="C66" t="str">
        <f>Hyperlink("https://www.diodes.com/part/view/BC847BVC","BC847BVC")</f>
        <v>BC847BVC</v>
      </c>
      <c r="D66" t="s">
        <v>144</v>
      </c>
      <c r="E66" t="s">
        <v>25</v>
      </c>
      <c r="G66" t="s">
        <v>35</v>
      </c>
      <c r="H66" t="s">
        <v>139</v>
      </c>
      <c r="I66">
        <v>45</v>
      </c>
      <c r="J66">
        <v>0.1</v>
      </c>
      <c r="K66">
        <v>0.2</v>
      </c>
      <c r="L66">
        <v>0.15</v>
      </c>
      <c r="M66">
        <v>200</v>
      </c>
      <c r="N66">
        <v>0.002</v>
      </c>
      <c r="Q66">
        <v>100</v>
      </c>
      <c r="R66" t="s">
        <v>81</v>
      </c>
      <c r="S66">
        <v>300</v>
      </c>
      <c r="T66" t="s">
        <v>82</v>
      </c>
      <c r="U66">
        <v>100</v>
      </c>
      <c r="W66" t="s">
        <v>145</v>
      </c>
    </row>
    <row r="67" spans="1:23">
      <c r="A67" t="s">
        <v>146</v>
      </c>
      <c r="B67" s="2" t="str">
        <f>Hyperlink("https://www.diodes.com/datasheet/download/BC847BVC.pdf")</f>
        <v>https://www.diodes.com/datasheet/download/BC847BVC.pdf</v>
      </c>
      <c r="C67" t="str">
        <f>Hyperlink("https://www.diodes.com/part/view/BC847BVCQ","BC847BVCQ")</f>
        <v>BC847BVCQ</v>
      </c>
      <c r="D67" t="s">
        <v>144</v>
      </c>
      <c r="E67" t="s">
        <v>32</v>
      </c>
      <c r="G67" t="s">
        <v>35</v>
      </c>
      <c r="H67" t="s">
        <v>139</v>
      </c>
      <c r="I67">
        <v>45</v>
      </c>
      <c r="J67">
        <v>0.1</v>
      </c>
      <c r="K67">
        <v>0.2</v>
      </c>
      <c r="L67">
        <v>0.15</v>
      </c>
      <c r="M67">
        <v>200</v>
      </c>
      <c r="N67">
        <v>0.002</v>
      </c>
      <c r="Q67">
        <v>100</v>
      </c>
      <c r="R67" t="s">
        <v>81</v>
      </c>
      <c r="S67">
        <v>300</v>
      </c>
      <c r="T67" t="s">
        <v>82</v>
      </c>
      <c r="U67">
        <v>100</v>
      </c>
      <c r="W67" t="s">
        <v>145</v>
      </c>
    </row>
    <row r="68" spans="1:23">
      <c r="A68" t="s">
        <v>147</v>
      </c>
      <c r="B68" s="2" t="str">
        <f>Hyperlink("https://www.diodes.com/datasheet/download/BC847BVN.pdf")</f>
        <v>https://www.diodes.com/datasheet/download/BC847BVN.pdf</v>
      </c>
      <c r="C68" t="str">
        <f>Hyperlink("https://www.diodes.com/part/view/BC847BVN","BC847BVN")</f>
        <v>BC847BVN</v>
      </c>
      <c r="D68" t="s">
        <v>148</v>
      </c>
      <c r="E68" t="s">
        <v>25</v>
      </c>
      <c r="G68" t="s">
        <v>35</v>
      </c>
      <c r="H68" t="s">
        <v>149</v>
      </c>
      <c r="I68">
        <v>45</v>
      </c>
      <c r="J68">
        <v>0.1</v>
      </c>
      <c r="K68">
        <v>0.2</v>
      </c>
      <c r="L68">
        <v>0.15</v>
      </c>
      <c r="M68" t="s">
        <v>150</v>
      </c>
      <c r="N68">
        <v>0.002</v>
      </c>
      <c r="Q68" t="s">
        <v>151</v>
      </c>
      <c r="R68" t="s">
        <v>81</v>
      </c>
      <c r="S68" t="s">
        <v>152</v>
      </c>
      <c r="T68" t="s">
        <v>82</v>
      </c>
      <c r="U68">
        <v>100</v>
      </c>
      <c r="W68" t="s">
        <v>145</v>
      </c>
    </row>
    <row r="69" spans="1:23">
      <c r="A69" t="s">
        <v>153</v>
      </c>
      <c r="B69" s="2" t="str">
        <f>Hyperlink("https://www.diodes.com/datasheet/download/BC847BVNQ.pdf")</f>
        <v>https://www.diodes.com/datasheet/download/BC847BVNQ.pdf</v>
      </c>
      <c r="C69" t="str">
        <f>Hyperlink("https://www.diodes.com/part/view/BC847BVNQ","BC847BVNQ")</f>
        <v>BC847BVNQ</v>
      </c>
      <c r="D69" t="s">
        <v>148</v>
      </c>
      <c r="E69" t="s">
        <v>32</v>
      </c>
      <c r="G69" t="s">
        <v>35</v>
      </c>
      <c r="H69" t="s">
        <v>149</v>
      </c>
      <c r="I69">
        <v>45</v>
      </c>
      <c r="J69">
        <v>0.1</v>
      </c>
      <c r="K69">
        <v>0.2</v>
      </c>
      <c r="L69">
        <v>0.15</v>
      </c>
      <c r="M69" t="s">
        <v>150</v>
      </c>
      <c r="N69">
        <v>0.002</v>
      </c>
      <c r="Q69" t="s">
        <v>151</v>
      </c>
      <c r="R69" t="s">
        <v>81</v>
      </c>
      <c r="S69" t="s">
        <v>152</v>
      </c>
      <c r="T69" t="s">
        <v>82</v>
      </c>
      <c r="U69">
        <v>100</v>
      </c>
      <c r="W69" t="s">
        <v>145</v>
      </c>
    </row>
    <row r="70" spans="1:23">
      <c r="A70" t="s">
        <v>154</v>
      </c>
      <c r="B70" s="2" t="str">
        <f>Hyperlink("https://www.diodes.com/datasheet/download/ds30250.pdf")</f>
        <v>https://www.diodes.com/datasheet/download/ds30250.pdf</v>
      </c>
      <c r="C70" t="str">
        <f>Hyperlink("https://www.diodes.com/part/view/BC847BW","BC847BW")</f>
        <v>BC847BW</v>
      </c>
      <c r="D70" t="s">
        <v>84</v>
      </c>
      <c r="E70" t="s">
        <v>25</v>
      </c>
      <c r="G70" t="s">
        <v>35</v>
      </c>
      <c r="H70" t="s">
        <v>60</v>
      </c>
      <c r="I70">
        <v>45</v>
      </c>
      <c r="J70">
        <v>0.1</v>
      </c>
      <c r="K70">
        <v>0.2</v>
      </c>
      <c r="L70">
        <v>0.2</v>
      </c>
      <c r="M70">
        <v>200</v>
      </c>
      <c r="N70">
        <v>0.002</v>
      </c>
      <c r="Q70">
        <v>250</v>
      </c>
      <c r="R70" t="s">
        <v>81</v>
      </c>
      <c r="S70">
        <v>600</v>
      </c>
      <c r="T70" t="s">
        <v>82</v>
      </c>
      <c r="U70">
        <v>100</v>
      </c>
      <c r="W70" t="s">
        <v>85</v>
      </c>
    </row>
    <row r="71" spans="1:23">
      <c r="A71" t="s">
        <v>155</v>
      </c>
      <c r="B71" s="2" t="str">
        <f>Hyperlink("https://www.diodes.com/datasheet/download/BC846BWQ-BC847CWQ.pdf")</f>
        <v>https://www.diodes.com/datasheet/download/BC846BWQ-BC847CWQ.pdf</v>
      </c>
      <c r="C71" t="str">
        <f>Hyperlink("https://www.diodes.com/part/view/BC847BWQ","BC847BWQ")</f>
        <v>BC847BWQ</v>
      </c>
      <c r="D71" t="s">
        <v>84</v>
      </c>
      <c r="E71" t="s">
        <v>32</v>
      </c>
      <c r="G71" t="s">
        <v>35</v>
      </c>
      <c r="H71" t="s">
        <v>60</v>
      </c>
      <c r="I71">
        <v>45</v>
      </c>
      <c r="J71">
        <v>0.1</v>
      </c>
      <c r="K71">
        <v>0.2</v>
      </c>
      <c r="L71">
        <v>0.2</v>
      </c>
      <c r="M71">
        <v>200</v>
      </c>
      <c r="N71">
        <v>0.002</v>
      </c>
      <c r="Q71">
        <v>250</v>
      </c>
      <c r="R71" t="s">
        <v>81</v>
      </c>
      <c r="S71">
        <v>600</v>
      </c>
      <c r="T71" t="s">
        <v>82</v>
      </c>
      <c r="U71">
        <v>100</v>
      </c>
      <c r="W71" t="s">
        <v>85</v>
      </c>
    </row>
    <row r="72" spans="1:23">
      <c r="A72" t="s">
        <v>156</v>
      </c>
      <c r="B72" s="2" t="str">
        <f>Hyperlink("https://www.diodes.com/datasheet/download/BC847C.pdf")</f>
        <v>https://www.diodes.com/datasheet/download/BC847C.pdf</v>
      </c>
      <c r="C72" t="str">
        <f>Hyperlink("https://www.diodes.com/part/view/BC847C","BC847C")</f>
        <v>BC847C</v>
      </c>
      <c r="D72" t="s">
        <v>119</v>
      </c>
      <c r="E72" t="s">
        <v>25</v>
      </c>
      <c r="G72" t="s">
        <v>35</v>
      </c>
      <c r="H72" t="s">
        <v>60</v>
      </c>
      <c r="I72">
        <v>45</v>
      </c>
      <c r="J72">
        <v>0.1</v>
      </c>
      <c r="K72">
        <v>0.2</v>
      </c>
      <c r="L72">
        <v>0.31</v>
      </c>
      <c r="M72">
        <v>420</v>
      </c>
      <c r="N72">
        <v>0.002</v>
      </c>
      <c r="Q72">
        <v>250</v>
      </c>
      <c r="R72" t="s">
        <v>81</v>
      </c>
      <c r="S72">
        <v>600</v>
      </c>
      <c r="T72" t="s">
        <v>82</v>
      </c>
      <c r="U72">
        <v>300</v>
      </c>
      <c r="W72" t="s">
        <v>61</v>
      </c>
    </row>
    <row r="73" spans="1:23">
      <c r="A73" t="s">
        <v>157</v>
      </c>
      <c r="B73" s="2" t="str">
        <f>Hyperlink("https://www.diodes.com/datasheet/download/BC847CDLP.pdf")</f>
        <v>https://www.diodes.com/datasheet/download/BC847CDLP.pdf</v>
      </c>
      <c r="C73" t="str">
        <f>Hyperlink("https://www.diodes.com/part/view/BC847CDLP","BC847CDLP")</f>
        <v>BC847CDLP</v>
      </c>
      <c r="D73" t="s">
        <v>158</v>
      </c>
      <c r="E73" t="s">
        <v>25</v>
      </c>
      <c r="G73" t="s">
        <v>35</v>
      </c>
      <c r="H73" t="s">
        <v>139</v>
      </c>
      <c r="I73">
        <v>45</v>
      </c>
      <c r="J73">
        <v>0.1</v>
      </c>
      <c r="K73">
        <v>0.2</v>
      </c>
      <c r="L73">
        <v>0.35</v>
      </c>
      <c r="M73">
        <v>420</v>
      </c>
      <c r="N73">
        <v>0.002</v>
      </c>
      <c r="Q73">
        <v>250</v>
      </c>
      <c r="R73" t="s">
        <v>81</v>
      </c>
      <c r="S73">
        <v>600</v>
      </c>
      <c r="T73" t="s">
        <v>82</v>
      </c>
      <c r="U73">
        <v>100</v>
      </c>
      <c r="W73" t="s">
        <v>159</v>
      </c>
    </row>
    <row r="74" spans="1:23">
      <c r="A74" t="s">
        <v>160</v>
      </c>
      <c r="B74" s="2" t="str">
        <f>Hyperlink("https://www.diodes.com/datasheet/download/BC846AQ-BC848CQ.pdf")</f>
        <v>https://www.diodes.com/datasheet/download/BC846AQ-BC848CQ.pdf</v>
      </c>
      <c r="C74" t="str">
        <f>Hyperlink("https://www.diodes.com/part/view/BC847CQ","BC847CQ")</f>
        <v>BC847CQ</v>
      </c>
      <c r="D74" t="s">
        <v>119</v>
      </c>
      <c r="E74" t="s">
        <v>32</v>
      </c>
      <c r="G74" t="s">
        <v>35</v>
      </c>
      <c r="H74" t="s">
        <v>60</v>
      </c>
      <c r="I74">
        <v>45</v>
      </c>
      <c r="J74">
        <v>0.1</v>
      </c>
      <c r="K74">
        <v>0.2</v>
      </c>
      <c r="L74">
        <v>0.31</v>
      </c>
      <c r="M74">
        <v>420</v>
      </c>
      <c r="N74">
        <v>0.002</v>
      </c>
      <c r="Q74">
        <v>250</v>
      </c>
      <c r="R74" t="s">
        <v>81</v>
      </c>
      <c r="S74">
        <v>600</v>
      </c>
      <c r="T74" t="s">
        <v>82</v>
      </c>
      <c r="U74">
        <v>300</v>
      </c>
      <c r="W74" t="s">
        <v>61</v>
      </c>
    </row>
    <row r="75" spans="1:23">
      <c r="A75" t="s">
        <v>161</v>
      </c>
      <c r="B75" s="2" t="str">
        <f>Hyperlink("https://www.diodes.com/datasheet/download/BC847CT.pdf")</f>
        <v>https://www.diodes.com/datasheet/download/BC847CT.pdf</v>
      </c>
      <c r="C75" t="str">
        <f>Hyperlink("https://www.diodes.com/part/view/BC847CT","BC847CT")</f>
        <v>BC847CT</v>
      </c>
      <c r="D75" t="s">
        <v>122</v>
      </c>
      <c r="E75" t="s">
        <v>25</v>
      </c>
      <c r="G75" t="s">
        <v>35</v>
      </c>
      <c r="H75" t="s">
        <v>60</v>
      </c>
      <c r="I75">
        <v>45</v>
      </c>
      <c r="J75">
        <v>0.1</v>
      </c>
      <c r="K75">
        <v>0.2</v>
      </c>
      <c r="L75">
        <v>0.15</v>
      </c>
      <c r="M75">
        <v>420</v>
      </c>
      <c r="N75">
        <v>0.002</v>
      </c>
      <c r="Q75">
        <v>250</v>
      </c>
      <c r="R75" t="s">
        <v>81</v>
      </c>
      <c r="S75">
        <v>600</v>
      </c>
      <c r="T75" t="s">
        <v>82</v>
      </c>
      <c r="U75">
        <v>100</v>
      </c>
      <c r="W75" t="s">
        <v>37</v>
      </c>
    </row>
    <row r="76" spans="1:23">
      <c r="A76" t="s">
        <v>162</v>
      </c>
      <c r="B76" s="2" t="str">
        <f>Hyperlink("https://www.diodes.com/datasheet/download/ds30250.pdf")</f>
        <v>https://www.diodes.com/datasheet/download/ds30250.pdf</v>
      </c>
      <c r="C76" t="str">
        <f>Hyperlink("https://www.diodes.com/part/view/BC847CW","BC847CW")</f>
        <v>BC847CW</v>
      </c>
      <c r="D76" t="s">
        <v>84</v>
      </c>
      <c r="E76" t="s">
        <v>25</v>
      </c>
      <c r="G76" t="s">
        <v>35</v>
      </c>
      <c r="H76" t="s">
        <v>60</v>
      </c>
      <c r="I76">
        <v>45</v>
      </c>
      <c r="J76">
        <v>0.1</v>
      </c>
      <c r="K76">
        <v>0.1</v>
      </c>
      <c r="L76">
        <v>0.2</v>
      </c>
      <c r="M76">
        <v>420</v>
      </c>
      <c r="N76">
        <v>0.002</v>
      </c>
      <c r="Q76">
        <v>250</v>
      </c>
      <c r="R76" t="s">
        <v>81</v>
      </c>
      <c r="S76">
        <v>600</v>
      </c>
      <c r="T76" t="s">
        <v>82</v>
      </c>
      <c r="U76">
        <v>300</v>
      </c>
      <c r="W76" t="s">
        <v>85</v>
      </c>
    </row>
    <row r="77" spans="1:23">
      <c r="A77" t="s">
        <v>163</v>
      </c>
      <c r="B77" s="2" t="str">
        <f>Hyperlink("https://www.diodes.com/datasheet/download/BC846BWQ-BC847CWQ.pdf")</f>
        <v>https://www.diodes.com/datasheet/download/BC846BWQ-BC847CWQ.pdf</v>
      </c>
      <c r="C77" t="str">
        <f>Hyperlink("https://www.diodes.com/part/view/BC847CWQ","BC847CWQ")</f>
        <v>BC847CWQ</v>
      </c>
      <c r="D77" t="s">
        <v>84</v>
      </c>
      <c r="E77" t="s">
        <v>32</v>
      </c>
      <c r="G77" t="s">
        <v>35</v>
      </c>
      <c r="H77" t="s">
        <v>60</v>
      </c>
      <c r="I77">
        <v>45</v>
      </c>
      <c r="J77">
        <v>0.1</v>
      </c>
      <c r="K77">
        <v>0.1</v>
      </c>
      <c r="L77">
        <v>0.2</v>
      </c>
      <c r="M77">
        <v>420</v>
      </c>
      <c r="N77">
        <v>0.002</v>
      </c>
      <c r="Q77">
        <v>250</v>
      </c>
      <c r="R77" t="s">
        <v>81</v>
      </c>
      <c r="S77">
        <v>600</v>
      </c>
      <c r="T77" t="s">
        <v>82</v>
      </c>
      <c r="U77">
        <v>300</v>
      </c>
      <c r="W77" t="s">
        <v>85</v>
      </c>
    </row>
    <row r="78" spans="1:23">
      <c r="A78" t="s">
        <v>164</v>
      </c>
      <c r="B78" s="2" t="str">
        <f>Hyperlink("https://www.diodes.com/datasheet/download/BC847PN.pdf")</f>
        <v>https://www.diodes.com/datasheet/download/BC847PN.pdf</v>
      </c>
      <c r="C78" t="str">
        <f>Hyperlink("https://www.diodes.com/part/view/BC847PN","BC847PN")</f>
        <v>BC847PN</v>
      </c>
      <c r="D78" t="s">
        <v>165</v>
      </c>
      <c r="E78" t="s">
        <v>25</v>
      </c>
      <c r="G78" t="s">
        <v>35</v>
      </c>
      <c r="H78" t="s">
        <v>149</v>
      </c>
      <c r="I78">
        <v>45</v>
      </c>
      <c r="J78">
        <v>0.1</v>
      </c>
      <c r="K78">
        <v>0.2</v>
      </c>
      <c r="L78">
        <v>0.2</v>
      </c>
      <c r="M78" t="s">
        <v>166</v>
      </c>
      <c r="N78">
        <v>0.002</v>
      </c>
      <c r="Q78" t="s">
        <v>151</v>
      </c>
      <c r="R78" t="s">
        <v>81</v>
      </c>
      <c r="S78" t="s">
        <v>152</v>
      </c>
      <c r="T78" t="s">
        <v>82</v>
      </c>
      <c r="U78">
        <v>100</v>
      </c>
      <c r="W78" t="s">
        <v>95</v>
      </c>
    </row>
    <row r="79" spans="1:23">
      <c r="A79" t="s">
        <v>167</v>
      </c>
      <c r="B79" s="2" t="str">
        <f>Hyperlink("https://www.diodes.com/datasheet/download/BC847PNQ.pdf")</f>
        <v>https://www.diodes.com/datasheet/download/BC847PNQ.pdf</v>
      </c>
      <c r="C79" t="str">
        <f>Hyperlink("https://www.diodes.com/part/view/BC847PNQ","BC847PNQ")</f>
        <v>BC847PNQ</v>
      </c>
      <c r="D79" t="s">
        <v>165</v>
      </c>
      <c r="E79" t="s">
        <v>32</v>
      </c>
      <c r="G79" t="s">
        <v>35</v>
      </c>
      <c r="H79" t="s">
        <v>149</v>
      </c>
      <c r="I79">
        <v>45</v>
      </c>
      <c r="J79">
        <v>0.1</v>
      </c>
      <c r="K79">
        <v>0.2</v>
      </c>
      <c r="L79">
        <v>0.2</v>
      </c>
      <c r="M79" t="s">
        <v>166</v>
      </c>
      <c r="N79">
        <v>0.002</v>
      </c>
      <c r="Q79" t="s">
        <v>151</v>
      </c>
      <c r="R79" t="s">
        <v>81</v>
      </c>
      <c r="S79" t="s">
        <v>152</v>
      </c>
      <c r="T79" t="s">
        <v>82</v>
      </c>
      <c r="U79">
        <v>100</v>
      </c>
      <c r="W79" t="s">
        <v>95</v>
      </c>
    </row>
    <row r="80" spans="1:23">
      <c r="A80" t="s">
        <v>168</v>
      </c>
      <c r="B80" s="2" t="str">
        <f>Hyperlink("https://www.diodes.com/datasheet/download/BC848A.pdf")</f>
        <v>https://www.diodes.com/datasheet/download/BC848A.pdf</v>
      </c>
      <c r="C80" t="str">
        <f>Hyperlink("https://www.diodes.com/part/view/BC848A","BC848A")</f>
        <v>BC848A</v>
      </c>
      <c r="D80" t="s">
        <v>89</v>
      </c>
      <c r="E80" t="s">
        <v>25</v>
      </c>
      <c r="G80" t="s">
        <v>35</v>
      </c>
      <c r="H80" t="s">
        <v>60</v>
      </c>
      <c r="I80">
        <v>30</v>
      </c>
      <c r="J80">
        <v>0.1</v>
      </c>
      <c r="K80">
        <v>0.2</v>
      </c>
      <c r="L80">
        <v>0.31</v>
      </c>
      <c r="M80">
        <v>110</v>
      </c>
      <c r="N80">
        <v>0.002</v>
      </c>
      <c r="Q80">
        <v>250</v>
      </c>
      <c r="R80" t="s">
        <v>81</v>
      </c>
      <c r="S80">
        <v>600</v>
      </c>
      <c r="T80" t="s">
        <v>82</v>
      </c>
      <c r="U80">
        <v>300</v>
      </c>
      <c r="W80" t="s">
        <v>61</v>
      </c>
    </row>
    <row r="81" spans="1:23">
      <c r="A81" t="s">
        <v>169</v>
      </c>
      <c r="B81" s="2" t="str">
        <f>Hyperlink("https://www.diodes.com/datasheet/download/ds30250.pdf")</f>
        <v>https://www.diodes.com/datasheet/download/ds30250.pdf</v>
      </c>
      <c r="C81" t="str">
        <f>Hyperlink("https://www.diodes.com/part/view/BC848AW","BC848AW")</f>
        <v>BC848AW</v>
      </c>
      <c r="D81" t="s">
        <v>170</v>
      </c>
      <c r="E81" t="s">
        <v>25</v>
      </c>
      <c r="G81" t="s">
        <v>35</v>
      </c>
      <c r="H81" t="s">
        <v>60</v>
      </c>
      <c r="I81">
        <v>30</v>
      </c>
      <c r="J81">
        <v>0.1</v>
      </c>
      <c r="K81">
        <v>0.2</v>
      </c>
      <c r="L81">
        <v>0.2</v>
      </c>
      <c r="M81">
        <v>110</v>
      </c>
      <c r="N81">
        <v>0.002</v>
      </c>
      <c r="Q81">
        <v>250</v>
      </c>
      <c r="R81" t="s">
        <v>81</v>
      </c>
      <c r="S81">
        <v>600</v>
      </c>
      <c r="T81" t="s">
        <v>82</v>
      </c>
      <c r="U81">
        <v>300</v>
      </c>
      <c r="W81" t="s">
        <v>85</v>
      </c>
    </row>
    <row r="82" spans="1:23">
      <c r="A82" t="s">
        <v>171</v>
      </c>
      <c r="B82" s="2" t="str">
        <f>Hyperlink("https://www.diodes.com/datasheet/download/BC848B.pdf")</f>
        <v>https://www.diodes.com/datasheet/download/BC848B.pdf</v>
      </c>
      <c r="C82" t="str">
        <f>Hyperlink("https://www.diodes.com/part/view/BC848B","BC848B")</f>
        <v>BC848B</v>
      </c>
      <c r="D82" t="s">
        <v>89</v>
      </c>
      <c r="E82" t="s">
        <v>25</v>
      </c>
      <c r="G82" t="s">
        <v>35</v>
      </c>
      <c r="H82" t="s">
        <v>60</v>
      </c>
      <c r="I82">
        <v>30</v>
      </c>
      <c r="J82">
        <v>0.1</v>
      </c>
      <c r="K82">
        <v>0.2</v>
      </c>
      <c r="L82">
        <v>0.31</v>
      </c>
      <c r="M82">
        <v>200</v>
      </c>
      <c r="N82">
        <v>0.002</v>
      </c>
      <c r="Q82">
        <v>250</v>
      </c>
      <c r="R82" t="s">
        <v>81</v>
      </c>
      <c r="S82">
        <v>600</v>
      </c>
      <c r="T82" t="s">
        <v>82</v>
      </c>
      <c r="U82">
        <v>300</v>
      </c>
      <c r="W82" t="s">
        <v>61</v>
      </c>
    </row>
    <row r="83" spans="1:23">
      <c r="A83" t="s">
        <v>172</v>
      </c>
      <c r="B83" s="2" t="str">
        <f>Hyperlink("https://www.diodes.com/datasheet/download/ds30250.pdf")</f>
        <v>https://www.diodes.com/datasheet/download/ds30250.pdf</v>
      </c>
      <c r="C83" t="str">
        <f>Hyperlink("https://www.diodes.com/part/view/BC848BW","BC848BW")</f>
        <v>BC848BW</v>
      </c>
      <c r="D83" t="s">
        <v>170</v>
      </c>
      <c r="E83" t="s">
        <v>25</v>
      </c>
      <c r="G83" t="s">
        <v>35</v>
      </c>
      <c r="H83" t="s">
        <v>60</v>
      </c>
      <c r="I83">
        <v>30</v>
      </c>
      <c r="J83">
        <v>0.1</v>
      </c>
      <c r="K83">
        <v>0.2</v>
      </c>
      <c r="L83">
        <v>0.2</v>
      </c>
      <c r="M83">
        <v>200</v>
      </c>
      <c r="N83">
        <v>0.002</v>
      </c>
      <c r="Q83">
        <v>250</v>
      </c>
      <c r="R83" t="s">
        <v>81</v>
      </c>
      <c r="S83">
        <v>600</v>
      </c>
      <c r="T83" t="s">
        <v>82</v>
      </c>
      <c r="U83">
        <v>300</v>
      </c>
      <c r="W83" t="s">
        <v>85</v>
      </c>
    </row>
    <row r="84" spans="1:23">
      <c r="A84" t="s">
        <v>173</v>
      </c>
      <c r="B84" s="2" t="str">
        <f>Hyperlink("https://www.diodes.com/datasheet/download/BC848C.pdf")</f>
        <v>https://www.diodes.com/datasheet/download/BC848C.pdf</v>
      </c>
      <c r="C84" t="str">
        <f>Hyperlink("https://www.diodes.com/part/view/BC848C","BC848C")</f>
        <v>BC848C</v>
      </c>
      <c r="D84" t="s">
        <v>89</v>
      </c>
      <c r="E84" t="s">
        <v>25</v>
      </c>
      <c r="G84" t="s">
        <v>35</v>
      </c>
      <c r="H84" t="s">
        <v>60</v>
      </c>
      <c r="I84">
        <v>30</v>
      </c>
      <c r="J84">
        <v>0.1</v>
      </c>
      <c r="K84">
        <v>0.2</v>
      </c>
      <c r="L84">
        <v>0.31</v>
      </c>
      <c r="M84">
        <v>420</v>
      </c>
      <c r="N84">
        <v>0.002</v>
      </c>
      <c r="Q84">
        <v>250</v>
      </c>
      <c r="R84" t="s">
        <v>81</v>
      </c>
      <c r="S84">
        <v>600</v>
      </c>
      <c r="T84" t="s">
        <v>82</v>
      </c>
      <c r="U84">
        <v>300</v>
      </c>
      <c r="W84" t="s">
        <v>61</v>
      </c>
    </row>
    <row r="85" spans="1:23">
      <c r="A85" t="s">
        <v>174</v>
      </c>
      <c r="B85" s="2" t="str">
        <f>Hyperlink("https://www.diodes.com/datasheet/download/BC846AQ-BC848CQ.pdf")</f>
        <v>https://www.diodes.com/datasheet/download/BC846AQ-BC848CQ.pdf</v>
      </c>
      <c r="C85" t="str">
        <f>Hyperlink("https://www.diodes.com/part/view/BC848CQ","BC848CQ")</f>
        <v>BC848CQ</v>
      </c>
      <c r="D85" t="s">
        <v>89</v>
      </c>
      <c r="E85" t="s">
        <v>32</v>
      </c>
      <c r="G85" t="s">
        <v>35</v>
      </c>
      <c r="H85" t="s">
        <v>60</v>
      </c>
      <c r="I85">
        <v>30</v>
      </c>
      <c r="J85">
        <v>0.1</v>
      </c>
      <c r="K85">
        <v>0.2</v>
      </c>
      <c r="L85">
        <v>0.31</v>
      </c>
      <c r="M85">
        <v>420</v>
      </c>
      <c r="N85">
        <v>0.002</v>
      </c>
      <c r="Q85">
        <v>250</v>
      </c>
      <c r="R85" t="s">
        <v>81</v>
      </c>
      <c r="S85">
        <v>600</v>
      </c>
      <c r="T85" t="s">
        <v>82</v>
      </c>
      <c r="U85">
        <v>300</v>
      </c>
      <c r="W85" t="s">
        <v>61</v>
      </c>
    </row>
    <row r="86" spans="1:23">
      <c r="A86" t="s">
        <v>175</v>
      </c>
      <c r="B86" s="2" t="str">
        <f>Hyperlink("https://www.diodes.com/datasheet/download/BC848CT.pdf")</f>
        <v>https://www.diodes.com/datasheet/download/BC848CT.pdf</v>
      </c>
      <c r="C86" t="str">
        <f>Hyperlink("https://www.diodes.com/part/view/BC848CT","BC848CT")</f>
        <v>BC848CT</v>
      </c>
      <c r="D86" t="s">
        <v>176</v>
      </c>
      <c r="E86" t="s">
        <v>25</v>
      </c>
      <c r="G86" t="s">
        <v>35</v>
      </c>
      <c r="H86" t="s">
        <v>60</v>
      </c>
      <c r="I86">
        <v>30</v>
      </c>
      <c r="J86">
        <v>0.1</v>
      </c>
      <c r="K86">
        <v>0.2</v>
      </c>
      <c r="L86">
        <v>0.15</v>
      </c>
      <c r="M86">
        <v>420</v>
      </c>
      <c r="N86">
        <v>0.002</v>
      </c>
      <c r="Q86">
        <v>250</v>
      </c>
      <c r="R86" t="s">
        <v>81</v>
      </c>
      <c r="S86">
        <v>600</v>
      </c>
      <c r="T86" t="s">
        <v>82</v>
      </c>
      <c r="U86">
        <v>300</v>
      </c>
      <c r="W86" t="s">
        <v>37</v>
      </c>
    </row>
    <row r="87" spans="1:23">
      <c r="A87" t="s">
        <v>177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Hyperlink("https://www.diodes.com/part/view/BC848CW","BC848CW")</f>
        <v>BC848CW</v>
      </c>
      <c r="D87" t="s">
        <v>170</v>
      </c>
      <c r="E87" t="s">
        <v>25</v>
      </c>
      <c r="G87" t="s">
        <v>35</v>
      </c>
      <c r="H87" t="s">
        <v>60</v>
      </c>
      <c r="I87">
        <v>30</v>
      </c>
      <c r="J87">
        <v>0.1</v>
      </c>
      <c r="K87">
        <v>0.2</v>
      </c>
      <c r="L87">
        <v>0.2</v>
      </c>
      <c r="M87">
        <v>420</v>
      </c>
      <c r="N87">
        <v>0.002</v>
      </c>
      <c r="Q87">
        <v>250</v>
      </c>
      <c r="R87" t="s">
        <v>81</v>
      </c>
      <c r="S87">
        <v>600</v>
      </c>
      <c r="T87" t="s">
        <v>82</v>
      </c>
      <c r="U87">
        <v>300</v>
      </c>
      <c r="W87" t="s">
        <v>85</v>
      </c>
    </row>
    <row r="88" spans="1:23">
      <c r="A88" t="s">
        <v>178</v>
      </c>
      <c r="B88" s="2" t="str">
        <f>Hyperlink("https://www.diodes.com/datasheet/download/BC857A.pdf")</f>
        <v>https://www.diodes.com/datasheet/download/BC857A.pdf</v>
      </c>
      <c r="C88" t="str">
        <f>Hyperlink("https://www.diodes.com/part/view/BC857A","BC857A")</f>
        <v>BC857A</v>
      </c>
      <c r="D88" t="s">
        <v>91</v>
      </c>
      <c r="E88" t="s">
        <v>25</v>
      </c>
      <c r="G88" t="s">
        <v>35</v>
      </c>
      <c r="H88" t="s">
        <v>27</v>
      </c>
      <c r="I88">
        <v>45</v>
      </c>
      <c r="J88">
        <v>0.1</v>
      </c>
      <c r="K88">
        <v>0.2</v>
      </c>
      <c r="L88">
        <v>0.31</v>
      </c>
      <c r="M88">
        <v>125</v>
      </c>
      <c r="N88">
        <v>0.002</v>
      </c>
      <c r="Q88">
        <v>300</v>
      </c>
      <c r="R88" t="s">
        <v>81</v>
      </c>
      <c r="S88">
        <v>650</v>
      </c>
      <c r="T88" t="s">
        <v>82</v>
      </c>
      <c r="U88">
        <v>200</v>
      </c>
      <c r="W88" t="s">
        <v>61</v>
      </c>
    </row>
    <row r="89" spans="1:23">
      <c r="A89" t="s">
        <v>179</v>
      </c>
      <c r="B89" s="2" t="str">
        <f>Hyperlink("https://www.diodes.com/datasheet/download/BC857AT.pdf")</f>
        <v>https://www.diodes.com/datasheet/download/BC857AT.pdf</v>
      </c>
      <c r="C89" t="str">
        <f>Hyperlink("https://www.diodes.com/part/view/BC857AT","BC857AT")</f>
        <v>BC857AT</v>
      </c>
      <c r="D89" t="s">
        <v>180</v>
      </c>
      <c r="E89" t="s">
        <v>25</v>
      </c>
      <c r="G89" t="s">
        <v>35</v>
      </c>
      <c r="H89" t="s">
        <v>27</v>
      </c>
      <c r="I89">
        <v>45</v>
      </c>
      <c r="J89">
        <v>0.1</v>
      </c>
      <c r="K89">
        <v>0.2</v>
      </c>
      <c r="L89">
        <v>0.15</v>
      </c>
      <c r="M89">
        <v>125</v>
      </c>
      <c r="N89">
        <v>0.002</v>
      </c>
      <c r="Q89">
        <v>300</v>
      </c>
      <c r="R89" t="s">
        <v>81</v>
      </c>
      <c r="S89">
        <v>650</v>
      </c>
      <c r="T89" t="s">
        <v>82</v>
      </c>
      <c r="U89">
        <v>100</v>
      </c>
      <c r="W89" t="s">
        <v>37</v>
      </c>
    </row>
    <row r="90" spans="1:23">
      <c r="A90" t="s">
        <v>181</v>
      </c>
      <c r="B90" s="2" t="str">
        <f>Hyperlink("https://www.diodes.com/datasheet/download/BC857AW.pdf")</f>
        <v>https://www.diodes.com/datasheet/download/BC857AW.pdf</v>
      </c>
      <c r="C90" t="str">
        <f>Hyperlink("https://www.diodes.com/part/view/BC857AW","BC857AW")</f>
        <v>BC857AW</v>
      </c>
      <c r="D90" t="s">
        <v>98</v>
      </c>
      <c r="E90" t="s">
        <v>25</v>
      </c>
      <c r="G90" t="s">
        <v>35</v>
      </c>
      <c r="H90" t="s">
        <v>27</v>
      </c>
      <c r="I90">
        <v>45</v>
      </c>
      <c r="J90">
        <v>0.1</v>
      </c>
      <c r="K90">
        <v>0.2</v>
      </c>
      <c r="L90">
        <v>0.2</v>
      </c>
      <c r="M90">
        <v>125</v>
      </c>
      <c r="N90">
        <v>0.002</v>
      </c>
      <c r="Q90">
        <v>300</v>
      </c>
      <c r="R90" t="s">
        <v>81</v>
      </c>
      <c r="S90">
        <v>650</v>
      </c>
      <c r="T90" t="s">
        <v>82</v>
      </c>
      <c r="U90">
        <v>200</v>
      </c>
      <c r="W90" t="s">
        <v>85</v>
      </c>
    </row>
    <row r="91" spans="1:23">
      <c r="A91" t="s">
        <v>182</v>
      </c>
      <c r="B91" s="2" t="str">
        <f>Hyperlink("https://www.diodes.com/datasheet/download/BC857B.pdf")</f>
        <v>https://www.diodes.com/datasheet/download/BC857B.pdf</v>
      </c>
      <c r="C91" t="str">
        <f>Hyperlink("https://www.diodes.com/part/view/BC857B","BC857B")</f>
        <v>BC857B</v>
      </c>
      <c r="D91" t="s">
        <v>91</v>
      </c>
      <c r="E91" t="s">
        <v>25</v>
      </c>
      <c r="G91" t="s">
        <v>35</v>
      </c>
      <c r="H91" t="s">
        <v>27</v>
      </c>
      <c r="I91">
        <v>45</v>
      </c>
      <c r="J91">
        <v>0.1</v>
      </c>
      <c r="K91">
        <v>0.2</v>
      </c>
      <c r="L91">
        <v>0.31</v>
      </c>
      <c r="M91">
        <v>220</v>
      </c>
      <c r="N91">
        <v>0.002</v>
      </c>
      <c r="Q91">
        <v>300</v>
      </c>
      <c r="R91" t="s">
        <v>81</v>
      </c>
      <c r="S91">
        <v>650</v>
      </c>
      <c r="T91" t="s">
        <v>82</v>
      </c>
      <c r="U91">
        <v>200</v>
      </c>
      <c r="W91" t="s">
        <v>61</v>
      </c>
    </row>
    <row r="92" spans="1:23">
      <c r="A92" t="s">
        <v>183</v>
      </c>
      <c r="B92" s="2" t="str">
        <f>Hyperlink("https://www.diodes.com/datasheet/download/BC857BFA.pdf")</f>
        <v>https://www.diodes.com/datasheet/download/BC857BFA.pdf</v>
      </c>
      <c r="C92" t="str">
        <f>Hyperlink("https://www.diodes.com/part/view/BC857BFA","BC857BFA")</f>
        <v>BC857BFA</v>
      </c>
      <c r="D92" t="s">
        <v>184</v>
      </c>
      <c r="E92" t="s">
        <v>25</v>
      </c>
      <c r="G92" t="s">
        <v>35</v>
      </c>
      <c r="H92" t="s">
        <v>27</v>
      </c>
      <c r="I92">
        <v>45</v>
      </c>
      <c r="J92">
        <v>0.1</v>
      </c>
      <c r="K92">
        <v>0.2</v>
      </c>
      <c r="L92">
        <v>0.435</v>
      </c>
      <c r="M92">
        <v>200</v>
      </c>
      <c r="N92">
        <v>0.002</v>
      </c>
      <c r="Q92">
        <v>175</v>
      </c>
      <c r="R92" t="s">
        <v>81</v>
      </c>
      <c r="S92">
        <v>500</v>
      </c>
      <c r="T92" t="s">
        <v>82</v>
      </c>
      <c r="U92">
        <v>340</v>
      </c>
      <c r="W92" t="s">
        <v>127</v>
      </c>
    </row>
    <row r="93" spans="1:23">
      <c r="A93" t="s">
        <v>185</v>
      </c>
      <c r="B93" s="2" t="str">
        <f>Hyperlink("https://www.diodes.com/datasheet/download/BC857BFZ.pdf")</f>
        <v>https://www.diodes.com/datasheet/download/BC857BFZ.pdf</v>
      </c>
      <c r="C93" t="str">
        <f>Hyperlink("https://www.diodes.com/part/view/BC857BFZ","BC857BFZ")</f>
        <v>BC857BFZ</v>
      </c>
      <c r="D93" t="s">
        <v>186</v>
      </c>
      <c r="E93" t="s">
        <v>25</v>
      </c>
      <c r="G93" t="s">
        <v>35</v>
      </c>
      <c r="H93" t="s">
        <v>27</v>
      </c>
      <c r="I93">
        <v>45</v>
      </c>
      <c r="J93">
        <v>0.1</v>
      </c>
      <c r="K93">
        <v>0.2</v>
      </c>
      <c r="L93">
        <v>0.27</v>
      </c>
      <c r="M93">
        <v>200</v>
      </c>
      <c r="N93">
        <v>0.002</v>
      </c>
      <c r="Q93">
        <v>175</v>
      </c>
      <c r="R93" t="s">
        <v>81</v>
      </c>
      <c r="S93">
        <v>500</v>
      </c>
      <c r="T93" t="s">
        <v>82</v>
      </c>
      <c r="U93">
        <v>270</v>
      </c>
      <c r="W93" t="s">
        <v>131</v>
      </c>
    </row>
    <row r="94" spans="1:23">
      <c r="A94" t="s">
        <v>187</v>
      </c>
      <c r="B94" s="2" t="str">
        <f>Hyperlink("https://www.diodes.com/datasheet/download/BC857BLP.pdf")</f>
        <v>https://www.diodes.com/datasheet/download/BC857BLP.pdf</v>
      </c>
      <c r="C94" t="str">
        <f>Hyperlink("https://www.diodes.com/part/view/BC857BLP","BC857BLP")</f>
        <v>BC857BLP</v>
      </c>
      <c r="D94" t="s">
        <v>188</v>
      </c>
      <c r="E94" t="s">
        <v>25</v>
      </c>
      <c r="G94" t="s">
        <v>35</v>
      </c>
      <c r="H94" t="s">
        <v>27</v>
      </c>
      <c r="I94">
        <v>45</v>
      </c>
      <c r="J94">
        <v>0.1</v>
      </c>
      <c r="K94">
        <v>0.2</v>
      </c>
      <c r="L94">
        <v>0.4</v>
      </c>
      <c r="M94">
        <v>220</v>
      </c>
      <c r="N94">
        <v>0.002</v>
      </c>
      <c r="Q94">
        <v>300</v>
      </c>
      <c r="R94" t="s">
        <v>81</v>
      </c>
      <c r="S94">
        <v>650</v>
      </c>
      <c r="T94" t="s">
        <v>82</v>
      </c>
      <c r="U94">
        <v>100</v>
      </c>
      <c r="W94" t="s">
        <v>40</v>
      </c>
    </row>
    <row r="95" spans="1:23">
      <c r="A95" t="s">
        <v>189</v>
      </c>
      <c r="B95" s="2" t="str">
        <f>Hyperlink("https://www.diodes.com/datasheet/download/BC857BLP4.pdf")</f>
        <v>https://www.diodes.com/datasheet/download/BC857BLP4.pdf</v>
      </c>
      <c r="C95" t="str">
        <f>Hyperlink("https://www.diodes.com/part/view/BC857BLP4","BC857BLP4")</f>
        <v>BC857BLP4</v>
      </c>
      <c r="D95" t="s">
        <v>188</v>
      </c>
      <c r="E95" t="s">
        <v>25</v>
      </c>
      <c r="G95" t="s">
        <v>35</v>
      </c>
      <c r="H95" t="s">
        <v>27</v>
      </c>
      <c r="I95">
        <v>45</v>
      </c>
      <c r="J95">
        <v>0.1</v>
      </c>
      <c r="K95">
        <v>0.2</v>
      </c>
      <c r="L95">
        <v>0.4</v>
      </c>
      <c r="M95">
        <v>220</v>
      </c>
      <c r="N95">
        <v>0.002</v>
      </c>
      <c r="Q95">
        <v>300</v>
      </c>
      <c r="R95" t="s">
        <v>81</v>
      </c>
      <c r="S95">
        <v>650</v>
      </c>
      <c r="T95" t="s">
        <v>82</v>
      </c>
      <c r="U95">
        <v>100</v>
      </c>
      <c r="W95" t="s">
        <v>135</v>
      </c>
    </row>
    <row r="96" spans="1:23">
      <c r="A96" t="s">
        <v>190</v>
      </c>
      <c r="B96" s="2" t="str">
        <f>Hyperlink("https://www.diodes.com/datasheet/download/BC856AQ+-+BC857BQ.pdf")</f>
        <v>https://www.diodes.com/datasheet/download/BC856AQ+-+BC857BQ.pdf</v>
      </c>
      <c r="C96" t="str">
        <f>Hyperlink("https://www.diodes.com/part/view/BC857BQ","BC857BQ")</f>
        <v>BC857BQ</v>
      </c>
      <c r="D96" t="s">
        <v>91</v>
      </c>
      <c r="E96" t="s">
        <v>32</v>
      </c>
      <c r="G96" t="s">
        <v>35</v>
      </c>
      <c r="H96" t="s">
        <v>27</v>
      </c>
      <c r="I96">
        <v>45</v>
      </c>
      <c r="J96">
        <v>0.1</v>
      </c>
      <c r="K96">
        <v>0.2</v>
      </c>
      <c r="L96">
        <v>0.31</v>
      </c>
      <c r="M96">
        <v>220</v>
      </c>
      <c r="N96">
        <v>0.002</v>
      </c>
      <c r="Q96">
        <v>300</v>
      </c>
      <c r="R96" t="s">
        <v>81</v>
      </c>
      <c r="S96">
        <v>650</v>
      </c>
      <c r="T96" t="s">
        <v>82</v>
      </c>
      <c r="U96">
        <v>200</v>
      </c>
      <c r="W96" t="s">
        <v>61</v>
      </c>
    </row>
    <row r="97" spans="1:23">
      <c r="A97" t="s">
        <v>191</v>
      </c>
      <c r="B97" s="2" t="str">
        <f>Hyperlink("https://www.diodes.com/datasheet/download/BC857BS.pdf")</f>
        <v>https://www.diodes.com/datasheet/download/BC857BS.pdf</v>
      </c>
      <c r="C97" t="str">
        <f>Hyperlink("https://www.diodes.com/part/view/BC857BS","BC857BS")</f>
        <v>BC857BS</v>
      </c>
      <c r="D97" t="s">
        <v>93</v>
      </c>
      <c r="E97" t="s">
        <v>25</v>
      </c>
      <c r="G97" t="s">
        <v>35</v>
      </c>
      <c r="H97" t="s">
        <v>94</v>
      </c>
      <c r="I97">
        <v>45</v>
      </c>
      <c r="J97">
        <v>0.1</v>
      </c>
      <c r="K97">
        <v>0.2</v>
      </c>
      <c r="L97">
        <v>0.2</v>
      </c>
      <c r="M97">
        <v>220</v>
      </c>
      <c r="N97">
        <v>0.002</v>
      </c>
      <c r="Q97">
        <v>100</v>
      </c>
      <c r="R97" t="s">
        <v>81</v>
      </c>
      <c r="S97">
        <v>400</v>
      </c>
      <c r="T97" t="s">
        <v>82</v>
      </c>
      <c r="U97">
        <v>100</v>
      </c>
      <c r="W97" t="s">
        <v>95</v>
      </c>
    </row>
    <row r="98" spans="1:23">
      <c r="A98" t="s">
        <v>192</v>
      </c>
      <c r="B98" s="2" t="str">
        <f>Hyperlink("https://www.diodes.com/datasheet/download/BC857BS.pdf")</f>
        <v>https://www.diodes.com/datasheet/download/BC857BS.pdf</v>
      </c>
      <c r="C98" t="str">
        <f>Hyperlink("https://www.diodes.com/part/view/BC857BSQ","BC857BSQ")</f>
        <v>BC857BSQ</v>
      </c>
      <c r="D98" t="s">
        <v>93</v>
      </c>
      <c r="E98" t="s">
        <v>32</v>
      </c>
      <c r="G98" t="s">
        <v>35</v>
      </c>
      <c r="H98" t="s">
        <v>94</v>
      </c>
      <c r="I98">
        <v>45</v>
      </c>
      <c r="J98">
        <v>0.1</v>
      </c>
      <c r="K98">
        <v>0.2</v>
      </c>
      <c r="L98">
        <v>0.2</v>
      </c>
      <c r="M98">
        <v>220</v>
      </c>
      <c r="N98">
        <v>0.002</v>
      </c>
      <c r="Q98">
        <v>100</v>
      </c>
      <c r="R98" t="s">
        <v>81</v>
      </c>
      <c r="S98">
        <v>400</v>
      </c>
      <c r="T98" t="s">
        <v>82</v>
      </c>
      <c r="U98">
        <v>100</v>
      </c>
      <c r="W98" t="s">
        <v>95</v>
      </c>
    </row>
    <row r="99" spans="1:23">
      <c r="A99" t="s">
        <v>193</v>
      </c>
      <c r="B99" s="2" t="str">
        <f>Hyperlink("https://www.diodes.com/datasheet/download/BC857BT.pdf")</f>
        <v>https://www.diodes.com/datasheet/download/BC857BT.pdf</v>
      </c>
      <c r="C99" t="str">
        <f>Hyperlink("https://www.diodes.com/part/view/BC857BT","BC857BT")</f>
        <v>BC857BT</v>
      </c>
      <c r="D99" t="s">
        <v>180</v>
      </c>
      <c r="E99" t="s">
        <v>25</v>
      </c>
      <c r="G99" t="s">
        <v>35</v>
      </c>
      <c r="H99" t="s">
        <v>27</v>
      </c>
      <c r="I99">
        <v>45</v>
      </c>
      <c r="J99">
        <v>0.1</v>
      </c>
      <c r="K99">
        <v>0.2</v>
      </c>
      <c r="L99">
        <v>0.15</v>
      </c>
      <c r="M99">
        <v>220</v>
      </c>
      <c r="N99">
        <v>0.002</v>
      </c>
      <c r="Q99">
        <v>300</v>
      </c>
      <c r="R99" t="s">
        <v>81</v>
      </c>
      <c r="S99">
        <v>650</v>
      </c>
      <c r="T99" t="s">
        <v>82</v>
      </c>
      <c r="U99">
        <v>100</v>
      </c>
      <c r="W99" t="s">
        <v>37</v>
      </c>
    </row>
    <row r="100" spans="1:23">
      <c r="A100" t="s">
        <v>194</v>
      </c>
      <c r="B100" s="2" t="str">
        <f>Hyperlink("https://www.diodes.com/datasheet/download/BC857BTQ.pdf")</f>
        <v>https://www.diodes.com/datasheet/download/BC857BTQ.pdf</v>
      </c>
      <c r="C100" t="str">
        <f>Hyperlink("https://www.diodes.com/part/view/BC857BTQ","BC857BTQ")</f>
        <v>BC857BTQ</v>
      </c>
      <c r="D100" t="s">
        <v>180</v>
      </c>
      <c r="E100" t="s">
        <v>32</v>
      </c>
      <c r="G100" t="s">
        <v>35</v>
      </c>
      <c r="H100" t="s">
        <v>27</v>
      </c>
      <c r="I100">
        <v>45</v>
      </c>
      <c r="J100">
        <v>0.1</v>
      </c>
      <c r="K100">
        <v>0.2</v>
      </c>
      <c r="L100">
        <v>0.15</v>
      </c>
      <c r="M100">
        <v>220</v>
      </c>
      <c r="N100">
        <v>0.002</v>
      </c>
      <c r="Q100">
        <v>300</v>
      </c>
      <c r="R100" t="s">
        <v>81</v>
      </c>
      <c r="S100">
        <v>650</v>
      </c>
      <c r="T100" t="s">
        <v>82</v>
      </c>
      <c r="U100">
        <v>100</v>
      </c>
      <c r="W100" t="s">
        <v>37</v>
      </c>
    </row>
    <row r="101" spans="1:23">
      <c r="A101" t="s">
        <v>195</v>
      </c>
      <c r="B101" s="2" t="str">
        <f>Hyperlink("https://www.diodes.com/datasheet/download/BC857BV.pdf")</f>
        <v>https://www.diodes.com/datasheet/download/BC857BV.pdf</v>
      </c>
      <c r="C101" t="str">
        <f>Hyperlink("https://www.diodes.com/part/view/BC857BV","BC857BV")</f>
        <v>BC857BV</v>
      </c>
      <c r="D101" t="s">
        <v>196</v>
      </c>
      <c r="E101" t="s">
        <v>25</v>
      </c>
      <c r="G101" t="s">
        <v>35</v>
      </c>
      <c r="H101" t="s">
        <v>94</v>
      </c>
      <c r="I101">
        <v>45</v>
      </c>
      <c r="J101">
        <v>0.1</v>
      </c>
      <c r="K101">
        <v>0.2</v>
      </c>
      <c r="L101">
        <v>0.15</v>
      </c>
      <c r="M101">
        <v>220</v>
      </c>
      <c r="N101">
        <v>0.002</v>
      </c>
      <c r="Q101">
        <v>100</v>
      </c>
      <c r="R101" t="s">
        <v>81</v>
      </c>
      <c r="S101">
        <v>400</v>
      </c>
      <c r="T101" t="s">
        <v>82</v>
      </c>
      <c r="U101">
        <v>100</v>
      </c>
      <c r="W101" t="s">
        <v>145</v>
      </c>
    </row>
    <row r="102" spans="1:23">
      <c r="A102" t="s">
        <v>197</v>
      </c>
      <c r="B102" s="2" t="str">
        <f>Hyperlink("https://www.diodes.com/datasheet/download/BC857BW.pdf")</f>
        <v>https://www.diodes.com/datasheet/download/BC857BW.pdf</v>
      </c>
      <c r="C102" t="str">
        <f>Hyperlink("https://www.diodes.com/part/view/BC857BW","BC857BW")</f>
        <v>BC857BW</v>
      </c>
      <c r="D102" t="s">
        <v>98</v>
      </c>
      <c r="E102" t="s">
        <v>25</v>
      </c>
      <c r="G102" t="s">
        <v>35</v>
      </c>
      <c r="H102" t="s">
        <v>27</v>
      </c>
      <c r="I102">
        <v>45</v>
      </c>
      <c r="J102">
        <v>0.1</v>
      </c>
      <c r="K102">
        <v>0.2</v>
      </c>
      <c r="L102">
        <v>0.2</v>
      </c>
      <c r="M102">
        <v>220</v>
      </c>
      <c r="N102">
        <v>0.002</v>
      </c>
      <c r="Q102">
        <v>300</v>
      </c>
      <c r="R102" t="s">
        <v>81</v>
      </c>
      <c r="S102">
        <v>650</v>
      </c>
      <c r="T102" t="s">
        <v>82</v>
      </c>
      <c r="U102">
        <v>200</v>
      </c>
      <c r="W102" t="s">
        <v>85</v>
      </c>
    </row>
    <row r="103" spans="1:23">
      <c r="A103" t="s">
        <v>198</v>
      </c>
      <c r="B103" s="2" t="str">
        <f>Hyperlink("https://www.diodes.com/datasheet/download/BC857BWQ.pdf")</f>
        <v>https://www.diodes.com/datasheet/download/BC857BWQ.pdf</v>
      </c>
      <c r="C103" t="str">
        <f>Hyperlink("https://www.diodes.com/part/view/BC857BWQ","BC857BWQ")</f>
        <v>BC857BWQ</v>
      </c>
      <c r="D103" t="s">
        <v>98</v>
      </c>
      <c r="E103" t="s">
        <v>32</v>
      </c>
      <c r="G103" t="s">
        <v>35</v>
      </c>
      <c r="H103" t="s">
        <v>27</v>
      </c>
      <c r="I103">
        <v>45</v>
      </c>
      <c r="J103">
        <v>0.1</v>
      </c>
      <c r="K103">
        <v>0.2</v>
      </c>
      <c r="L103">
        <v>0.2</v>
      </c>
      <c r="M103">
        <v>220</v>
      </c>
      <c r="N103">
        <v>0.002</v>
      </c>
      <c r="Q103">
        <v>300</v>
      </c>
      <c r="R103" t="s">
        <v>81</v>
      </c>
      <c r="S103">
        <v>650</v>
      </c>
      <c r="T103" t="s">
        <v>82</v>
      </c>
      <c r="U103">
        <v>200</v>
      </c>
      <c r="W103" t="s">
        <v>85</v>
      </c>
    </row>
    <row r="104" spans="1:23">
      <c r="A104" t="s">
        <v>199</v>
      </c>
      <c r="B104" s="2" t="str">
        <f>Hyperlink("https://www.diodes.com/datasheet/download/BC857C.pdf")</f>
        <v>https://www.diodes.com/datasheet/download/BC857C.pdf</v>
      </c>
      <c r="C104" t="str">
        <f>Hyperlink("https://www.diodes.com/part/view/BC857C","BC857C")</f>
        <v>BC857C</v>
      </c>
      <c r="D104" t="s">
        <v>91</v>
      </c>
      <c r="E104" t="s">
        <v>25</v>
      </c>
      <c r="G104" t="s">
        <v>35</v>
      </c>
      <c r="H104" t="s">
        <v>27</v>
      </c>
      <c r="I104">
        <v>45</v>
      </c>
      <c r="J104">
        <v>0.1</v>
      </c>
      <c r="K104">
        <v>0.2</v>
      </c>
      <c r="L104">
        <v>0.31</v>
      </c>
      <c r="M104">
        <v>420</v>
      </c>
      <c r="N104">
        <v>0.002</v>
      </c>
      <c r="Q104">
        <v>300</v>
      </c>
      <c r="R104" t="s">
        <v>81</v>
      </c>
      <c r="S104">
        <v>650</v>
      </c>
      <c r="T104" t="s">
        <v>82</v>
      </c>
      <c r="U104">
        <v>200</v>
      </c>
      <c r="W104" t="s">
        <v>61</v>
      </c>
    </row>
    <row r="105" spans="1:23">
      <c r="A105" t="s">
        <v>200</v>
      </c>
      <c r="B105" s="2" t="str">
        <f>Hyperlink("https://www.diodes.com/datasheet/download/BC857CQ.pdf")</f>
        <v>https://www.diodes.com/datasheet/download/BC857CQ.pdf</v>
      </c>
      <c r="C105" t="str">
        <f>Hyperlink("https://www.diodes.com/part/view/BC857CQ","BC857CQ")</f>
        <v>BC857CQ</v>
      </c>
      <c r="D105" t="s">
        <v>91</v>
      </c>
      <c r="E105" t="s">
        <v>32</v>
      </c>
      <c r="G105" t="s">
        <v>35</v>
      </c>
      <c r="H105" t="s">
        <v>27</v>
      </c>
      <c r="I105">
        <v>45</v>
      </c>
      <c r="J105">
        <v>0.1</v>
      </c>
      <c r="K105">
        <v>0.2</v>
      </c>
      <c r="L105">
        <v>0.31</v>
      </c>
      <c r="M105">
        <v>420</v>
      </c>
      <c r="N105">
        <v>0.002</v>
      </c>
      <c r="Q105">
        <v>300</v>
      </c>
      <c r="R105" t="s">
        <v>81</v>
      </c>
      <c r="S105">
        <v>650</v>
      </c>
      <c r="T105" t="s">
        <v>82</v>
      </c>
      <c r="U105">
        <v>200</v>
      </c>
      <c r="W105" t="s">
        <v>61</v>
      </c>
    </row>
    <row r="106" spans="1:23">
      <c r="A106" t="s">
        <v>201</v>
      </c>
      <c r="B106" s="2" t="str">
        <f>Hyperlink("https://www.diodes.com/datasheet/download/BC857CT.pdf")</f>
        <v>https://www.diodes.com/datasheet/download/BC857CT.pdf</v>
      </c>
      <c r="C106" t="str">
        <f>Hyperlink("https://www.diodes.com/part/view/BC857CT","BC857CT")</f>
        <v>BC857CT</v>
      </c>
      <c r="D106" t="s">
        <v>180</v>
      </c>
      <c r="E106" t="s">
        <v>25</v>
      </c>
      <c r="G106" t="s">
        <v>35</v>
      </c>
      <c r="H106" t="s">
        <v>27</v>
      </c>
      <c r="I106">
        <v>45</v>
      </c>
      <c r="J106">
        <v>0.1</v>
      </c>
      <c r="K106">
        <v>0.2</v>
      </c>
      <c r="L106">
        <v>0.15</v>
      </c>
      <c r="M106">
        <v>420</v>
      </c>
      <c r="N106">
        <v>0.002</v>
      </c>
      <c r="Q106">
        <v>300</v>
      </c>
      <c r="R106" t="s">
        <v>81</v>
      </c>
      <c r="S106">
        <v>650</v>
      </c>
      <c r="T106" t="s">
        <v>82</v>
      </c>
      <c r="U106">
        <v>100</v>
      </c>
      <c r="W106" t="s">
        <v>37</v>
      </c>
    </row>
    <row r="107" spans="1:23">
      <c r="A107" t="s">
        <v>202</v>
      </c>
      <c r="B107" s="2" t="str">
        <f>Hyperlink("https://www.diodes.com/datasheet/download/BC857CW.pdf")</f>
        <v>https://www.diodes.com/datasheet/download/BC857CW.pdf</v>
      </c>
      <c r="C107" t="str">
        <f>Hyperlink("https://www.diodes.com/part/view/BC857CW","BC857CW")</f>
        <v>BC857CW</v>
      </c>
      <c r="D107" t="s">
        <v>98</v>
      </c>
      <c r="E107" t="s">
        <v>25</v>
      </c>
      <c r="G107" t="s">
        <v>35</v>
      </c>
      <c r="H107" t="s">
        <v>27</v>
      </c>
      <c r="I107">
        <v>45</v>
      </c>
      <c r="J107">
        <v>0.1</v>
      </c>
      <c r="K107">
        <v>0.2</v>
      </c>
      <c r="L107">
        <v>0.2</v>
      </c>
      <c r="M107">
        <v>420</v>
      </c>
      <c r="N107">
        <v>0.002</v>
      </c>
      <c r="Q107">
        <v>300</v>
      </c>
      <c r="R107" t="s">
        <v>81</v>
      </c>
      <c r="S107">
        <v>650</v>
      </c>
      <c r="T107" t="s">
        <v>82</v>
      </c>
      <c r="U107">
        <v>200</v>
      </c>
      <c r="W107" t="s">
        <v>85</v>
      </c>
    </row>
    <row r="108" spans="1:23">
      <c r="A108" t="s">
        <v>203</v>
      </c>
      <c r="B108" s="2" t="str">
        <f>Hyperlink("https://www.diodes.com/datasheet/download/BC858B.pdf")</f>
        <v>https://www.diodes.com/datasheet/download/BC858B.pdf</v>
      </c>
      <c r="C108" t="str">
        <f>Hyperlink("https://www.diodes.com/part/view/BC858B","BC858B")</f>
        <v>BC858B</v>
      </c>
      <c r="D108" t="s">
        <v>204</v>
      </c>
      <c r="E108" t="s">
        <v>25</v>
      </c>
      <c r="G108" t="s">
        <v>35</v>
      </c>
      <c r="H108" t="s">
        <v>27</v>
      </c>
      <c r="I108">
        <v>30</v>
      </c>
      <c r="J108">
        <v>0.1</v>
      </c>
      <c r="K108">
        <v>0.2</v>
      </c>
      <c r="L108">
        <v>0.31</v>
      </c>
      <c r="M108">
        <v>220</v>
      </c>
      <c r="N108">
        <v>0.002</v>
      </c>
      <c r="Q108">
        <v>300</v>
      </c>
      <c r="R108" t="s">
        <v>81</v>
      </c>
      <c r="S108">
        <v>650</v>
      </c>
      <c r="T108" t="s">
        <v>82</v>
      </c>
      <c r="U108">
        <v>200</v>
      </c>
      <c r="W108" t="s">
        <v>61</v>
      </c>
    </row>
    <row r="109" spans="1:23">
      <c r="A109" t="s">
        <v>205</v>
      </c>
      <c r="B109" s="2" t="str">
        <f>Hyperlink("https://www.diodes.com/datasheet/download/BC858BW.pdf")</f>
        <v>https://www.diodes.com/datasheet/download/BC858BW.pdf</v>
      </c>
      <c r="C109" t="str">
        <f>Hyperlink("https://www.diodes.com/part/view/BC858BW","BC858BW")</f>
        <v>BC858BW</v>
      </c>
      <c r="D109" t="s">
        <v>206</v>
      </c>
      <c r="E109" t="s">
        <v>25</v>
      </c>
      <c r="G109" t="s">
        <v>35</v>
      </c>
      <c r="H109" t="s">
        <v>27</v>
      </c>
      <c r="I109">
        <v>30</v>
      </c>
      <c r="J109">
        <v>0.1</v>
      </c>
      <c r="K109">
        <v>0.2</v>
      </c>
      <c r="L109">
        <v>0.2</v>
      </c>
      <c r="M109">
        <v>220</v>
      </c>
      <c r="N109">
        <v>0.002</v>
      </c>
      <c r="Q109">
        <v>300</v>
      </c>
      <c r="R109" t="s">
        <v>81</v>
      </c>
      <c r="S109">
        <v>650</v>
      </c>
      <c r="T109" t="s">
        <v>82</v>
      </c>
      <c r="U109">
        <v>200</v>
      </c>
      <c r="W109" t="s">
        <v>85</v>
      </c>
    </row>
    <row r="110" spans="1:23">
      <c r="A110" t="s">
        <v>207</v>
      </c>
      <c r="B110" s="2" t="str">
        <f>Hyperlink("https://www.diodes.com/datasheet/download/BC858C.pdf")</f>
        <v>https://www.diodes.com/datasheet/download/BC858C.pdf</v>
      </c>
      <c r="C110" t="str">
        <f>Hyperlink("https://www.diodes.com/part/view/BC858C","BC858C")</f>
        <v>BC858C</v>
      </c>
      <c r="D110" t="s">
        <v>204</v>
      </c>
      <c r="E110" t="s">
        <v>25</v>
      </c>
      <c r="G110" t="s">
        <v>35</v>
      </c>
      <c r="H110" t="s">
        <v>27</v>
      </c>
      <c r="I110">
        <v>30</v>
      </c>
      <c r="J110">
        <v>0.1</v>
      </c>
      <c r="K110">
        <v>0.2</v>
      </c>
      <c r="L110">
        <v>0.31</v>
      </c>
      <c r="M110">
        <v>420</v>
      </c>
      <c r="N110">
        <v>0.002</v>
      </c>
      <c r="Q110">
        <v>300</v>
      </c>
      <c r="R110" t="s">
        <v>81</v>
      </c>
      <c r="S110">
        <v>650</v>
      </c>
      <c r="T110" t="s">
        <v>82</v>
      </c>
      <c r="U110">
        <v>200</v>
      </c>
      <c r="W110" t="s">
        <v>61</v>
      </c>
    </row>
    <row r="111" spans="1:23">
      <c r="A111" t="s">
        <v>208</v>
      </c>
      <c r="B111" s="2" t="str">
        <f>Hyperlink("https://www.diodes.com/datasheet/download/BCM847BS.pdf")</f>
        <v>https://www.diodes.com/datasheet/download/BCM847BS.pdf</v>
      </c>
      <c r="C111" t="str">
        <f>Hyperlink("https://www.diodes.com/part/view/BCM847BS","BCM847BS")</f>
        <v>BCM847BS</v>
      </c>
      <c r="D111" t="s">
        <v>138</v>
      </c>
      <c r="E111" t="s">
        <v>25</v>
      </c>
      <c r="G111" t="s">
        <v>209</v>
      </c>
      <c r="H111" t="s">
        <v>139</v>
      </c>
      <c r="I111">
        <v>45</v>
      </c>
      <c r="J111">
        <v>0.1</v>
      </c>
      <c r="K111">
        <v>0.2</v>
      </c>
      <c r="L111">
        <v>0.2</v>
      </c>
      <c r="M111">
        <v>200</v>
      </c>
      <c r="N111">
        <v>0.002</v>
      </c>
      <c r="Q111">
        <v>100</v>
      </c>
      <c r="R111" t="s">
        <v>81</v>
      </c>
      <c r="S111">
        <v>400</v>
      </c>
      <c r="T111" t="s">
        <v>82</v>
      </c>
      <c r="U111">
        <v>100</v>
      </c>
      <c r="W111" t="s">
        <v>95</v>
      </c>
    </row>
    <row r="112" spans="1:23">
      <c r="A112" t="s">
        <v>210</v>
      </c>
      <c r="B112" s="2" t="str">
        <f>Hyperlink("https://www.diodes.com/datasheet/download/BCM857BS.pdf")</f>
        <v>https://www.diodes.com/datasheet/download/BCM857BS.pdf</v>
      </c>
      <c r="C112" t="str">
        <f>Hyperlink("https://www.diodes.com/part/view/BCM857BS","BCM857BS")</f>
        <v>BCM857BS</v>
      </c>
      <c r="D112" t="s">
        <v>93</v>
      </c>
      <c r="E112" t="s">
        <v>25</v>
      </c>
      <c r="G112" t="s">
        <v>209</v>
      </c>
      <c r="H112" t="s">
        <v>94</v>
      </c>
      <c r="I112">
        <v>45</v>
      </c>
      <c r="J112">
        <v>0.1</v>
      </c>
      <c r="K112">
        <v>0.2</v>
      </c>
      <c r="L112">
        <v>0.2</v>
      </c>
      <c r="M112">
        <v>200</v>
      </c>
      <c r="N112">
        <v>0.002</v>
      </c>
      <c r="Q112">
        <v>200</v>
      </c>
      <c r="R112" t="s">
        <v>81</v>
      </c>
      <c r="S112">
        <v>400</v>
      </c>
      <c r="T112" t="s">
        <v>82</v>
      </c>
      <c r="U112">
        <v>100</v>
      </c>
      <c r="W112" t="s">
        <v>95</v>
      </c>
    </row>
    <row r="113" spans="1:23">
      <c r="A113" t="s">
        <v>211</v>
      </c>
      <c r="B113" s="2" t="str">
        <f>Hyperlink("https://www.diodes.com/datasheet/download/BCM857BV.pdf")</f>
        <v>https://www.diodes.com/datasheet/download/BCM857BV.pdf</v>
      </c>
      <c r="C113" t="str">
        <f>Hyperlink("https://www.diodes.com/part/view/BCM857BV","BCM857BV")</f>
        <v>BCM857BV</v>
      </c>
      <c r="D113" t="s">
        <v>196</v>
      </c>
      <c r="E113" t="s">
        <v>25</v>
      </c>
      <c r="G113" t="s">
        <v>209</v>
      </c>
      <c r="H113" t="s">
        <v>94</v>
      </c>
      <c r="I113">
        <v>45</v>
      </c>
      <c r="J113">
        <v>0.1</v>
      </c>
      <c r="K113">
        <v>0.2</v>
      </c>
      <c r="L113">
        <v>0.5</v>
      </c>
      <c r="M113">
        <v>200</v>
      </c>
      <c r="N113">
        <v>0.002</v>
      </c>
      <c r="Q113">
        <v>200</v>
      </c>
      <c r="R113" t="s">
        <v>81</v>
      </c>
      <c r="S113">
        <v>400</v>
      </c>
      <c r="T113" t="s">
        <v>82</v>
      </c>
      <c r="U113">
        <v>100</v>
      </c>
      <c r="W113" t="s">
        <v>145</v>
      </c>
    </row>
    <row r="114" spans="1:23">
      <c r="A114" t="s">
        <v>212</v>
      </c>
      <c r="B114" s="2" t="str">
        <f>Hyperlink("https://www.diodes.com/datasheet/download/BCP51.pdf")</f>
        <v>https://www.diodes.com/datasheet/download/BCP51.pdf</v>
      </c>
      <c r="C114" t="str">
        <f>Hyperlink("https://www.diodes.com/part/view/BCP51","BCP51")</f>
        <v>BCP51</v>
      </c>
      <c r="D114" t="s">
        <v>213</v>
      </c>
      <c r="E114" t="s">
        <v>25</v>
      </c>
      <c r="G114" t="s">
        <v>26</v>
      </c>
      <c r="H114" t="s">
        <v>27</v>
      </c>
      <c r="I114">
        <v>45</v>
      </c>
      <c r="J114">
        <v>1</v>
      </c>
      <c r="K114">
        <v>2</v>
      </c>
      <c r="L114">
        <v>2</v>
      </c>
      <c r="M114">
        <v>40</v>
      </c>
      <c r="N114">
        <v>0.15</v>
      </c>
      <c r="O114">
        <v>25</v>
      </c>
      <c r="P114">
        <v>0.5</v>
      </c>
      <c r="Q114">
        <v>500</v>
      </c>
      <c r="R114" t="s">
        <v>48</v>
      </c>
      <c r="U114">
        <v>150</v>
      </c>
      <c r="W114" t="s">
        <v>214</v>
      </c>
    </row>
    <row r="115" spans="1:23">
      <c r="A115" t="s">
        <v>215</v>
      </c>
      <c r="B115" s="2" t="str">
        <f>Hyperlink("https://www.diodes.com/datasheet/download/BCP5110.pdf")</f>
        <v>https://www.diodes.com/datasheet/download/BCP5110.pdf</v>
      </c>
      <c r="C115" t="str">
        <f>Hyperlink("https://www.diodes.com/part/view/BCP5110","BCP5110")</f>
        <v>BCP5110</v>
      </c>
      <c r="D115" t="s">
        <v>213</v>
      </c>
      <c r="E115" t="s">
        <v>25</v>
      </c>
      <c r="G115" t="s">
        <v>26</v>
      </c>
      <c r="H115" t="s">
        <v>27</v>
      </c>
      <c r="I115">
        <v>45</v>
      </c>
      <c r="J115">
        <v>1</v>
      </c>
      <c r="K115">
        <v>2</v>
      </c>
      <c r="L115">
        <v>2</v>
      </c>
      <c r="M115">
        <v>63</v>
      </c>
      <c r="N115">
        <v>0.15</v>
      </c>
      <c r="O115">
        <v>25</v>
      </c>
      <c r="P115">
        <v>0.5</v>
      </c>
      <c r="Q115">
        <v>500</v>
      </c>
      <c r="R115" t="s">
        <v>48</v>
      </c>
      <c r="U115">
        <v>150</v>
      </c>
      <c r="W115" t="s">
        <v>214</v>
      </c>
    </row>
    <row r="116" spans="1:23">
      <c r="A116" t="s">
        <v>216</v>
      </c>
      <c r="B116" s="2" t="str">
        <f>Hyperlink("https://www.diodes.com/datasheet/download/BCP5116.pdf")</f>
        <v>https://www.diodes.com/datasheet/download/BCP5116.pdf</v>
      </c>
      <c r="C116" t="str">
        <f>Hyperlink("https://www.diodes.com/part/view/BCP5116","BCP5116")</f>
        <v>BCP5116</v>
      </c>
      <c r="D116" t="s">
        <v>213</v>
      </c>
      <c r="E116" t="s">
        <v>25</v>
      </c>
      <c r="G116" t="s">
        <v>26</v>
      </c>
      <c r="H116" t="s">
        <v>27</v>
      </c>
      <c r="I116">
        <v>45</v>
      </c>
      <c r="J116">
        <v>1</v>
      </c>
      <c r="K116">
        <v>2</v>
      </c>
      <c r="L116">
        <v>2</v>
      </c>
      <c r="M116">
        <v>100</v>
      </c>
      <c r="N116">
        <v>0.15</v>
      </c>
      <c r="O116">
        <v>25</v>
      </c>
      <c r="P116">
        <v>0.5</v>
      </c>
      <c r="Q116">
        <v>500</v>
      </c>
      <c r="R116" t="s">
        <v>48</v>
      </c>
      <c r="U116">
        <v>150</v>
      </c>
      <c r="W116" t="s">
        <v>214</v>
      </c>
    </row>
    <row r="117" spans="1:23">
      <c r="A117" t="s">
        <v>217</v>
      </c>
      <c r="B117" s="2" t="str">
        <f>Hyperlink("https://www.diodes.com/datasheet/download/BCP54.pdf")</f>
        <v>https://www.diodes.com/datasheet/download/BCP54.pdf</v>
      </c>
      <c r="C117" t="str">
        <f>Hyperlink("https://www.diodes.com/part/view/BCP54","BCP54")</f>
        <v>BCP54</v>
      </c>
      <c r="D117" t="s">
        <v>218</v>
      </c>
      <c r="E117" t="s">
        <v>25</v>
      </c>
      <c r="G117" t="s">
        <v>26</v>
      </c>
      <c r="H117" t="s">
        <v>60</v>
      </c>
      <c r="I117">
        <v>45</v>
      </c>
      <c r="J117">
        <v>1</v>
      </c>
      <c r="K117">
        <v>2</v>
      </c>
      <c r="L117">
        <v>2</v>
      </c>
      <c r="M117">
        <v>40</v>
      </c>
      <c r="N117">
        <v>0.15</v>
      </c>
      <c r="O117">
        <v>25</v>
      </c>
      <c r="P117">
        <v>0.5</v>
      </c>
      <c r="Q117">
        <v>500</v>
      </c>
      <c r="R117" t="s">
        <v>48</v>
      </c>
      <c r="U117">
        <v>150</v>
      </c>
      <c r="W117" t="s">
        <v>214</v>
      </c>
    </row>
    <row r="118" spans="1:23">
      <c r="A118" t="s">
        <v>219</v>
      </c>
      <c r="B118" s="2" t="str">
        <f>Hyperlink("https://www.diodes.com/datasheet/download/BCP54.pdf")</f>
        <v>https://www.diodes.com/datasheet/download/BCP54.pdf</v>
      </c>
      <c r="C118" t="str">
        <f>Hyperlink("https://www.diodes.com/part/view/BCP5410","BCP5410")</f>
        <v>BCP5410</v>
      </c>
      <c r="D118" t="s">
        <v>218</v>
      </c>
      <c r="E118" t="s">
        <v>25</v>
      </c>
      <c r="G118" t="s">
        <v>26</v>
      </c>
      <c r="H118" t="s">
        <v>60</v>
      </c>
      <c r="I118">
        <v>45</v>
      </c>
      <c r="J118">
        <v>1</v>
      </c>
      <c r="K118">
        <v>2</v>
      </c>
      <c r="L118">
        <v>2</v>
      </c>
      <c r="M118">
        <v>63</v>
      </c>
      <c r="N118">
        <v>0.15</v>
      </c>
      <c r="O118">
        <v>25</v>
      </c>
      <c r="P118">
        <v>0.5</v>
      </c>
      <c r="Q118">
        <v>500</v>
      </c>
      <c r="R118" t="s">
        <v>48</v>
      </c>
      <c r="U118">
        <v>150</v>
      </c>
      <c r="W118" t="s">
        <v>214</v>
      </c>
    </row>
    <row r="119" spans="1:23">
      <c r="A119" t="s">
        <v>220</v>
      </c>
      <c r="B119" s="2" t="str">
        <f>Hyperlink("https://www.diodes.com/datasheet/download/BCP5416.pdf")</f>
        <v>https://www.diodes.com/datasheet/download/BCP5416.pdf</v>
      </c>
      <c r="C119" t="str">
        <f>Hyperlink("https://www.diodes.com/part/view/BCP5416","BCP5416")</f>
        <v>BCP5416</v>
      </c>
      <c r="D119" t="s">
        <v>218</v>
      </c>
      <c r="E119" t="s">
        <v>25</v>
      </c>
      <c r="G119" t="s">
        <v>26</v>
      </c>
      <c r="H119" t="s">
        <v>60</v>
      </c>
      <c r="I119">
        <v>45</v>
      </c>
      <c r="J119">
        <v>1</v>
      </c>
      <c r="K119">
        <v>2</v>
      </c>
      <c r="L119">
        <v>2</v>
      </c>
      <c r="M119">
        <v>100</v>
      </c>
      <c r="N119">
        <v>0.15</v>
      </c>
      <c r="O119">
        <v>25</v>
      </c>
      <c r="P119">
        <v>0.5</v>
      </c>
      <c r="Q119">
        <v>500</v>
      </c>
      <c r="R119" t="s">
        <v>48</v>
      </c>
      <c r="U119">
        <v>150</v>
      </c>
      <c r="W119" t="s">
        <v>214</v>
      </c>
    </row>
    <row r="120" spans="1:23">
      <c r="A120" t="s">
        <v>221</v>
      </c>
      <c r="B120" s="2" t="str">
        <f>Hyperlink("https://www.diodes.com/datasheet/download/BCP5416Q+BCP5616Q.pdf")</f>
        <v>https://www.diodes.com/datasheet/download/BCP5416Q+BCP5616Q.pdf</v>
      </c>
      <c r="C120" t="str">
        <f>Hyperlink("https://www.diodes.com/part/view/BCP5416Q","BCP5416Q")</f>
        <v>BCP5416Q</v>
      </c>
      <c r="D120" t="s">
        <v>218</v>
      </c>
      <c r="E120" t="s">
        <v>32</v>
      </c>
      <c r="G120" t="s">
        <v>26</v>
      </c>
      <c r="H120" t="s">
        <v>60</v>
      </c>
      <c r="I120">
        <v>45</v>
      </c>
      <c r="J120">
        <v>1</v>
      </c>
      <c r="K120">
        <v>2</v>
      </c>
      <c r="L120">
        <v>2</v>
      </c>
      <c r="M120">
        <v>100</v>
      </c>
      <c r="N120">
        <v>0.15</v>
      </c>
      <c r="O120">
        <v>25</v>
      </c>
      <c r="P120">
        <v>0.5</v>
      </c>
      <c r="Q120">
        <v>500</v>
      </c>
      <c r="R120" t="s">
        <v>48</v>
      </c>
      <c r="U120">
        <v>150</v>
      </c>
      <c r="W120" t="s">
        <v>214</v>
      </c>
    </row>
    <row r="121" spans="1:23">
      <c r="A121" t="s">
        <v>222</v>
      </c>
      <c r="B121" s="2" t="str">
        <f>Hyperlink("https://www.diodes.com/datasheet/download/BCW66H.pdf")</f>
        <v>https://www.diodes.com/datasheet/download/BCW66H.pdf</v>
      </c>
      <c r="C121" t="str">
        <f>Hyperlink("https://www.diodes.com/part/view/BCW66H","BCW66H")</f>
        <v>BCW66H</v>
      </c>
      <c r="D121" t="s">
        <v>223</v>
      </c>
      <c r="E121" t="s">
        <v>25</v>
      </c>
      <c r="G121" t="s">
        <v>26</v>
      </c>
      <c r="H121" t="s">
        <v>60</v>
      </c>
      <c r="I121">
        <v>45</v>
      </c>
      <c r="J121">
        <v>0.8</v>
      </c>
      <c r="K121">
        <v>1</v>
      </c>
      <c r="L121">
        <v>0.35</v>
      </c>
      <c r="M121">
        <v>250</v>
      </c>
      <c r="N121">
        <v>0.1</v>
      </c>
      <c r="O121">
        <v>100</v>
      </c>
      <c r="P121">
        <v>0.5</v>
      </c>
      <c r="Q121">
        <v>300</v>
      </c>
      <c r="R121" t="s">
        <v>224</v>
      </c>
      <c r="S121">
        <v>700</v>
      </c>
      <c r="T121" t="s">
        <v>48</v>
      </c>
      <c r="U121">
        <v>100</v>
      </c>
      <c r="W121" t="s">
        <v>61</v>
      </c>
    </row>
    <row r="122" spans="1:23">
      <c r="A122" t="s">
        <v>225</v>
      </c>
      <c r="B122" s="2" t="str">
        <f>Hyperlink("https://www.diodes.com/datasheet/download/BCW66H.pdf")</f>
        <v>https://www.diodes.com/datasheet/download/BCW66H.pdf</v>
      </c>
      <c r="C122" t="str">
        <f>Hyperlink("https://www.diodes.com/part/view/BCW66HQ","BCW66HQ")</f>
        <v>BCW66HQ</v>
      </c>
      <c r="D122" t="s">
        <v>223</v>
      </c>
      <c r="E122" t="s">
        <v>32</v>
      </c>
      <c r="G122" t="s">
        <v>26</v>
      </c>
      <c r="H122" t="s">
        <v>60</v>
      </c>
      <c r="I122">
        <v>45</v>
      </c>
      <c r="J122">
        <v>0.8</v>
      </c>
      <c r="K122">
        <v>1</v>
      </c>
      <c r="L122">
        <v>0.35</v>
      </c>
      <c r="M122">
        <v>250</v>
      </c>
      <c r="N122">
        <v>0.1</v>
      </c>
      <c r="O122">
        <v>100</v>
      </c>
      <c r="P122">
        <v>0.5</v>
      </c>
      <c r="Q122">
        <v>300</v>
      </c>
      <c r="R122" t="s">
        <v>224</v>
      </c>
      <c r="S122">
        <v>700</v>
      </c>
      <c r="T122" t="s">
        <v>48</v>
      </c>
      <c r="U122">
        <v>100</v>
      </c>
      <c r="W122" t="s">
        <v>61</v>
      </c>
    </row>
    <row r="123" spans="1:23">
      <c r="A123" t="s">
        <v>226</v>
      </c>
      <c r="B123" s="2" t="str">
        <f>Hyperlink("https://www.diodes.com/datasheet/download/BCW68H.pdf")</f>
        <v>https://www.diodes.com/datasheet/download/BCW68H.pdf</v>
      </c>
      <c r="C123" t="str">
        <f>Hyperlink("https://www.diodes.com/part/view/BCW68H","BCW68H")</f>
        <v>BCW68H</v>
      </c>
      <c r="D123" t="s">
        <v>227</v>
      </c>
      <c r="E123" t="s">
        <v>25</v>
      </c>
      <c r="G123" t="s">
        <v>26</v>
      </c>
      <c r="H123" t="s">
        <v>27</v>
      </c>
      <c r="I123">
        <v>45</v>
      </c>
      <c r="J123">
        <v>0.8</v>
      </c>
      <c r="K123">
        <v>1</v>
      </c>
      <c r="L123">
        <v>0.35</v>
      </c>
      <c r="M123">
        <v>250</v>
      </c>
      <c r="N123">
        <v>0.1</v>
      </c>
      <c r="O123">
        <v>100</v>
      </c>
      <c r="P123">
        <v>0.5</v>
      </c>
      <c r="Q123">
        <v>300</v>
      </c>
      <c r="R123" t="s">
        <v>224</v>
      </c>
      <c r="S123">
        <v>700</v>
      </c>
      <c r="T123" t="s">
        <v>48</v>
      </c>
      <c r="U123">
        <v>100</v>
      </c>
      <c r="W123" t="s">
        <v>61</v>
      </c>
    </row>
    <row r="124" spans="1:23">
      <c r="A124" t="s">
        <v>228</v>
      </c>
      <c r="B124" s="2" t="str">
        <f>Hyperlink("https://www.diodes.com/datasheet/download/BCX51.pdf")</f>
        <v>https://www.diodes.com/datasheet/download/BCX51.pdf</v>
      </c>
      <c r="C124" t="str">
        <f>Hyperlink("https://www.diodes.com/part/view/BCX51","BCX51")</f>
        <v>BCX51</v>
      </c>
      <c r="D124" t="s">
        <v>229</v>
      </c>
      <c r="E124" t="s">
        <v>25</v>
      </c>
      <c r="G124" t="s">
        <v>26</v>
      </c>
      <c r="H124" t="s">
        <v>27</v>
      </c>
      <c r="I124">
        <v>45</v>
      </c>
      <c r="J124">
        <v>1</v>
      </c>
      <c r="K124">
        <v>1.5</v>
      </c>
      <c r="L124">
        <v>1</v>
      </c>
      <c r="M124">
        <v>40</v>
      </c>
      <c r="N124">
        <v>0.15</v>
      </c>
      <c r="O124">
        <v>25</v>
      </c>
      <c r="P124">
        <v>0.5</v>
      </c>
      <c r="Q124">
        <v>500</v>
      </c>
      <c r="R124" t="s">
        <v>48</v>
      </c>
      <c r="U124">
        <v>150</v>
      </c>
      <c r="W124" t="s">
        <v>29</v>
      </c>
    </row>
    <row r="125" spans="1:23">
      <c r="A125" t="s">
        <v>230</v>
      </c>
      <c r="B125" s="2" t="str">
        <f>Hyperlink("https://www.diodes.com/datasheet/download/BCX5110.pdf")</f>
        <v>https://www.diodes.com/datasheet/download/BCX5110.pdf</v>
      </c>
      <c r="C125" t="str">
        <f>Hyperlink("https://www.diodes.com/part/view/BCX5110","BCX5110")</f>
        <v>BCX5110</v>
      </c>
      <c r="D125" t="s">
        <v>229</v>
      </c>
      <c r="E125" t="s">
        <v>25</v>
      </c>
      <c r="G125" t="s">
        <v>26</v>
      </c>
      <c r="H125" t="s">
        <v>27</v>
      </c>
      <c r="I125">
        <v>45</v>
      </c>
      <c r="J125">
        <v>1</v>
      </c>
      <c r="K125">
        <v>1.5</v>
      </c>
      <c r="L125">
        <v>1</v>
      </c>
      <c r="M125">
        <v>63</v>
      </c>
      <c r="N125">
        <v>0.15</v>
      </c>
      <c r="O125">
        <v>25</v>
      </c>
      <c r="P125">
        <v>0.5</v>
      </c>
      <c r="Q125">
        <v>500</v>
      </c>
      <c r="R125" t="s">
        <v>48</v>
      </c>
      <c r="U125">
        <v>150</v>
      </c>
      <c r="W125" t="s">
        <v>29</v>
      </c>
    </row>
    <row r="126" spans="1:23">
      <c r="A126" t="s">
        <v>231</v>
      </c>
      <c r="B126" s="2" t="str">
        <f>Hyperlink("https://www.diodes.com/datasheet/download/BCX5116.pdf")</f>
        <v>https://www.diodes.com/datasheet/download/BCX5116.pdf</v>
      </c>
      <c r="C126" t="str">
        <f>Hyperlink("https://www.diodes.com/part/view/BCX5116","BCX5116")</f>
        <v>BCX5116</v>
      </c>
      <c r="D126" t="s">
        <v>229</v>
      </c>
      <c r="E126" t="s">
        <v>25</v>
      </c>
      <c r="G126" t="s">
        <v>26</v>
      </c>
      <c r="H126" t="s">
        <v>27</v>
      </c>
      <c r="I126">
        <v>45</v>
      </c>
      <c r="J126">
        <v>1</v>
      </c>
      <c r="K126">
        <v>1.5</v>
      </c>
      <c r="L126">
        <v>1</v>
      </c>
      <c r="M126">
        <v>100</v>
      </c>
      <c r="N126">
        <v>0.15</v>
      </c>
      <c r="O126">
        <v>25</v>
      </c>
      <c r="P126">
        <v>0.5</v>
      </c>
      <c r="Q126">
        <v>500</v>
      </c>
      <c r="R126" t="s">
        <v>48</v>
      </c>
      <c r="U126">
        <v>150</v>
      </c>
      <c r="W126" t="s">
        <v>29</v>
      </c>
    </row>
    <row r="127" spans="1:23">
      <c r="A127" t="s">
        <v>232</v>
      </c>
      <c r="B127" s="2" t="str">
        <f>Hyperlink("https://www.diodes.com/datasheet/download/BCX54.pdf")</f>
        <v>https://www.diodes.com/datasheet/download/BCX54.pdf</v>
      </c>
      <c r="C127" t="str">
        <f>Hyperlink("https://www.diodes.com/part/view/BCX54","BCX54")</f>
        <v>BCX54</v>
      </c>
      <c r="D127" t="s">
        <v>233</v>
      </c>
      <c r="E127" t="s">
        <v>25</v>
      </c>
      <c r="G127" t="s">
        <v>26</v>
      </c>
      <c r="H127" t="s">
        <v>60</v>
      </c>
      <c r="I127">
        <v>45</v>
      </c>
      <c r="J127">
        <v>1</v>
      </c>
      <c r="K127">
        <v>1.5</v>
      </c>
      <c r="L127">
        <v>1</v>
      </c>
      <c r="M127">
        <v>40</v>
      </c>
      <c r="N127">
        <v>0.15</v>
      </c>
      <c r="O127">
        <v>25</v>
      </c>
      <c r="P127">
        <v>0.5</v>
      </c>
      <c r="Q127">
        <v>500</v>
      </c>
      <c r="R127" t="s">
        <v>48</v>
      </c>
      <c r="U127">
        <v>150</v>
      </c>
      <c r="W127" t="s">
        <v>29</v>
      </c>
    </row>
    <row r="128" spans="1:23">
      <c r="A128" t="s">
        <v>234</v>
      </c>
      <c r="B128" s="2" t="str">
        <f>Hyperlink("https://www.diodes.com/datasheet/download/BCX5410.pdf")</f>
        <v>https://www.diodes.com/datasheet/download/BCX5410.pdf</v>
      </c>
      <c r="C128" t="str">
        <f>Hyperlink("https://www.diodes.com/part/view/BCX5410","BCX5410")</f>
        <v>BCX5410</v>
      </c>
      <c r="D128" t="s">
        <v>233</v>
      </c>
      <c r="E128" t="s">
        <v>25</v>
      </c>
      <c r="G128" t="s">
        <v>26</v>
      </c>
      <c r="H128" t="s">
        <v>60</v>
      </c>
      <c r="I128">
        <v>45</v>
      </c>
      <c r="J128">
        <v>1</v>
      </c>
      <c r="K128">
        <v>1.5</v>
      </c>
      <c r="L128">
        <v>1</v>
      </c>
      <c r="M128">
        <v>63</v>
      </c>
      <c r="N128">
        <v>0.15</v>
      </c>
      <c r="O128">
        <v>25</v>
      </c>
      <c r="P128">
        <v>0.5</v>
      </c>
      <c r="Q128">
        <v>500</v>
      </c>
      <c r="R128" t="s">
        <v>48</v>
      </c>
      <c r="U128">
        <v>150</v>
      </c>
      <c r="W128" t="s">
        <v>29</v>
      </c>
    </row>
    <row r="129" spans="1:23">
      <c r="A129" t="s">
        <v>235</v>
      </c>
      <c r="B129" s="2" t="str">
        <f>Hyperlink("https://www.diodes.com/datasheet/download/BCX5416.pdf")</f>
        <v>https://www.diodes.com/datasheet/download/BCX5416.pdf</v>
      </c>
      <c r="C129" t="str">
        <f>Hyperlink("https://www.diodes.com/part/view/BCX5416","BCX5416")</f>
        <v>BCX5416</v>
      </c>
      <c r="D129" t="s">
        <v>233</v>
      </c>
      <c r="E129" t="s">
        <v>25</v>
      </c>
      <c r="G129" t="s">
        <v>26</v>
      </c>
      <c r="H129" t="s">
        <v>60</v>
      </c>
      <c r="I129">
        <v>45</v>
      </c>
      <c r="J129">
        <v>1</v>
      </c>
      <c r="K129">
        <v>1.5</v>
      </c>
      <c r="L129">
        <v>1</v>
      </c>
      <c r="M129">
        <v>100</v>
      </c>
      <c r="N129">
        <v>0.15</v>
      </c>
      <c r="O129">
        <v>25</v>
      </c>
      <c r="P129">
        <v>0.5</v>
      </c>
      <c r="Q129">
        <v>500</v>
      </c>
      <c r="R129" t="s">
        <v>48</v>
      </c>
      <c r="U129">
        <v>150</v>
      </c>
      <c r="W129" t="s">
        <v>29</v>
      </c>
    </row>
    <row r="130" spans="1:23">
      <c r="A130" t="s">
        <v>236</v>
      </c>
      <c r="B130" s="2" t="str">
        <f>Hyperlink("https://www.diodes.com/datasheet/download/DJT4030P.pdf")</f>
        <v>https://www.diodes.com/datasheet/download/DJT4030P.pdf</v>
      </c>
      <c r="C130" t="str">
        <f>Hyperlink("https://www.diodes.com/part/view/DJT4030P","DJT4030P")</f>
        <v>DJT4030P</v>
      </c>
      <c r="D130" t="s">
        <v>237</v>
      </c>
      <c r="E130" t="s">
        <v>25</v>
      </c>
      <c r="F130">
        <v>167</v>
      </c>
      <c r="G130" t="s">
        <v>238</v>
      </c>
      <c r="H130" t="s">
        <v>27</v>
      </c>
      <c r="I130">
        <v>40</v>
      </c>
      <c r="J130">
        <v>3</v>
      </c>
      <c r="K130">
        <v>5</v>
      </c>
      <c r="L130">
        <v>2</v>
      </c>
      <c r="M130">
        <v>200</v>
      </c>
      <c r="N130">
        <v>1</v>
      </c>
      <c r="O130">
        <v>100</v>
      </c>
      <c r="P130">
        <v>3</v>
      </c>
      <c r="Q130">
        <v>150</v>
      </c>
      <c r="R130" t="s">
        <v>239</v>
      </c>
      <c r="S130">
        <v>500</v>
      </c>
      <c r="T130" t="s">
        <v>240</v>
      </c>
      <c r="U130">
        <v>150</v>
      </c>
      <c r="W130" t="s">
        <v>214</v>
      </c>
    </row>
    <row r="131" spans="1:23">
      <c r="A131" t="s">
        <v>241</v>
      </c>
      <c r="B131" s="2" t="str">
        <f>Hyperlink("https://www.diodes.com/datasheet/download/DJT4031N.pdf")</f>
        <v>https://www.diodes.com/datasheet/download/DJT4031N.pdf</v>
      </c>
      <c r="C131" t="str">
        <f>Hyperlink("https://www.diodes.com/part/view/DJT4031N","DJT4031N")</f>
        <v>DJT4031N</v>
      </c>
      <c r="D131" t="s">
        <v>242</v>
      </c>
      <c r="E131" t="s">
        <v>25</v>
      </c>
      <c r="F131">
        <v>100</v>
      </c>
      <c r="G131" t="s">
        <v>238</v>
      </c>
      <c r="H131" t="s">
        <v>60</v>
      </c>
      <c r="I131">
        <v>40</v>
      </c>
      <c r="J131">
        <v>3</v>
      </c>
      <c r="K131">
        <v>5</v>
      </c>
      <c r="L131">
        <v>2</v>
      </c>
      <c r="M131">
        <v>200</v>
      </c>
      <c r="N131">
        <v>1</v>
      </c>
      <c r="O131">
        <v>100</v>
      </c>
      <c r="P131">
        <v>3</v>
      </c>
      <c r="Q131">
        <v>100</v>
      </c>
      <c r="R131" t="s">
        <v>239</v>
      </c>
      <c r="S131">
        <v>300</v>
      </c>
      <c r="T131" t="s">
        <v>240</v>
      </c>
      <c r="U131">
        <v>105</v>
      </c>
      <c r="W131" t="s">
        <v>214</v>
      </c>
    </row>
    <row r="132" spans="1:23">
      <c r="A132" t="s">
        <v>243</v>
      </c>
      <c r="B132" s="2" t="str">
        <f>Hyperlink("https://www.diodes.com/datasheet/download/DMB2227A.pdf")</f>
        <v>https://www.diodes.com/datasheet/download/DMB2227A.pdf</v>
      </c>
      <c r="C132" t="str">
        <f>Hyperlink("https://www.diodes.com/part/view/DMB2227A","DMB2227A")</f>
        <v>DMB2227A</v>
      </c>
      <c r="D132" t="s">
        <v>244</v>
      </c>
      <c r="E132" t="s">
        <v>25</v>
      </c>
      <c r="G132" t="s">
        <v>35</v>
      </c>
      <c r="H132" t="s">
        <v>149</v>
      </c>
      <c r="I132" t="s">
        <v>245</v>
      </c>
      <c r="J132">
        <v>0.6</v>
      </c>
      <c r="L132">
        <v>0.3</v>
      </c>
      <c r="M132">
        <v>100</v>
      </c>
      <c r="N132">
        <v>0.15</v>
      </c>
      <c r="O132" t="s">
        <v>246</v>
      </c>
      <c r="P132">
        <v>0.5</v>
      </c>
      <c r="Q132" t="s">
        <v>247</v>
      </c>
      <c r="R132" t="s">
        <v>248</v>
      </c>
      <c r="S132" t="s">
        <v>249</v>
      </c>
      <c r="T132" t="s">
        <v>48</v>
      </c>
      <c r="U132" t="s">
        <v>250</v>
      </c>
      <c r="W132" t="s">
        <v>251</v>
      </c>
    </row>
    <row r="133" spans="1:23">
      <c r="A133" t="s">
        <v>252</v>
      </c>
      <c r="B133" s="2" t="str">
        <f>Hyperlink("https://www.diodes.com/datasheet/download/DMJT9435.pdf")</f>
        <v>https://www.diodes.com/datasheet/download/DMJT9435.pdf</v>
      </c>
      <c r="C133" t="str">
        <f>Hyperlink("https://www.diodes.com/part/view/DMJT9435","DMJT9435")</f>
        <v>DMJT9435</v>
      </c>
      <c r="D133" t="s">
        <v>253</v>
      </c>
      <c r="E133" t="s">
        <v>25</v>
      </c>
      <c r="F133">
        <v>83</v>
      </c>
      <c r="G133" t="s">
        <v>238</v>
      </c>
      <c r="H133" t="s">
        <v>27</v>
      </c>
      <c r="I133">
        <v>30</v>
      </c>
      <c r="J133">
        <v>3</v>
      </c>
      <c r="K133">
        <v>5</v>
      </c>
      <c r="L133">
        <v>2</v>
      </c>
      <c r="M133">
        <v>110</v>
      </c>
      <c r="N133">
        <v>1.2</v>
      </c>
      <c r="O133">
        <v>90</v>
      </c>
      <c r="P133">
        <v>3</v>
      </c>
      <c r="Q133">
        <v>275</v>
      </c>
      <c r="R133" t="s">
        <v>254</v>
      </c>
      <c r="S133">
        <v>550</v>
      </c>
      <c r="T133" t="s">
        <v>240</v>
      </c>
      <c r="U133">
        <v>160</v>
      </c>
      <c r="W133" t="s">
        <v>214</v>
      </c>
    </row>
    <row r="134" spans="1:23">
      <c r="A134" t="s">
        <v>255</v>
      </c>
      <c r="B134" s="2" t="str">
        <f>Hyperlink("https://www.diodes.com/datasheet/download/DMMT3904W.pdf")</f>
        <v>https://www.diodes.com/datasheet/download/DMMT3904W.pdf</v>
      </c>
      <c r="C134" t="str">
        <f>Hyperlink("https://www.diodes.com/part/view/DMMT3904W","DMMT3904W")</f>
        <v>DMMT3904W</v>
      </c>
      <c r="D134" t="s">
        <v>256</v>
      </c>
      <c r="E134" t="s">
        <v>25</v>
      </c>
      <c r="G134" t="s">
        <v>257</v>
      </c>
      <c r="H134" t="s">
        <v>139</v>
      </c>
      <c r="I134">
        <v>40</v>
      </c>
      <c r="J134">
        <v>0.2</v>
      </c>
      <c r="L134">
        <v>0.2</v>
      </c>
      <c r="M134">
        <v>100</v>
      </c>
      <c r="N134">
        <v>0.01</v>
      </c>
      <c r="O134">
        <v>60</v>
      </c>
      <c r="P134">
        <v>0.05</v>
      </c>
      <c r="Q134">
        <v>200</v>
      </c>
      <c r="R134" t="s">
        <v>258</v>
      </c>
      <c r="S134">
        <v>300</v>
      </c>
      <c r="T134" t="s">
        <v>36</v>
      </c>
      <c r="U134">
        <v>300</v>
      </c>
      <c r="W134" t="s">
        <v>95</v>
      </c>
    </row>
    <row r="135" spans="1:23">
      <c r="A135" t="s">
        <v>259</v>
      </c>
      <c r="B135" s="2" t="str">
        <f>Hyperlink("https://www.diodes.com/datasheet/download/DMMT3904WQ.pdf")</f>
        <v>https://www.diodes.com/datasheet/download/DMMT3904WQ.pdf</v>
      </c>
      <c r="C135" t="str">
        <f>Hyperlink("https://www.diodes.com/part/view/DMMT3904WQ","DMMT3904WQ")</f>
        <v>DMMT3904WQ</v>
      </c>
      <c r="D135" t="s">
        <v>256</v>
      </c>
      <c r="E135" t="s">
        <v>32</v>
      </c>
      <c r="G135" t="s">
        <v>257</v>
      </c>
      <c r="H135" t="s">
        <v>139</v>
      </c>
      <c r="I135">
        <v>40</v>
      </c>
      <c r="J135">
        <v>0.2</v>
      </c>
      <c r="L135">
        <v>0.2</v>
      </c>
      <c r="M135">
        <v>100</v>
      </c>
      <c r="N135">
        <v>0.01</v>
      </c>
      <c r="O135">
        <v>60</v>
      </c>
      <c r="P135">
        <v>0.05</v>
      </c>
      <c r="Q135">
        <v>200</v>
      </c>
      <c r="R135" t="s">
        <v>258</v>
      </c>
      <c r="S135">
        <v>300</v>
      </c>
      <c r="T135" t="s">
        <v>36</v>
      </c>
      <c r="U135">
        <v>300</v>
      </c>
      <c r="W135" t="s">
        <v>95</v>
      </c>
    </row>
    <row r="136" spans="1:23">
      <c r="A136" t="s">
        <v>260</v>
      </c>
      <c r="B136" s="2" t="str">
        <f>Hyperlink("https://www.diodes.com/datasheet/download/DMMT3906.pdf")</f>
        <v>https://www.diodes.com/datasheet/download/DMMT3906.pdf</v>
      </c>
      <c r="C136" t="str">
        <f>Hyperlink("https://www.diodes.com/part/view/DMMT3906","DMMT3906")</f>
        <v>DMMT3906</v>
      </c>
      <c r="D136" t="s">
        <v>261</v>
      </c>
      <c r="E136" t="s">
        <v>25</v>
      </c>
      <c r="G136" t="s">
        <v>262</v>
      </c>
      <c r="H136" t="s">
        <v>94</v>
      </c>
      <c r="I136">
        <v>40</v>
      </c>
      <c r="J136">
        <v>0.2</v>
      </c>
      <c r="L136">
        <v>0.225</v>
      </c>
      <c r="M136">
        <v>100</v>
      </c>
      <c r="N136">
        <v>0.01</v>
      </c>
      <c r="O136">
        <v>60</v>
      </c>
      <c r="P136">
        <v>0.05</v>
      </c>
      <c r="Q136">
        <v>250</v>
      </c>
      <c r="R136" t="s">
        <v>258</v>
      </c>
      <c r="S136">
        <v>400</v>
      </c>
      <c r="T136" t="s">
        <v>36</v>
      </c>
      <c r="U136">
        <v>250</v>
      </c>
      <c r="W136" t="s">
        <v>251</v>
      </c>
    </row>
    <row r="137" spans="1:23">
      <c r="A137" t="s">
        <v>263</v>
      </c>
      <c r="B137" s="2" t="str">
        <f>Hyperlink("https://www.diodes.com/datasheet/download/DMMT3906.pdf")</f>
        <v>https://www.diodes.com/datasheet/download/DMMT3906.pdf</v>
      </c>
      <c r="C137" t="str">
        <f>Hyperlink("https://www.diodes.com/part/view/DMMT3906Q","DMMT3906Q")</f>
        <v>DMMT3906Q</v>
      </c>
      <c r="D137" t="s">
        <v>261</v>
      </c>
      <c r="E137" t="s">
        <v>32</v>
      </c>
      <c r="G137" t="s">
        <v>262</v>
      </c>
      <c r="H137" t="s">
        <v>94</v>
      </c>
      <c r="I137">
        <v>40</v>
      </c>
      <c r="J137">
        <v>0.2</v>
      </c>
      <c r="L137">
        <v>0.225</v>
      </c>
      <c r="M137">
        <v>100</v>
      </c>
      <c r="N137">
        <v>0.01</v>
      </c>
      <c r="O137">
        <v>60</v>
      </c>
      <c r="P137">
        <v>0.05</v>
      </c>
      <c r="Q137">
        <v>250</v>
      </c>
      <c r="R137" t="s">
        <v>258</v>
      </c>
      <c r="S137">
        <v>400</v>
      </c>
      <c r="T137" t="s">
        <v>36</v>
      </c>
      <c r="U137">
        <v>250</v>
      </c>
      <c r="W137" t="s">
        <v>251</v>
      </c>
    </row>
    <row r="138" spans="1:23">
      <c r="A138" t="s">
        <v>264</v>
      </c>
      <c r="B138" s="2" t="str">
        <f>Hyperlink("https://www.diodes.com/datasheet/download/DMMT3906W.pdf")</f>
        <v>https://www.diodes.com/datasheet/download/DMMT3906W.pdf</v>
      </c>
      <c r="C138" t="str">
        <f>Hyperlink("https://www.diodes.com/part/view/DMMT3906W","DMMT3906W")</f>
        <v>DMMT3906W</v>
      </c>
      <c r="D138" t="s">
        <v>265</v>
      </c>
      <c r="E138" t="s">
        <v>25</v>
      </c>
      <c r="G138" t="s">
        <v>257</v>
      </c>
      <c r="H138" t="s">
        <v>94</v>
      </c>
      <c r="I138">
        <v>40</v>
      </c>
      <c r="J138">
        <v>0.2</v>
      </c>
      <c r="L138">
        <v>0.2</v>
      </c>
      <c r="M138">
        <v>100</v>
      </c>
      <c r="N138">
        <v>0.01</v>
      </c>
      <c r="O138">
        <v>60</v>
      </c>
      <c r="P138">
        <v>0.05</v>
      </c>
      <c r="Q138">
        <v>250</v>
      </c>
      <c r="R138" t="s">
        <v>258</v>
      </c>
      <c r="S138">
        <v>400</v>
      </c>
      <c r="T138" t="s">
        <v>36</v>
      </c>
      <c r="U138">
        <v>250</v>
      </c>
      <c r="W138" t="s">
        <v>95</v>
      </c>
    </row>
    <row r="139" spans="1:23">
      <c r="A139" t="s">
        <v>266</v>
      </c>
      <c r="B139" s="2" t="str">
        <f>Hyperlink("https://www.diodes.com/datasheet/download/DMMT3906W.pdf")</f>
        <v>https://www.diodes.com/datasheet/download/DMMT3906W.pdf</v>
      </c>
      <c r="C139" t="str">
        <f>Hyperlink("https://www.diodes.com/part/view/DMMT3906WQ","DMMT3906WQ")</f>
        <v>DMMT3906WQ</v>
      </c>
      <c r="D139" t="s">
        <v>265</v>
      </c>
      <c r="E139" t="s">
        <v>32</v>
      </c>
      <c r="G139" t="s">
        <v>257</v>
      </c>
      <c r="H139" t="s">
        <v>94</v>
      </c>
      <c r="I139">
        <v>40</v>
      </c>
      <c r="J139">
        <v>0.2</v>
      </c>
      <c r="L139">
        <v>0.2</v>
      </c>
      <c r="M139">
        <v>100</v>
      </c>
      <c r="N139">
        <v>0.01</v>
      </c>
      <c r="O139">
        <v>60</v>
      </c>
      <c r="P139">
        <v>0.05</v>
      </c>
      <c r="Q139">
        <v>250</v>
      </c>
      <c r="R139" t="s">
        <v>258</v>
      </c>
      <c r="S139">
        <v>400</v>
      </c>
      <c r="T139" t="s">
        <v>36</v>
      </c>
      <c r="U139">
        <v>250</v>
      </c>
      <c r="W139" t="s">
        <v>95</v>
      </c>
    </row>
    <row r="140" spans="1:23">
      <c r="A140" t="s">
        <v>267</v>
      </c>
      <c r="B140" s="2" t="str">
        <f>Hyperlink("https://www.diodes.com/datasheet/download/DNLS350E.pdf")</f>
        <v>https://www.diodes.com/datasheet/download/DNLS350E.pdf</v>
      </c>
      <c r="C140" t="str">
        <f>Hyperlink("https://www.diodes.com/part/view/DNLS350E","DNLS350E")</f>
        <v>DNLS350E</v>
      </c>
      <c r="D140" t="s">
        <v>268</v>
      </c>
      <c r="E140" t="s">
        <v>25</v>
      </c>
      <c r="F140">
        <v>62</v>
      </c>
      <c r="G140" t="s">
        <v>238</v>
      </c>
      <c r="H140" t="s">
        <v>60</v>
      </c>
      <c r="I140">
        <v>50</v>
      </c>
      <c r="J140">
        <v>3</v>
      </c>
      <c r="K140">
        <v>5</v>
      </c>
      <c r="L140">
        <v>2</v>
      </c>
      <c r="M140">
        <v>200</v>
      </c>
      <c r="N140">
        <v>0.5</v>
      </c>
      <c r="O140">
        <v>100</v>
      </c>
      <c r="P140">
        <v>2</v>
      </c>
      <c r="Q140">
        <v>90</v>
      </c>
      <c r="R140" t="s">
        <v>48</v>
      </c>
      <c r="S140">
        <v>290</v>
      </c>
      <c r="T140" t="s">
        <v>51</v>
      </c>
      <c r="U140">
        <v>100</v>
      </c>
      <c r="W140" t="s">
        <v>214</v>
      </c>
    </row>
    <row r="141" spans="1:23">
      <c r="A141" t="s">
        <v>269</v>
      </c>
      <c r="B141" s="2" t="str">
        <f>Hyperlink("https://www.diodes.com/datasheet/download/DNLS350Y.pdf")</f>
        <v>https://www.diodes.com/datasheet/download/DNLS350Y.pdf</v>
      </c>
      <c r="C141" t="str">
        <f>Hyperlink("https://www.diodes.com/part/view/DNLS350Y","DNLS350Y")</f>
        <v>DNLS350Y</v>
      </c>
      <c r="D141" t="s">
        <v>69</v>
      </c>
      <c r="E141" t="s">
        <v>25</v>
      </c>
      <c r="F141">
        <v>62</v>
      </c>
      <c r="G141" t="s">
        <v>238</v>
      </c>
      <c r="H141" t="s">
        <v>60</v>
      </c>
      <c r="I141">
        <v>50</v>
      </c>
      <c r="J141">
        <v>3</v>
      </c>
      <c r="K141">
        <v>5</v>
      </c>
      <c r="L141">
        <v>1</v>
      </c>
      <c r="M141">
        <v>300</v>
      </c>
      <c r="N141">
        <v>0.5</v>
      </c>
      <c r="O141">
        <v>100</v>
      </c>
      <c r="P141">
        <v>3</v>
      </c>
      <c r="Q141">
        <v>80</v>
      </c>
      <c r="R141" t="s">
        <v>48</v>
      </c>
      <c r="S141">
        <v>280</v>
      </c>
      <c r="T141" t="s">
        <v>270</v>
      </c>
      <c r="U141">
        <v>100</v>
      </c>
      <c r="W141" t="s">
        <v>29</v>
      </c>
    </row>
    <row r="142" spans="1:23">
      <c r="A142" t="s">
        <v>271</v>
      </c>
      <c r="B142" s="2" t="str">
        <f>Hyperlink("https://www.diodes.com/datasheet/download/DP0150BLP4.pdf")</f>
        <v>https://www.diodes.com/datasheet/download/DP0150BLP4.pdf</v>
      </c>
      <c r="C142" t="str">
        <f>Hyperlink("https://www.diodes.com/part/view/DP0150BLP4","DP0150BLP4")</f>
        <v>DP0150BLP4</v>
      </c>
      <c r="D142" t="s">
        <v>272</v>
      </c>
      <c r="E142" t="s">
        <v>25</v>
      </c>
      <c r="G142" t="s">
        <v>35</v>
      </c>
      <c r="H142" t="s">
        <v>27</v>
      </c>
      <c r="I142">
        <v>50</v>
      </c>
      <c r="J142">
        <v>0.1</v>
      </c>
      <c r="K142">
        <v>0.2</v>
      </c>
      <c r="L142">
        <v>0.4</v>
      </c>
      <c r="M142">
        <v>200</v>
      </c>
      <c r="N142">
        <v>0.002</v>
      </c>
      <c r="Q142">
        <v>300</v>
      </c>
      <c r="R142" t="s">
        <v>224</v>
      </c>
      <c r="U142">
        <v>80</v>
      </c>
      <c r="W142" t="s">
        <v>135</v>
      </c>
    </row>
    <row r="143" spans="1:23">
      <c r="A143" t="s">
        <v>273</v>
      </c>
      <c r="B143" s="2" t="str">
        <f>Hyperlink("https://www.diodes.com/datasheet/download/DPLS350E.pdf")</f>
        <v>https://www.diodes.com/datasheet/download/DPLS350E.pdf</v>
      </c>
      <c r="C143" t="str">
        <f>Hyperlink("https://www.diodes.com/part/view/DPLS350E","DPLS350E")</f>
        <v>DPLS350E</v>
      </c>
      <c r="D143" t="s">
        <v>274</v>
      </c>
      <c r="E143" t="s">
        <v>25</v>
      </c>
      <c r="F143">
        <v>67</v>
      </c>
      <c r="G143" t="s">
        <v>238</v>
      </c>
      <c r="H143" t="s">
        <v>27</v>
      </c>
      <c r="I143">
        <v>50</v>
      </c>
      <c r="J143">
        <v>3</v>
      </c>
      <c r="K143">
        <v>5</v>
      </c>
      <c r="L143">
        <v>2</v>
      </c>
      <c r="M143">
        <v>200</v>
      </c>
      <c r="N143">
        <v>0.5</v>
      </c>
      <c r="O143">
        <v>100</v>
      </c>
      <c r="P143">
        <v>2</v>
      </c>
      <c r="Q143">
        <v>100</v>
      </c>
      <c r="R143" t="s">
        <v>48</v>
      </c>
      <c r="S143">
        <v>300</v>
      </c>
      <c r="T143" t="s">
        <v>51</v>
      </c>
      <c r="U143">
        <v>100</v>
      </c>
      <c r="W143" t="s">
        <v>214</v>
      </c>
    </row>
    <row r="144" spans="1:23">
      <c r="A144" t="s">
        <v>275</v>
      </c>
      <c r="B144" s="2" t="str">
        <f>Hyperlink("https://www.diodes.com/datasheet/download/DPLS350Y.pdf")</f>
        <v>https://www.diodes.com/datasheet/download/DPLS350Y.pdf</v>
      </c>
      <c r="C144" t="str">
        <f>Hyperlink("https://www.diodes.com/part/view/DPLS350Y","DPLS350Y")</f>
        <v>DPLS350Y</v>
      </c>
      <c r="D144" t="s">
        <v>44</v>
      </c>
      <c r="E144" t="s">
        <v>25</v>
      </c>
      <c r="F144">
        <v>67</v>
      </c>
      <c r="G144" t="s">
        <v>238</v>
      </c>
      <c r="H144" t="s">
        <v>27</v>
      </c>
      <c r="I144">
        <v>50</v>
      </c>
      <c r="J144">
        <v>3</v>
      </c>
      <c r="K144">
        <v>5</v>
      </c>
      <c r="L144">
        <v>1</v>
      </c>
      <c r="M144">
        <v>200</v>
      </c>
      <c r="N144">
        <v>0.5</v>
      </c>
      <c r="O144">
        <v>80</v>
      </c>
      <c r="P144">
        <v>3</v>
      </c>
      <c r="Q144">
        <v>90</v>
      </c>
      <c r="R144" t="s">
        <v>48</v>
      </c>
      <c r="S144">
        <v>320</v>
      </c>
      <c r="T144" t="s">
        <v>270</v>
      </c>
      <c r="U144">
        <v>100</v>
      </c>
      <c r="W144" t="s">
        <v>29</v>
      </c>
    </row>
    <row r="145" spans="1:23">
      <c r="A145" t="s">
        <v>276</v>
      </c>
      <c r="B145" s="2" t="str">
        <f>Hyperlink("https://www.diodes.com/datasheet/download/DSS2540M.pdf")</f>
        <v>https://www.diodes.com/datasheet/download/DSS2540M.pdf</v>
      </c>
      <c r="C145" t="str">
        <f>Hyperlink("https://www.diodes.com/part/view/DSS2540M","DSS2540M")</f>
        <v>DSS2540M</v>
      </c>
      <c r="D145" t="s">
        <v>277</v>
      </c>
      <c r="E145" t="s">
        <v>25</v>
      </c>
      <c r="F145">
        <v>500</v>
      </c>
      <c r="G145" t="s">
        <v>238</v>
      </c>
      <c r="H145" t="s">
        <v>60</v>
      </c>
      <c r="I145">
        <v>40</v>
      </c>
      <c r="J145">
        <v>0.5</v>
      </c>
      <c r="K145">
        <v>1</v>
      </c>
      <c r="L145">
        <v>0.4</v>
      </c>
      <c r="M145">
        <v>150</v>
      </c>
      <c r="N145">
        <v>0.1</v>
      </c>
      <c r="O145">
        <v>50</v>
      </c>
      <c r="P145">
        <v>0.5</v>
      </c>
      <c r="Q145">
        <v>200</v>
      </c>
      <c r="R145" t="s">
        <v>278</v>
      </c>
      <c r="S145">
        <v>250</v>
      </c>
      <c r="T145" t="s">
        <v>48</v>
      </c>
      <c r="U145">
        <v>300</v>
      </c>
      <c r="W145" t="s">
        <v>40</v>
      </c>
    </row>
    <row r="146" spans="1:23">
      <c r="A146" t="s">
        <v>279</v>
      </c>
      <c r="B146" s="2" t="str">
        <f>Hyperlink("https://www.diodes.com/datasheet/download/DSS30101L.pdf")</f>
        <v>https://www.diodes.com/datasheet/download/DSS30101L.pdf</v>
      </c>
      <c r="C146" t="str">
        <f>Hyperlink("https://www.diodes.com/part/view/DSS30101L","DSS30101L")</f>
        <v>DSS30101L</v>
      </c>
      <c r="D146" t="s">
        <v>280</v>
      </c>
      <c r="E146" t="s">
        <v>25</v>
      </c>
      <c r="F146">
        <v>200</v>
      </c>
      <c r="G146" t="s">
        <v>238</v>
      </c>
      <c r="H146" t="s">
        <v>60</v>
      </c>
      <c r="I146">
        <v>30</v>
      </c>
      <c r="J146">
        <v>1</v>
      </c>
      <c r="K146">
        <v>2</v>
      </c>
      <c r="L146">
        <v>0.6</v>
      </c>
      <c r="M146">
        <v>300</v>
      </c>
      <c r="N146">
        <v>0.05</v>
      </c>
      <c r="O146">
        <v>200</v>
      </c>
      <c r="P146">
        <v>1</v>
      </c>
      <c r="Q146">
        <v>75</v>
      </c>
      <c r="R146" t="s">
        <v>281</v>
      </c>
      <c r="S146">
        <v>125</v>
      </c>
      <c r="T146" t="s">
        <v>48</v>
      </c>
      <c r="U146">
        <v>250</v>
      </c>
      <c r="W146" t="s">
        <v>61</v>
      </c>
    </row>
    <row r="147" spans="1:23">
      <c r="A147" t="s">
        <v>282</v>
      </c>
      <c r="B147" s="2" t="str">
        <f>Hyperlink("https://www.diodes.com/datasheet/download/DSS3540M.pdf")</f>
        <v>https://www.diodes.com/datasheet/download/DSS3540M.pdf</v>
      </c>
      <c r="C147" t="str">
        <f>Hyperlink("https://www.diodes.com/part/view/DSS3540M","DSS3540M")</f>
        <v>DSS3540M</v>
      </c>
      <c r="D147" t="s">
        <v>283</v>
      </c>
      <c r="E147" t="s">
        <v>25</v>
      </c>
      <c r="F147">
        <v>700</v>
      </c>
      <c r="G147" t="s">
        <v>238</v>
      </c>
      <c r="H147" t="s">
        <v>27</v>
      </c>
      <c r="I147">
        <v>40</v>
      </c>
      <c r="J147">
        <v>0.5</v>
      </c>
      <c r="K147">
        <v>1</v>
      </c>
      <c r="L147">
        <v>0.4</v>
      </c>
      <c r="M147">
        <v>150</v>
      </c>
      <c r="N147">
        <v>0.1</v>
      </c>
      <c r="O147">
        <v>40</v>
      </c>
      <c r="P147">
        <v>0.5</v>
      </c>
      <c r="Q147">
        <v>50</v>
      </c>
      <c r="R147" t="s">
        <v>81</v>
      </c>
      <c r="S147">
        <v>350</v>
      </c>
      <c r="T147" t="s">
        <v>48</v>
      </c>
      <c r="U147">
        <v>100</v>
      </c>
      <c r="W147" t="s">
        <v>40</v>
      </c>
    </row>
    <row r="148" spans="1:23">
      <c r="A148" t="s">
        <v>284</v>
      </c>
      <c r="B148" s="2" t="str">
        <f>Hyperlink("https://www.diodes.com/datasheet/download/DSS3540MQ.pdf")</f>
        <v>https://www.diodes.com/datasheet/download/DSS3540MQ.pdf</v>
      </c>
      <c r="C148" t="str">
        <f>Hyperlink("https://www.diodes.com/part/view/DSS3540MQ","DSS3540MQ")</f>
        <v>DSS3540MQ</v>
      </c>
      <c r="D148" t="s">
        <v>283</v>
      </c>
      <c r="E148" t="s">
        <v>32</v>
      </c>
      <c r="F148">
        <v>700</v>
      </c>
      <c r="G148" t="s">
        <v>238</v>
      </c>
      <c r="H148" t="s">
        <v>27</v>
      </c>
      <c r="I148">
        <v>40</v>
      </c>
      <c r="J148">
        <v>0.5</v>
      </c>
      <c r="K148">
        <v>1</v>
      </c>
      <c r="L148">
        <v>0.4</v>
      </c>
      <c r="M148">
        <v>150</v>
      </c>
      <c r="N148">
        <v>0.1</v>
      </c>
      <c r="O148">
        <v>40</v>
      </c>
      <c r="P148">
        <v>0.5</v>
      </c>
      <c r="Q148">
        <v>50</v>
      </c>
      <c r="R148" t="s">
        <v>81</v>
      </c>
      <c r="S148">
        <v>350</v>
      </c>
      <c r="T148" t="s">
        <v>48</v>
      </c>
      <c r="U148">
        <v>100</v>
      </c>
      <c r="W148" t="s">
        <v>40</v>
      </c>
    </row>
    <row r="149" spans="1:23">
      <c r="A149" t="s">
        <v>285</v>
      </c>
      <c r="B149" s="2" t="str">
        <f>Hyperlink("https://www.diodes.com/datasheet/download/DSS4140U.pdf")</f>
        <v>https://www.diodes.com/datasheet/download/DSS4140U.pdf</v>
      </c>
      <c r="C149" t="str">
        <f>Hyperlink("https://www.diodes.com/part/view/DSS4140U","DSS4140U")</f>
        <v>DSS4140U</v>
      </c>
      <c r="D149" t="s">
        <v>286</v>
      </c>
      <c r="E149" t="s">
        <v>25</v>
      </c>
      <c r="F149">
        <v>500</v>
      </c>
      <c r="G149" t="s">
        <v>238</v>
      </c>
      <c r="H149" t="s">
        <v>60</v>
      </c>
      <c r="I149">
        <v>40</v>
      </c>
      <c r="J149">
        <v>1</v>
      </c>
      <c r="K149">
        <v>2</v>
      </c>
      <c r="L149">
        <v>0.4</v>
      </c>
      <c r="M149">
        <v>300</v>
      </c>
      <c r="N149">
        <v>0.5</v>
      </c>
      <c r="O149">
        <v>200</v>
      </c>
      <c r="P149">
        <v>1</v>
      </c>
      <c r="Q149">
        <v>200</v>
      </c>
      <c r="R149" t="s">
        <v>281</v>
      </c>
      <c r="S149">
        <v>500</v>
      </c>
      <c r="T149" t="s">
        <v>287</v>
      </c>
      <c r="U149">
        <v>150</v>
      </c>
      <c r="W149" t="s">
        <v>85</v>
      </c>
    </row>
    <row r="150" spans="1:23">
      <c r="A150" t="s">
        <v>288</v>
      </c>
      <c r="B150" s="2" t="str">
        <f>Hyperlink("https://www.diodes.com/datasheet/download/DSS4140V.pdf")</f>
        <v>https://www.diodes.com/datasheet/download/DSS4140V.pdf</v>
      </c>
      <c r="C150" t="str">
        <f>Hyperlink("https://www.diodes.com/part/view/DSS4140V","DSS4140V")</f>
        <v>DSS4140V</v>
      </c>
      <c r="D150" t="s">
        <v>289</v>
      </c>
      <c r="E150" t="s">
        <v>25</v>
      </c>
      <c r="F150">
        <v>190</v>
      </c>
      <c r="G150" t="s">
        <v>238</v>
      </c>
      <c r="H150" t="s">
        <v>60</v>
      </c>
      <c r="I150">
        <v>40</v>
      </c>
      <c r="J150">
        <v>1</v>
      </c>
      <c r="K150">
        <v>3</v>
      </c>
      <c r="L150">
        <v>0.6</v>
      </c>
      <c r="M150">
        <v>300</v>
      </c>
      <c r="N150">
        <v>0.5</v>
      </c>
      <c r="O150">
        <v>200</v>
      </c>
      <c r="P150">
        <v>1</v>
      </c>
      <c r="Q150">
        <v>80</v>
      </c>
      <c r="R150" t="s">
        <v>281</v>
      </c>
      <c r="S150">
        <v>440</v>
      </c>
      <c r="T150" t="s">
        <v>51</v>
      </c>
      <c r="U150">
        <v>150</v>
      </c>
      <c r="W150" t="s">
        <v>145</v>
      </c>
    </row>
    <row r="151" spans="1:23">
      <c r="A151" t="s">
        <v>290</v>
      </c>
      <c r="B151" s="2" t="str">
        <f>Hyperlink("https://www.diodes.com/datasheet/download/DSS4240V.pdf")</f>
        <v>https://www.diodes.com/datasheet/download/DSS4240V.pdf</v>
      </c>
      <c r="C151" t="str">
        <f>Hyperlink("https://www.diodes.com/part/view/DSS4240V","DSS4240V")</f>
        <v>DSS4240V</v>
      </c>
      <c r="D151" t="s">
        <v>291</v>
      </c>
      <c r="E151" t="s">
        <v>25</v>
      </c>
      <c r="F151">
        <v>190</v>
      </c>
      <c r="G151" t="s">
        <v>238</v>
      </c>
      <c r="H151" t="s">
        <v>60</v>
      </c>
      <c r="I151">
        <v>40</v>
      </c>
      <c r="J151">
        <v>2</v>
      </c>
      <c r="K151">
        <v>3</v>
      </c>
      <c r="L151">
        <v>0.6</v>
      </c>
      <c r="M151">
        <v>300</v>
      </c>
      <c r="N151">
        <v>0.5</v>
      </c>
      <c r="O151">
        <v>75</v>
      </c>
      <c r="P151">
        <v>2</v>
      </c>
      <c r="Q151">
        <v>75</v>
      </c>
      <c r="R151" t="s">
        <v>281</v>
      </c>
      <c r="S151">
        <v>190</v>
      </c>
      <c r="T151" t="s">
        <v>287</v>
      </c>
      <c r="U151">
        <v>150</v>
      </c>
      <c r="W151" t="s">
        <v>145</v>
      </c>
    </row>
    <row r="152" spans="1:23">
      <c r="A152" t="s">
        <v>292</v>
      </c>
      <c r="B152" s="2" t="str">
        <f>Hyperlink("https://www.diodes.com/datasheet/download/DSS4240Y.pdf")</f>
        <v>https://www.diodes.com/datasheet/download/DSS4240Y.pdf</v>
      </c>
      <c r="C152" t="str">
        <f>Hyperlink("https://www.diodes.com/part/view/DSS4240Y","DSS4240Y")</f>
        <v>DSS4240Y</v>
      </c>
      <c r="D152" t="s">
        <v>293</v>
      </c>
      <c r="E152" t="s">
        <v>25</v>
      </c>
      <c r="F152">
        <v>105</v>
      </c>
      <c r="G152" t="s">
        <v>238</v>
      </c>
      <c r="H152" t="s">
        <v>60</v>
      </c>
      <c r="I152">
        <v>40</v>
      </c>
      <c r="J152">
        <v>2</v>
      </c>
      <c r="K152">
        <v>3</v>
      </c>
      <c r="L152">
        <v>0.625</v>
      </c>
      <c r="M152">
        <v>350</v>
      </c>
      <c r="N152">
        <v>0.1</v>
      </c>
      <c r="O152">
        <v>150</v>
      </c>
      <c r="P152">
        <v>2</v>
      </c>
      <c r="Q152">
        <v>70</v>
      </c>
      <c r="R152" t="s">
        <v>281</v>
      </c>
      <c r="S152">
        <v>180</v>
      </c>
      <c r="T152" t="s">
        <v>28</v>
      </c>
      <c r="U152">
        <v>250</v>
      </c>
      <c r="W152" t="s">
        <v>95</v>
      </c>
    </row>
    <row r="153" spans="1:23">
      <c r="A153" t="s">
        <v>294</v>
      </c>
      <c r="B153" s="2" t="str">
        <f>Hyperlink("https://www.diodes.com/datasheet/download/DSS4540X.pdf")</f>
        <v>https://www.diodes.com/datasheet/download/DSS4540X.pdf</v>
      </c>
      <c r="C153" t="str">
        <f>Hyperlink("https://www.diodes.com/part/view/DSS4540X","DSS4540X")</f>
        <v>DSS4540X</v>
      </c>
      <c r="D153" t="s">
        <v>295</v>
      </c>
      <c r="E153" t="s">
        <v>25</v>
      </c>
      <c r="F153">
        <v>37</v>
      </c>
      <c r="G153" t="s">
        <v>238</v>
      </c>
      <c r="H153" t="s">
        <v>60</v>
      </c>
      <c r="I153">
        <v>40</v>
      </c>
      <c r="J153">
        <v>4</v>
      </c>
      <c r="K153">
        <v>10</v>
      </c>
      <c r="L153">
        <v>2</v>
      </c>
      <c r="M153">
        <v>300</v>
      </c>
      <c r="N153">
        <v>0.5</v>
      </c>
      <c r="O153">
        <v>100</v>
      </c>
      <c r="P153">
        <v>5</v>
      </c>
      <c r="Q153">
        <v>90</v>
      </c>
      <c r="R153" t="s">
        <v>239</v>
      </c>
      <c r="S153">
        <v>290</v>
      </c>
      <c r="T153" t="s">
        <v>296</v>
      </c>
      <c r="U153">
        <v>70</v>
      </c>
      <c r="W153" t="s">
        <v>29</v>
      </c>
    </row>
    <row r="154" spans="1:23">
      <c r="A154" t="s">
        <v>297</v>
      </c>
      <c r="B154" s="2" t="str">
        <f>Hyperlink("https://www.diodes.com/datasheet/download/DSS5140U.pdf")</f>
        <v>https://www.diodes.com/datasheet/download/DSS5140U.pdf</v>
      </c>
      <c r="C154" t="str">
        <f>Hyperlink("https://www.diodes.com/part/view/DSS5140U","DSS5140U")</f>
        <v>DSS5140U</v>
      </c>
      <c r="D154" t="s">
        <v>298</v>
      </c>
      <c r="E154" t="s">
        <v>25</v>
      </c>
      <c r="F154">
        <v>500</v>
      </c>
      <c r="G154" t="s">
        <v>238</v>
      </c>
      <c r="H154" t="s">
        <v>27</v>
      </c>
      <c r="I154">
        <v>40</v>
      </c>
      <c r="J154">
        <v>1</v>
      </c>
      <c r="K154">
        <v>2</v>
      </c>
      <c r="L154">
        <v>0.4</v>
      </c>
      <c r="M154">
        <v>300</v>
      </c>
      <c r="N154">
        <v>0.1</v>
      </c>
      <c r="O154">
        <v>160</v>
      </c>
      <c r="P154">
        <v>1</v>
      </c>
      <c r="Q154">
        <v>200</v>
      </c>
      <c r="R154" t="s">
        <v>281</v>
      </c>
      <c r="S154">
        <v>250</v>
      </c>
      <c r="T154" t="s">
        <v>48</v>
      </c>
      <c r="U154">
        <v>150</v>
      </c>
      <c r="W154" t="s">
        <v>85</v>
      </c>
    </row>
    <row r="155" spans="1:23">
      <c r="A155" t="s">
        <v>299</v>
      </c>
      <c r="B155" s="2" t="str">
        <f>Hyperlink("https://www.diodes.com/datasheet/download/DSS5140V.pdf")</f>
        <v>https://www.diodes.com/datasheet/download/DSS5140V.pdf</v>
      </c>
      <c r="C155" t="str">
        <f>Hyperlink("https://www.diodes.com/part/view/DSS5140V","DSS5140V")</f>
        <v>DSS5140V</v>
      </c>
      <c r="D155" t="s">
        <v>300</v>
      </c>
      <c r="E155" t="s">
        <v>25</v>
      </c>
      <c r="F155">
        <v>340</v>
      </c>
      <c r="G155" t="s">
        <v>238</v>
      </c>
      <c r="H155" t="s">
        <v>27</v>
      </c>
      <c r="I155">
        <v>40</v>
      </c>
      <c r="J155">
        <v>1</v>
      </c>
      <c r="K155">
        <v>2</v>
      </c>
      <c r="L155">
        <v>0.6</v>
      </c>
      <c r="M155">
        <v>300</v>
      </c>
      <c r="N155">
        <v>0.1</v>
      </c>
      <c r="O155">
        <v>160</v>
      </c>
      <c r="P155">
        <v>1</v>
      </c>
      <c r="Q155">
        <v>140</v>
      </c>
      <c r="R155" t="s">
        <v>281</v>
      </c>
      <c r="S155">
        <v>310</v>
      </c>
      <c r="T155" t="s">
        <v>287</v>
      </c>
      <c r="U155">
        <v>150</v>
      </c>
      <c r="W155" t="s">
        <v>145</v>
      </c>
    </row>
    <row r="156" spans="1:23">
      <c r="A156" t="s">
        <v>301</v>
      </c>
      <c r="B156" s="2" t="str">
        <f>Hyperlink("https://www.diodes.com/datasheet/download/DSS5240TQ.pdf")</f>
        <v>https://www.diodes.com/datasheet/download/DSS5240TQ.pdf</v>
      </c>
      <c r="C156" t="str">
        <f>Hyperlink("https://www.diodes.com/part/view/DSS5240TQ","DSS5240TQ")</f>
        <v>DSS5240TQ</v>
      </c>
      <c r="D156" t="s">
        <v>302</v>
      </c>
      <c r="E156" t="s">
        <v>32</v>
      </c>
      <c r="F156">
        <v>90</v>
      </c>
      <c r="G156" t="s">
        <v>238</v>
      </c>
      <c r="H156" t="s">
        <v>27</v>
      </c>
      <c r="I156">
        <v>40</v>
      </c>
      <c r="J156">
        <v>2</v>
      </c>
      <c r="K156">
        <v>3</v>
      </c>
      <c r="L156">
        <v>0.73</v>
      </c>
      <c r="M156">
        <v>260</v>
      </c>
      <c r="N156">
        <v>0.5</v>
      </c>
      <c r="O156">
        <v>100</v>
      </c>
      <c r="P156">
        <v>2</v>
      </c>
      <c r="Q156">
        <v>100</v>
      </c>
      <c r="R156" t="s">
        <v>281</v>
      </c>
      <c r="S156">
        <v>350</v>
      </c>
      <c r="T156" t="s">
        <v>51</v>
      </c>
      <c r="U156">
        <v>100</v>
      </c>
      <c r="W156" t="s">
        <v>61</v>
      </c>
    </row>
    <row r="157" spans="1:23">
      <c r="A157" t="s">
        <v>303</v>
      </c>
      <c r="B157" s="2" t="str">
        <f>Hyperlink("https://www.diodes.com/datasheet/download/DSS5240V.pdf")</f>
        <v>https://www.diodes.com/datasheet/download/DSS5240V.pdf</v>
      </c>
      <c r="C157" t="str">
        <f>Hyperlink("https://www.diodes.com/part/view/DSS5240V","DSS5240V")</f>
        <v>DSS5240V</v>
      </c>
      <c r="D157" t="s">
        <v>304</v>
      </c>
      <c r="E157" t="s">
        <v>25</v>
      </c>
      <c r="F157">
        <v>250</v>
      </c>
      <c r="G157" t="s">
        <v>238</v>
      </c>
      <c r="H157" t="s">
        <v>27</v>
      </c>
      <c r="I157">
        <v>40</v>
      </c>
      <c r="J157">
        <v>1.8</v>
      </c>
      <c r="K157">
        <v>3</v>
      </c>
      <c r="L157">
        <v>0.6</v>
      </c>
      <c r="M157">
        <v>300</v>
      </c>
      <c r="N157">
        <v>0.1</v>
      </c>
      <c r="O157">
        <v>50</v>
      </c>
      <c r="P157">
        <v>2</v>
      </c>
      <c r="Q157">
        <v>120</v>
      </c>
      <c r="R157" t="s">
        <v>281</v>
      </c>
      <c r="S157">
        <v>530</v>
      </c>
      <c r="T157" t="s">
        <v>51</v>
      </c>
      <c r="U157">
        <v>150</v>
      </c>
      <c r="W157" t="s">
        <v>145</v>
      </c>
    </row>
    <row r="158" spans="1:23">
      <c r="A158" t="s">
        <v>305</v>
      </c>
      <c r="B158" s="2" t="str">
        <f>Hyperlink("https://www.diodes.com/datasheet/download/DSS5240Y.pdf")</f>
        <v>https://www.diodes.com/datasheet/download/DSS5240Y.pdf</v>
      </c>
      <c r="C158" t="str">
        <f>Hyperlink("https://www.diodes.com/part/view/DSS5240Y","DSS5240Y")</f>
        <v>DSS5240Y</v>
      </c>
      <c r="D158" t="s">
        <v>306</v>
      </c>
      <c r="E158" t="s">
        <v>25</v>
      </c>
      <c r="F158">
        <v>220</v>
      </c>
      <c r="G158" t="s">
        <v>238</v>
      </c>
      <c r="H158" t="s">
        <v>27</v>
      </c>
      <c r="I158">
        <v>40</v>
      </c>
      <c r="J158">
        <v>2</v>
      </c>
      <c r="K158">
        <v>3</v>
      </c>
      <c r="L158">
        <v>0.625</v>
      </c>
      <c r="M158">
        <v>300</v>
      </c>
      <c r="N158">
        <v>0.1</v>
      </c>
      <c r="O158">
        <v>100</v>
      </c>
      <c r="P158">
        <v>2</v>
      </c>
      <c r="Q158">
        <v>100</v>
      </c>
      <c r="R158" t="s">
        <v>281</v>
      </c>
      <c r="S158">
        <v>350</v>
      </c>
      <c r="T158" t="s">
        <v>51</v>
      </c>
      <c r="U158">
        <v>220</v>
      </c>
      <c r="W158" t="s">
        <v>95</v>
      </c>
    </row>
    <row r="159" spans="1:23">
      <c r="A159" t="s">
        <v>307</v>
      </c>
      <c r="B159" s="2" t="str">
        <f>Hyperlink("https://www.diodes.com/datasheet/download/DSS5540X.pdf")</f>
        <v>https://www.diodes.com/datasheet/download/DSS5540X.pdf</v>
      </c>
      <c r="C159" t="str">
        <f>Hyperlink("https://www.diodes.com/part/view/DSS5540X","DSS5540X")</f>
        <v>DSS5540X</v>
      </c>
      <c r="D159" t="s">
        <v>308</v>
      </c>
      <c r="E159" t="s">
        <v>25</v>
      </c>
      <c r="F159">
        <v>30</v>
      </c>
      <c r="G159" t="s">
        <v>238</v>
      </c>
      <c r="H159" t="s">
        <v>27</v>
      </c>
      <c r="I159">
        <v>40</v>
      </c>
      <c r="J159">
        <v>4</v>
      </c>
      <c r="K159">
        <v>10</v>
      </c>
      <c r="L159">
        <v>0.9</v>
      </c>
      <c r="M159">
        <v>250</v>
      </c>
      <c r="N159">
        <v>0.5</v>
      </c>
      <c r="O159">
        <v>50</v>
      </c>
      <c r="P159">
        <v>5</v>
      </c>
      <c r="Q159">
        <v>120</v>
      </c>
      <c r="R159" t="s">
        <v>239</v>
      </c>
      <c r="S159">
        <v>340</v>
      </c>
      <c r="T159" t="s">
        <v>296</v>
      </c>
      <c r="U159">
        <v>60</v>
      </c>
      <c r="W159" t="s">
        <v>29</v>
      </c>
    </row>
    <row r="160" spans="1:23">
      <c r="A160" t="s">
        <v>309</v>
      </c>
      <c r="B160" s="2" t="str">
        <f>Hyperlink("https://www.diodes.com/datasheet/download/DST3904DJ.pdf")</f>
        <v>https://www.diodes.com/datasheet/download/DST3904DJ.pdf</v>
      </c>
      <c r="C160" t="str">
        <f>Hyperlink("https://www.diodes.com/part/view/DST3904DJ","DST3904DJ")</f>
        <v>DST3904DJ</v>
      </c>
      <c r="D160" t="s">
        <v>310</v>
      </c>
      <c r="E160" t="s">
        <v>25</v>
      </c>
      <c r="G160" t="s">
        <v>35</v>
      </c>
      <c r="H160" t="s">
        <v>139</v>
      </c>
      <c r="I160">
        <v>40</v>
      </c>
      <c r="J160">
        <v>0.2</v>
      </c>
      <c r="L160">
        <v>0.3</v>
      </c>
      <c r="M160">
        <v>100</v>
      </c>
      <c r="N160">
        <v>0.01</v>
      </c>
      <c r="O160">
        <v>30</v>
      </c>
      <c r="P160">
        <v>0.1</v>
      </c>
      <c r="Q160">
        <v>200</v>
      </c>
      <c r="R160" t="s">
        <v>258</v>
      </c>
      <c r="S160">
        <v>300</v>
      </c>
      <c r="T160" t="s">
        <v>36</v>
      </c>
      <c r="U160">
        <v>300</v>
      </c>
      <c r="W160" t="s">
        <v>311</v>
      </c>
    </row>
    <row r="161" spans="1:23">
      <c r="A161" t="s">
        <v>312</v>
      </c>
      <c r="B161" s="2" t="str">
        <f>Hyperlink("https://www.diodes.com/datasheet/download/DST3906DJ.pdf")</f>
        <v>https://www.diodes.com/datasheet/download/DST3906DJ.pdf</v>
      </c>
      <c r="C161" t="str">
        <f>Hyperlink("https://www.diodes.com/part/view/DST3906DJ","DST3906DJ")</f>
        <v>DST3906DJ</v>
      </c>
      <c r="D161" t="s">
        <v>313</v>
      </c>
      <c r="E161" t="s">
        <v>25</v>
      </c>
      <c r="G161" t="s">
        <v>35</v>
      </c>
      <c r="H161" t="s">
        <v>94</v>
      </c>
      <c r="I161">
        <v>40</v>
      </c>
      <c r="J161">
        <v>0.2</v>
      </c>
      <c r="L161">
        <v>0.3</v>
      </c>
      <c r="M161">
        <v>100</v>
      </c>
      <c r="N161">
        <v>0.01</v>
      </c>
      <c r="O161">
        <v>30</v>
      </c>
      <c r="P161">
        <v>0.1</v>
      </c>
      <c r="Q161">
        <v>250</v>
      </c>
      <c r="R161" t="s">
        <v>258</v>
      </c>
      <c r="S161">
        <v>400</v>
      </c>
      <c r="T161" t="s">
        <v>36</v>
      </c>
      <c r="U161">
        <v>300</v>
      </c>
      <c r="W161" t="s">
        <v>311</v>
      </c>
    </row>
    <row r="162" spans="1:23">
      <c r="A162" t="s">
        <v>314</v>
      </c>
      <c r="B162" s="2" t="str">
        <f>Hyperlink("https://www.diodes.com/datasheet/download/DST3946DPJ.pdf")</f>
        <v>https://www.diodes.com/datasheet/download/DST3946DPJ.pdf</v>
      </c>
      <c r="C162" t="str">
        <f>Hyperlink("https://www.diodes.com/part/view/DST3946DPJ","DST3946DPJ")</f>
        <v>DST3946DPJ</v>
      </c>
      <c r="D162" t="s">
        <v>315</v>
      </c>
      <c r="E162" t="s">
        <v>25</v>
      </c>
      <c r="G162" t="s">
        <v>35</v>
      </c>
      <c r="H162" t="s">
        <v>149</v>
      </c>
      <c r="I162">
        <v>40</v>
      </c>
      <c r="J162">
        <v>0.2</v>
      </c>
      <c r="L162">
        <v>0.3</v>
      </c>
      <c r="M162">
        <v>100</v>
      </c>
      <c r="N162">
        <v>0.01</v>
      </c>
      <c r="O162">
        <v>30</v>
      </c>
      <c r="P162">
        <v>0.1</v>
      </c>
      <c r="Q162" t="s">
        <v>316</v>
      </c>
      <c r="R162" t="s">
        <v>258</v>
      </c>
      <c r="S162" t="s">
        <v>247</v>
      </c>
      <c r="T162" t="s">
        <v>36</v>
      </c>
      <c r="U162">
        <v>300</v>
      </c>
      <c r="W162" t="s">
        <v>311</v>
      </c>
    </row>
    <row r="163" spans="1:23">
      <c r="A163" t="s">
        <v>317</v>
      </c>
      <c r="B163" s="2" t="str">
        <f>Hyperlink("https://www.diodes.com/datasheet/download/DST847BDJ.pdf")</f>
        <v>https://www.diodes.com/datasheet/download/DST847BDJ.pdf</v>
      </c>
      <c r="C163" t="str">
        <f>Hyperlink("https://www.diodes.com/part/view/DST847BDJ","DST847BDJ")</f>
        <v>DST847BDJ</v>
      </c>
      <c r="D163" t="s">
        <v>318</v>
      </c>
      <c r="E163" t="s">
        <v>25</v>
      </c>
      <c r="G163" t="s">
        <v>35</v>
      </c>
      <c r="H163" t="s">
        <v>139</v>
      </c>
      <c r="I163">
        <v>45</v>
      </c>
      <c r="J163">
        <v>0.1</v>
      </c>
      <c r="L163">
        <v>0.3</v>
      </c>
      <c r="M163">
        <v>200</v>
      </c>
      <c r="N163">
        <v>0.002</v>
      </c>
      <c r="Q163">
        <v>125</v>
      </c>
      <c r="R163" t="s">
        <v>81</v>
      </c>
      <c r="S163">
        <v>300</v>
      </c>
      <c r="T163" t="s">
        <v>82</v>
      </c>
      <c r="U163">
        <v>170</v>
      </c>
      <c r="W163" t="s">
        <v>311</v>
      </c>
    </row>
    <row r="164" spans="1:23">
      <c r="A164" t="s">
        <v>319</v>
      </c>
      <c r="B164" s="2" t="str">
        <f>Hyperlink("https://www.diodes.com/datasheet/download/DST847BPDP6.pdf")</f>
        <v>https://www.diodes.com/datasheet/download/DST847BPDP6.pdf</v>
      </c>
      <c r="C164" t="str">
        <f>Hyperlink("https://www.diodes.com/part/view/DST847BPDP6","DST847BPDP6")</f>
        <v>DST847BPDP6</v>
      </c>
      <c r="D164" t="s">
        <v>320</v>
      </c>
      <c r="E164" t="s">
        <v>25</v>
      </c>
      <c r="G164" t="s">
        <v>35</v>
      </c>
      <c r="H164" t="s">
        <v>149</v>
      </c>
      <c r="I164">
        <v>45</v>
      </c>
      <c r="J164">
        <v>0.1</v>
      </c>
      <c r="L164">
        <v>0.3</v>
      </c>
      <c r="M164">
        <v>200</v>
      </c>
      <c r="N164">
        <v>0.002</v>
      </c>
      <c r="Q164" t="s">
        <v>321</v>
      </c>
      <c r="R164" t="s">
        <v>81</v>
      </c>
      <c r="S164" t="s">
        <v>322</v>
      </c>
      <c r="T164" t="s">
        <v>82</v>
      </c>
      <c r="U164" t="s">
        <v>323</v>
      </c>
      <c r="W164" t="s">
        <v>311</v>
      </c>
    </row>
    <row r="165" spans="1:23">
      <c r="A165" t="s">
        <v>324</v>
      </c>
      <c r="B165" s="2" t="str">
        <f>Hyperlink("https://www.diodes.com/datasheet/download/DST857BDJ.pdf")</f>
        <v>https://www.diodes.com/datasheet/download/DST857BDJ.pdf</v>
      </c>
      <c r="C165" t="str">
        <f>Hyperlink("https://www.diodes.com/part/view/DST857BDJ","DST857BDJ")</f>
        <v>DST857BDJ</v>
      </c>
      <c r="D165" t="s">
        <v>325</v>
      </c>
      <c r="E165" t="s">
        <v>25</v>
      </c>
      <c r="G165" t="s">
        <v>35</v>
      </c>
      <c r="H165" t="s">
        <v>94</v>
      </c>
      <c r="I165">
        <v>45</v>
      </c>
      <c r="J165">
        <v>0.1</v>
      </c>
      <c r="L165">
        <v>0.3</v>
      </c>
      <c r="M165">
        <v>200</v>
      </c>
      <c r="N165">
        <v>0.002</v>
      </c>
      <c r="Q165">
        <v>175</v>
      </c>
      <c r="R165" t="s">
        <v>81</v>
      </c>
      <c r="S165">
        <v>500</v>
      </c>
      <c r="T165" t="s">
        <v>82</v>
      </c>
      <c r="U165">
        <v>340</v>
      </c>
      <c r="W165" t="s">
        <v>311</v>
      </c>
    </row>
    <row r="166" spans="1:23">
      <c r="A166" t="s">
        <v>326</v>
      </c>
      <c r="B166" s="2" t="str">
        <f>Hyperlink("https://www.diodes.com/datasheet/download/DXT2222A.pdf")</f>
        <v>https://www.diodes.com/datasheet/download/DXT2222A.pdf</v>
      </c>
      <c r="C166" t="str">
        <f>Hyperlink("https://www.diodes.com/part/view/DXT2222A","DXT2222A")</f>
        <v>DXT2222A</v>
      </c>
      <c r="D166" t="s">
        <v>327</v>
      </c>
      <c r="E166" t="s">
        <v>25</v>
      </c>
      <c r="G166" t="s">
        <v>35</v>
      </c>
      <c r="H166" t="s">
        <v>60</v>
      </c>
      <c r="I166">
        <v>40</v>
      </c>
      <c r="J166">
        <v>0.6</v>
      </c>
      <c r="K166">
        <v>0.8</v>
      </c>
      <c r="L166">
        <v>1.2</v>
      </c>
      <c r="M166">
        <v>100</v>
      </c>
      <c r="N166">
        <v>0.15</v>
      </c>
      <c r="O166">
        <v>40</v>
      </c>
      <c r="P166">
        <v>0.5</v>
      </c>
      <c r="Q166">
        <v>300</v>
      </c>
      <c r="R166" t="s">
        <v>328</v>
      </c>
      <c r="S166">
        <v>1000</v>
      </c>
      <c r="T166" t="s">
        <v>48</v>
      </c>
      <c r="U166">
        <v>300</v>
      </c>
      <c r="W166" t="s">
        <v>29</v>
      </c>
    </row>
    <row r="167" spans="1:23">
      <c r="A167" t="s">
        <v>329</v>
      </c>
      <c r="B167" s="2" t="str">
        <f>Hyperlink("https://www.diodes.com/datasheet/download/DXT3904.pdf")</f>
        <v>https://www.diodes.com/datasheet/download/DXT3904.pdf</v>
      </c>
      <c r="C167" t="str">
        <f>Hyperlink("https://www.diodes.com/part/view/DXT3904","DXT3904")</f>
        <v>DXT3904</v>
      </c>
      <c r="D167" t="s">
        <v>330</v>
      </c>
      <c r="E167" t="s">
        <v>25</v>
      </c>
      <c r="G167" t="s">
        <v>35</v>
      </c>
      <c r="H167" t="s">
        <v>60</v>
      </c>
      <c r="I167">
        <v>40</v>
      </c>
      <c r="J167">
        <v>0.2</v>
      </c>
      <c r="L167">
        <v>1</v>
      </c>
      <c r="M167">
        <v>100</v>
      </c>
      <c r="N167">
        <v>0.01</v>
      </c>
      <c r="O167">
        <v>30</v>
      </c>
      <c r="P167">
        <v>0.1</v>
      </c>
      <c r="Q167">
        <v>200</v>
      </c>
      <c r="R167" t="s">
        <v>258</v>
      </c>
      <c r="S167">
        <v>300</v>
      </c>
      <c r="T167" t="s">
        <v>36</v>
      </c>
      <c r="U167">
        <v>300</v>
      </c>
      <c r="W167" t="s">
        <v>29</v>
      </c>
    </row>
    <row r="168" spans="1:23">
      <c r="A168" t="s">
        <v>331</v>
      </c>
      <c r="B168" s="2" t="str">
        <f>Hyperlink("https://www.diodes.com/datasheet/download/DXT3906.pdf")</f>
        <v>https://www.diodes.com/datasheet/download/DXT3906.pdf</v>
      </c>
      <c r="C168" t="str">
        <f>Hyperlink("https://www.diodes.com/part/view/DXT3906","DXT3906")</f>
        <v>DXT3906</v>
      </c>
      <c r="D168" t="s">
        <v>332</v>
      </c>
      <c r="E168" t="s">
        <v>25</v>
      </c>
      <c r="G168" t="s">
        <v>35</v>
      </c>
      <c r="H168" t="s">
        <v>27</v>
      </c>
      <c r="I168">
        <v>40</v>
      </c>
      <c r="J168">
        <v>0.2</v>
      </c>
      <c r="L168">
        <v>1</v>
      </c>
      <c r="M168">
        <v>100</v>
      </c>
      <c r="N168">
        <v>0.01</v>
      </c>
      <c r="O168">
        <v>30</v>
      </c>
      <c r="P168">
        <v>0.1</v>
      </c>
      <c r="Q168">
        <v>250</v>
      </c>
      <c r="R168" t="s">
        <v>258</v>
      </c>
      <c r="S168">
        <v>400</v>
      </c>
      <c r="T168" t="s">
        <v>36</v>
      </c>
      <c r="U168">
        <v>250</v>
      </c>
      <c r="W168" t="s">
        <v>29</v>
      </c>
    </row>
    <row r="169" spans="1:23">
      <c r="A169" t="s">
        <v>333</v>
      </c>
      <c r="B169" s="2" t="str">
        <f>Hyperlink("https://www.diodes.com/datasheet/download/DXT690BP5.pdf")</f>
        <v>https://www.diodes.com/datasheet/download/DXT690BP5.pdf</v>
      </c>
      <c r="C169" t="str">
        <f>Hyperlink("https://www.diodes.com/part/view/DXT690BP5","DXT690BP5")</f>
        <v>DXT690BP5</v>
      </c>
      <c r="D169" t="s">
        <v>334</v>
      </c>
      <c r="E169" t="s">
        <v>25</v>
      </c>
      <c r="F169">
        <v>77</v>
      </c>
      <c r="G169" t="s">
        <v>26</v>
      </c>
      <c r="H169" t="s">
        <v>60</v>
      </c>
      <c r="I169">
        <v>45</v>
      </c>
      <c r="J169">
        <v>3</v>
      </c>
      <c r="K169">
        <v>6</v>
      </c>
      <c r="L169">
        <v>3.2</v>
      </c>
      <c r="M169">
        <v>400</v>
      </c>
      <c r="N169">
        <v>1</v>
      </c>
      <c r="O169">
        <v>150</v>
      </c>
      <c r="P169">
        <v>2</v>
      </c>
      <c r="Q169">
        <v>85</v>
      </c>
      <c r="R169" t="s">
        <v>335</v>
      </c>
      <c r="S169">
        <v>320</v>
      </c>
      <c r="T169" t="s">
        <v>336</v>
      </c>
      <c r="U169">
        <v>150</v>
      </c>
      <c r="W169" t="s">
        <v>337</v>
      </c>
    </row>
    <row r="170" spans="1:23">
      <c r="A170" t="s">
        <v>338</v>
      </c>
      <c r="B170" s="2" t="str">
        <f>Hyperlink("https://www.diodes.com/datasheet/download/DXT690BP5.pdf")</f>
        <v>https://www.diodes.com/datasheet/download/DXT690BP5.pdf</v>
      </c>
      <c r="C170" t="str">
        <f>Hyperlink("https://www.diodes.com/part/view/DXT690BP5Q","DXT690BP5Q")</f>
        <v>DXT690BP5Q</v>
      </c>
      <c r="D170" t="s">
        <v>334</v>
      </c>
      <c r="E170" t="s">
        <v>32</v>
      </c>
      <c r="F170">
        <v>77</v>
      </c>
      <c r="G170" t="s">
        <v>26</v>
      </c>
      <c r="H170" t="s">
        <v>60</v>
      </c>
      <c r="I170">
        <v>45</v>
      </c>
      <c r="J170">
        <v>3</v>
      </c>
      <c r="K170">
        <v>6</v>
      </c>
      <c r="L170">
        <v>3.2</v>
      </c>
      <c r="M170">
        <v>400</v>
      </c>
      <c r="N170">
        <v>1</v>
      </c>
      <c r="O170">
        <v>150</v>
      </c>
      <c r="P170">
        <v>2</v>
      </c>
      <c r="Q170">
        <v>85</v>
      </c>
      <c r="R170" t="s">
        <v>335</v>
      </c>
      <c r="S170">
        <v>320</v>
      </c>
      <c r="T170" t="s">
        <v>336</v>
      </c>
      <c r="U170">
        <v>150</v>
      </c>
      <c r="W170" t="s">
        <v>337</v>
      </c>
    </row>
    <row r="171" spans="1:23">
      <c r="A171" t="s">
        <v>339</v>
      </c>
      <c r="B171" s="2" t="str">
        <f>Hyperlink("https://www.diodes.com/datasheet/download/DXT790AP5.pdf")</f>
        <v>https://www.diodes.com/datasheet/download/DXT790AP5.pdf</v>
      </c>
      <c r="C171" t="str">
        <f>Hyperlink("https://www.diodes.com/part/view/DXT790AP5","DXT790AP5")</f>
        <v>DXT790AP5</v>
      </c>
      <c r="D171" t="s">
        <v>340</v>
      </c>
      <c r="E171" t="s">
        <v>25</v>
      </c>
      <c r="G171" t="s">
        <v>26</v>
      </c>
      <c r="H171" t="s">
        <v>27</v>
      </c>
      <c r="I171">
        <v>40</v>
      </c>
      <c r="J171">
        <v>3</v>
      </c>
      <c r="K171">
        <v>6</v>
      </c>
      <c r="L171">
        <v>3.2</v>
      </c>
      <c r="M171">
        <v>250</v>
      </c>
      <c r="N171">
        <v>0.5</v>
      </c>
      <c r="O171">
        <v>150</v>
      </c>
      <c r="P171">
        <v>2</v>
      </c>
      <c r="Q171">
        <v>170</v>
      </c>
      <c r="R171" t="s">
        <v>239</v>
      </c>
      <c r="S171">
        <v>450</v>
      </c>
      <c r="T171" t="s">
        <v>341</v>
      </c>
      <c r="U171">
        <v>100</v>
      </c>
      <c r="W171" t="s">
        <v>337</v>
      </c>
    </row>
    <row r="172" spans="1:23">
      <c r="A172" t="s">
        <v>342</v>
      </c>
      <c r="B172" s="2" t="str">
        <f>Hyperlink("https://www.diodes.com/datasheet/download/DXTN07045DFG.pdf")</f>
        <v>https://www.diodes.com/datasheet/download/DXTN07045DFG.pdf</v>
      </c>
      <c r="C172" t="str">
        <f>Hyperlink("https://www.diodes.com/part/view/DXTN07045DFG","DXTN07045DFG")</f>
        <v>DXTN07045DFG</v>
      </c>
      <c r="D172" t="s">
        <v>343</v>
      </c>
      <c r="E172" t="s">
        <v>25</v>
      </c>
      <c r="G172" t="s">
        <v>26</v>
      </c>
      <c r="H172" t="s">
        <v>60</v>
      </c>
      <c r="I172">
        <v>45</v>
      </c>
      <c r="J172">
        <v>3</v>
      </c>
      <c r="K172">
        <v>6</v>
      </c>
      <c r="L172">
        <v>2.1</v>
      </c>
      <c r="M172">
        <v>500</v>
      </c>
      <c r="N172">
        <v>0.1</v>
      </c>
      <c r="O172">
        <v>150</v>
      </c>
      <c r="P172">
        <v>2</v>
      </c>
      <c r="Q172">
        <v>100</v>
      </c>
      <c r="R172" t="s">
        <v>335</v>
      </c>
      <c r="S172">
        <v>300</v>
      </c>
      <c r="T172" t="s">
        <v>344</v>
      </c>
      <c r="U172">
        <v>150</v>
      </c>
      <c r="W172" t="s">
        <v>345</v>
      </c>
    </row>
    <row r="173" spans="1:23">
      <c r="A173" t="s">
        <v>346</v>
      </c>
      <c r="B173" s="2" t="str">
        <f>Hyperlink("https://www.diodes.com/datasheet/download/DXTN22040CFG.pdf")</f>
        <v>https://www.diodes.com/datasheet/download/DXTN22040CFG.pdf</v>
      </c>
      <c r="C173" t="str">
        <f>Hyperlink("https://www.diodes.com/part/view/DXTN22040CFG","DXTN22040CFG")</f>
        <v>DXTN22040CFG</v>
      </c>
      <c r="D173" t="s">
        <v>347</v>
      </c>
      <c r="E173" t="s">
        <v>25</v>
      </c>
      <c r="G173" t="s">
        <v>238</v>
      </c>
      <c r="H173" t="s">
        <v>60</v>
      </c>
      <c r="I173">
        <v>40</v>
      </c>
      <c r="J173">
        <v>2</v>
      </c>
      <c r="K173">
        <v>3</v>
      </c>
      <c r="L173">
        <v>2.3</v>
      </c>
      <c r="M173">
        <v>200</v>
      </c>
      <c r="N173">
        <v>0.5</v>
      </c>
      <c r="O173">
        <v>80</v>
      </c>
      <c r="P173">
        <v>2</v>
      </c>
      <c r="Q173">
        <v>120</v>
      </c>
      <c r="R173" t="s">
        <v>48</v>
      </c>
      <c r="S173">
        <v>350</v>
      </c>
      <c r="T173" t="s">
        <v>51</v>
      </c>
      <c r="U173">
        <v>200</v>
      </c>
      <c r="W173" t="s">
        <v>345</v>
      </c>
    </row>
    <row r="174" spans="1:23">
      <c r="A174" t="s">
        <v>348</v>
      </c>
      <c r="B174" s="2" t="str">
        <f>Hyperlink("https://www.diodes.com/datasheet/download/DXTN22040CFGQ.pdf")</f>
        <v>https://www.diodes.com/datasheet/download/DXTN22040CFGQ.pdf</v>
      </c>
      <c r="C174" t="str">
        <f>Hyperlink("https://www.diodes.com/part/view/DXTN22040CFGQ","DXTN22040CFGQ")</f>
        <v>DXTN22040CFGQ</v>
      </c>
      <c r="D174" t="s">
        <v>347</v>
      </c>
      <c r="E174" t="s">
        <v>32</v>
      </c>
      <c r="G174" t="s">
        <v>238</v>
      </c>
      <c r="H174" t="s">
        <v>60</v>
      </c>
      <c r="I174">
        <v>40</v>
      </c>
      <c r="J174">
        <v>2</v>
      </c>
      <c r="K174">
        <v>3</v>
      </c>
      <c r="L174">
        <v>2.3</v>
      </c>
      <c r="M174">
        <v>200</v>
      </c>
      <c r="N174">
        <v>0.5</v>
      </c>
      <c r="O174">
        <v>80</v>
      </c>
      <c r="P174">
        <v>2</v>
      </c>
      <c r="Q174">
        <v>120</v>
      </c>
      <c r="R174" t="s">
        <v>48</v>
      </c>
      <c r="S174">
        <v>350</v>
      </c>
      <c r="T174" t="s">
        <v>51</v>
      </c>
      <c r="U174">
        <v>200</v>
      </c>
      <c r="W174" t="s">
        <v>345</v>
      </c>
    </row>
    <row r="175" spans="1:23">
      <c r="A175" t="s">
        <v>349</v>
      </c>
      <c r="B175" s="2" t="str">
        <f>Hyperlink("https://www.diodes.com/datasheet/download/DXTN22040DFG.pdf")</f>
        <v>https://www.diodes.com/datasheet/download/DXTN22040DFG.pdf</v>
      </c>
      <c r="C175" t="str">
        <f>Hyperlink("https://www.diodes.com/part/view/DXTN22040DFG","DXTN22040DFG")</f>
        <v>DXTN22040DFG</v>
      </c>
      <c r="D175" t="s">
        <v>347</v>
      </c>
      <c r="E175" t="s">
        <v>25</v>
      </c>
      <c r="G175" t="s">
        <v>238</v>
      </c>
      <c r="H175" t="s">
        <v>60</v>
      </c>
      <c r="I175">
        <v>40</v>
      </c>
      <c r="J175">
        <v>2</v>
      </c>
      <c r="K175">
        <v>3</v>
      </c>
      <c r="L175">
        <v>2.3</v>
      </c>
      <c r="M175">
        <v>300</v>
      </c>
      <c r="N175">
        <v>0.5</v>
      </c>
      <c r="O175">
        <v>140</v>
      </c>
      <c r="P175">
        <v>2</v>
      </c>
      <c r="Q175">
        <v>120</v>
      </c>
      <c r="R175" t="s">
        <v>48</v>
      </c>
      <c r="S175">
        <v>350</v>
      </c>
      <c r="T175" t="s">
        <v>51</v>
      </c>
      <c r="U175">
        <v>198</v>
      </c>
      <c r="W175" t="s">
        <v>345</v>
      </c>
    </row>
    <row r="176" spans="1:23">
      <c r="A176" t="s">
        <v>350</v>
      </c>
      <c r="B176" s="2" t="str">
        <f>Hyperlink("https://www.diodes.com/datasheet/download/DXTN22040DFGQ.pdf")</f>
        <v>https://www.diodes.com/datasheet/download/DXTN22040DFGQ.pdf</v>
      </c>
      <c r="C176" t="str">
        <f>Hyperlink("https://www.diodes.com/part/view/DXTN22040DFGQ","DXTN22040DFGQ")</f>
        <v>DXTN22040DFGQ</v>
      </c>
      <c r="D176" t="s">
        <v>347</v>
      </c>
      <c r="E176" t="s">
        <v>32</v>
      </c>
      <c r="G176" t="s">
        <v>238</v>
      </c>
      <c r="H176" t="s">
        <v>60</v>
      </c>
      <c r="I176">
        <v>40</v>
      </c>
      <c r="J176">
        <v>2</v>
      </c>
      <c r="K176">
        <v>3</v>
      </c>
      <c r="L176">
        <v>2.3</v>
      </c>
      <c r="M176">
        <v>300</v>
      </c>
      <c r="N176">
        <v>0.5</v>
      </c>
      <c r="O176">
        <v>140</v>
      </c>
      <c r="P176">
        <v>2</v>
      </c>
      <c r="Q176">
        <v>120</v>
      </c>
      <c r="R176" t="s">
        <v>48</v>
      </c>
      <c r="S176">
        <v>350</v>
      </c>
      <c r="T176" t="s">
        <v>51</v>
      </c>
      <c r="U176">
        <v>198</v>
      </c>
      <c r="W176" t="s">
        <v>345</v>
      </c>
    </row>
    <row r="177" spans="1:23">
      <c r="A177" t="s">
        <v>351</v>
      </c>
      <c r="B177" s="2" t="str">
        <f>Hyperlink("https://www.diodes.com/datasheet/download/DXTN5840CFDB.pdf")</f>
        <v>https://www.diodes.com/datasheet/download/DXTN5840CFDB.pdf</v>
      </c>
      <c r="C177" t="str">
        <f>Hyperlink("https://www.diodes.com/part/view/DXTN5840CFDB","DXTN5840CFDB")</f>
        <v>DXTN5840CFDB</v>
      </c>
      <c r="D177" t="s">
        <v>352</v>
      </c>
      <c r="E177" t="s">
        <v>25</v>
      </c>
      <c r="G177" t="s">
        <v>238</v>
      </c>
      <c r="H177" t="s">
        <v>60</v>
      </c>
      <c r="I177">
        <v>40</v>
      </c>
      <c r="J177">
        <v>5</v>
      </c>
      <c r="K177">
        <v>7</v>
      </c>
      <c r="L177">
        <v>1.25</v>
      </c>
      <c r="M177">
        <v>200</v>
      </c>
      <c r="N177">
        <v>0.5</v>
      </c>
      <c r="O177">
        <v>180</v>
      </c>
      <c r="P177">
        <v>3</v>
      </c>
      <c r="Q177">
        <v>145</v>
      </c>
      <c r="R177" t="s">
        <v>353</v>
      </c>
      <c r="S177">
        <v>275</v>
      </c>
      <c r="T177" t="s">
        <v>354</v>
      </c>
      <c r="U177">
        <v>150</v>
      </c>
      <c r="W177" t="s">
        <v>355</v>
      </c>
    </row>
    <row r="178" spans="1:23">
      <c r="A178" t="s">
        <v>356</v>
      </c>
      <c r="B178" s="2" t="str">
        <f>Hyperlink("https://www.diodes.com/datasheet/download/DXTP07040CFG.pdf")</f>
        <v>https://www.diodes.com/datasheet/download/DXTP07040CFG.pdf</v>
      </c>
      <c r="C178" t="str">
        <f>Hyperlink("https://www.diodes.com/part/view/DXTP07040CFG","DXTP07040CFG")</f>
        <v>DXTP07040CFG</v>
      </c>
      <c r="D178" t="s">
        <v>357</v>
      </c>
      <c r="E178" t="s">
        <v>25</v>
      </c>
      <c r="G178" t="s">
        <v>358</v>
      </c>
      <c r="H178" t="s">
        <v>27</v>
      </c>
      <c r="I178">
        <v>40</v>
      </c>
      <c r="J178">
        <v>3</v>
      </c>
      <c r="K178">
        <v>6</v>
      </c>
      <c r="L178">
        <v>2.3</v>
      </c>
      <c r="M178">
        <v>250</v>
      </c>
      <c r="N178">
        <v>0.5</v>
      </c>
      <c r="O178">
        <v>150</v>
      </c>
      <c r="P178">
        <v>2</v>
      </c>
      <c r="Q178">
        <v>200</v>
      </c>
      <c r="R178" t="s">
        <v>239</v>
      </c>
      <c r="S178">
        <v>500</v>
      </c>
      <c r="T178" t="s">
        <v>341</v>
      </c>
      <c r="U178">
        <v>100</v>
      </c>
      <c r="W178" t="s">
        <v>345</v>
      </c>
    </row>
    <row r="179" spans="1:23">
      <c r="A179" t="s">
        <v>359</v>
      </c>
      <c r="B179" s="2" t="str">
        <f>Hyperlink("https://www.diodes.com/datasheet/download/DXTP07040CFGQ.pdf")</f>
        <v>https://www.diodes.com/datasheet/download/DXTP07040CFGQ.pdf</v>
      </c>
      <c r="C179" t="str">
        <f>Hyperlink("https://www.diodes.com/part/view/DXTP07040CFGQ","DXTP07040CFGQ")</f>
        <v>DXTP07040CFGQ</v>
      </c>
      <c r="D179" t="s">
        <v>357</v>
      </c>
      <c r="E179" t="s">
        <v>32</v>
      </c>
      <c r="G179" t="s">
        <v>358</v>
      </c>
      <c r="H179" t="s">
        <v>27</v>
      </c>
      <c r="I179">
        <v>40</v>
      </c>
      <c r="J179">
        <v>3</v>
      </c>
      <c r="K179">
        <v>6</v>
      </c>
      <c r="L179">
        <v>2.3</v>
      </c>
      <c r="M179">
        <v>250</v>
      </c>
      <c r="N179">
        <v>0.5</v>
      </c>
      <c r="O179">
        <v>150</v>
      </c>
      <c r="P179">
        <v>2</v>
      </c>
      <c r="Q179">
        <v>200</v>
      </c>
      <c r="R179" t="s">
        <v>360</v>
      </c>
      <c r="S179">
        <v>500</v>
      </c>
      <c r="T179" t="s">
        <v>341</v>
      </c>
      <c r="U179">
        <v>100</v>
      </c>
      <c r="W179" t="s">
        <v>345</v>
      </c>
    </row>
    <row r="180" spans="1:23">
      <c r="A180" t="s">
        <v>361</v>
      </c>
      <c r="B180" s="2" t="str">
        <f>Hyperlink("https://www.diodes.com/datasheet/download/DXTP22040CFGQ.pdf")</f>
        <v>https://www.diodes.com/datasheet/download/DXTP22040CFGQ.pdf</v>
      </c>
      <c r="C180" t="str">
        <f>Hyperlink("https://www.diodes.com/part/view/DXTP22040CFGQ","DXTP22040CFGQ")</f>
        <v>DXTP22040CFGQ</v>
      </c>
      <c r="D180" t="s">
        <v>362</v>
      </c>
      <c r="E180" t="s">
        <v>32</v>
      </c>
      <c r="F180">
        <v>65</v>
      </c>
      <c r="G180" t="s">
        <v>363</v>
      </c>
      <c r="H180" t="s">
        <v>27</v>
      </c>
      <c r="I180">
        <v>40</v>
      </c>
      <c r="J180">
        <v>2</v>
      </c>
      <c r="K180">
        <v>3</v>
      </c>
      <c r="L180">
        <v>2.3</v>
      </c>
      <c r="M180">
        <v>200</v>
      </c>
      <c r="N180">
        <v>0.5</v>
      </c>
      <c r="O180">
        <v>80</v>
      </c>
      <c r="P180">
        <v>2</v>
      </c>
      <c r="Q180">
        <v>130</v>
      </c>
      <c r="R180" t="s">
        <v>48</v>
      </c>
      <c r="S180">
        <v>350</v>
      </c>
      <c r="T180" t="s">
        <v>51</v>
      </c>
      <c r="U180">
        <v>120</v>
      </c>
      <c r="W180" t="s">
        <v>345</v>
      </c>
    </row>
    <row r="181" spans="1:23">
      <c r="A181" t="s">
        <v>364</v>
      </c>
      <c r="B181" s="2" t="str">
        <f>Hyperlink("https://www.diodes.com/datasheet/download/DXTP22040DFGQ.pdf")</f>
        <v>https://www.diodes.com/datasheet/download/DXTP22040DFGQ.pdf</v>
      </c>
      <c r="C181" t="str">
        <f>Hyperlink("https://www.diodes.com/part/view/DXTP22040DFGQ","DXTP22040DFGQ")</f>
        <v>DXTP22040DFGQ</v>
      </c>
      <c r="D181" t="s">
        <v>362</v>
      </c>
      <c r="E181" t="s">
        <v>32</v>
      </c>
      <c r="F181">
        <v>73</v>
      </c>
      <c r="G181" t="s">
        <v>363</v>
      </c>
      <c r="H181" t="s">
        <v>27</v>
      </c>
      <c r="I181">
        <v>40</v>
      </c>
      <c r="J181">
        <v>2</v>
      </c>
      <c r="K181">
        <v>3</v>
      </c>
      <c r="L181">
        <v>2.3</v>
      </c>
      <c r="M181">
        <v>300</v>
      </c>
      <c r="N181">
        <v>0.5</v>
      </c>
      <c r="O181">
        <v>120</v>
      </c>
      <c r="P181">
        <v>2</v>
      </c>
      <c r="Q181">
        <v>170</v>
      </c>
      <c r="R181" t="s">
        <v>48</v>
      </c>
      <c r="S181">
        <v>400</v>
      </c>
      <c r="T181" t="s">
        <v>51</v>
      </c>
      <c r="U181">
        <v>120</v>
      </c>
      <c r="W181" t="s">
        <v>345</v>
      </c>
    </row>
    <row r="182" spans="1:23">
      <c r="A182" t="s">
        <v>365</v>
      </c>
      <c r="B182" s="2" t="str">
        <f>Hyperlink("https://www.diodes.com/datasheet/download/DXTP5840CFDB.pdf")</f>
        <v>https://www.diodes.com/datasheet/download/DXTP5840CFDB.pdf</v>
      </c>
      <c r="C182" t="str">
        <f>Hyperlink("https://www.diodes.com/part/view/DXTP5840CFDB","DXTP5840CFDB")</f>
        <v>DXTP5840CFDB</v>
      </c>
      <c r="D182" t="s">
        <v>366</v>
      </c>
      <c r="E182" t="s">
        <v>25</v>
      </c>
      <c r="G182" t="s">
        <v>238</v>
      </c>
      <c r="H182" t="s">
        <v>27</v>
      </c>
      <c r="I182">
        <v>40</v>
      </c>
      <c r="J182">
        <v>4.8</v>
      </c>
      <c r="K182">
        <v>8</v>
      </c>
      <c r="L182">
        <v>1.25</v>
      </c>
      <c r="M182">
        <v>240</v>
      </c>
      <c r="N182">
        <v>0.5</v>
      </c>
      <c r="O182">
        <v>150</v>
      </c>
      <c r="P182">
        <v>3</v>
      </c>
      <c r="Q182">
        <v>130</v>
      </c>
      <c r="R182" t="s">
        <v>353</v>
      </c>
      <c r="S182">
        <v>260</v>
      </c>
      <c r="T182" t="s">
        <v>354</v>
      </c>
      <c r="U182">
        <v>135</v>
      </c>
      <c r="W182" t="s">
        <v>355</v>
      </c>
    </row>
    <row r="183" spans="1:23">
      <c r="A183" t="s">
        <v>367</v>
      </c>
      <c r="B183" s="2" t="str">
        <f>Hyperlink("https://www.diodes.com/datasheet/download/DZT2222A.pdf")</f>
        <v>https://www.diodes.com/datasheet/download/DZT2222A.pdf</v>
      </c>
      <c r="C183" t="str">
        <f>Hyperlink("https://www.diodes.com/part/view/DZT2222A","DZT2222A")</f>
        <v>DZT2222A</v>
      </c>
      <c r="D183" t="s">
        <v>368</v>
      </c>
      <c r="E183" t="s">
        <v>25</v>
      </c>
      <c r="G183" t="s">
        <v>35</v>
      </c>
      <c r="H183" t="s">
        <v>60</v>
      </c>
      <c r="I183">
        <v>40</v>
      </c>
      <c r="J183">
        <v>0.6</v>
      </c>
      <c r="L183">
        <v>1</v>
      </c>
      <c r="M183">
        <v>100</v>
      </c>
      <c r="N183">
        <v>0.15</v>
      </c>
      <c r="O183">
        <v>40</v>
      </c>
      <c r="P183">
        <v>0.5</v>
      </c>
      <c r="Q183">
        <v>300</v>
      </c>
      <c r="R183" t="s">
        <v>328</v>
      </c>
      <c r="S183">
        <v>1000</v>
      </c>
      <c r="T183" t="s">
        <v>48</v>
      </c>
      <c r="U183">
        <v>300</v>
      </c>
      <c r="W183" t="s">
        <v>214</v>
      </c>
    </row>
    <row r="184" spans="1:23">
      <c r="A184" t="s">
        <v>369</v>
      </c>
      <c r="B184" s="2" t="str">
        <f>Hyperlink("https://www.diodes.com/datasheet/download/FCX1051A.pdf")</f>
        <v>https://www.diodes.com/datasheet/download/FCX1051A.pdf</v>
      </c>
      <c r="C184" t="str">
        <f>Hyperlink("https://www.diodes.com/part/view/FCX1051A","FCX1051A")</f>
        <v>FCX1051A</v>
      </c>
      <c r="D184" t="s">
        <v>370</v>
      </c>
      <c r="E184" t="s">
        <v>25</v>
      </c>
      <c r="F184">
        <v>57</v>
      </c>
      <c r="G184" t="s">
        <v>238</v>
      </c>
      <c r="H184" t="s">
        <v>60</v>
      </c>
      <c r="I184">
        <v>40</v>
      </c>
      <c r="J184">
        <v>3</v>
      </c>
      <c r="K184">
        <v>10</v>
      </c>
      <c r="L184">
        <v>1.6</v>
      </c>
      <c r="M184">
        <v>270</v>
      </c>
      <c r="N184">
        <v>1</v>
      </c>
      <c r="O184">
        <v>130</v>
      </c>
      <c r="P184">
        <v>5</v>
      </c>
      <c r="Q184">
        <v>120</v>
      </c>
      <c r="R184" t="s">
        <v>353</v>
      </c>
      <c r="S184">
        <v>250</v>
      </c>
      <c r="T184" t="s">
        <v>371</v>
      </c>
      <c r="U184">
        <v>155</v>
      </c>
      <c r="W184" t="s">
        <v>29</v>
      </c>
    </row>
    <row r="185" spans="1:23">
      <c r="A185" t="s">
        <v>372</v>
      </c>
      <c r="B185" s="2" t="str">
        <f>Hyperlink("https://www.diodes.com/datasheet/download/FCX1151A.pdf")</f>
        <v>https://www.diodes.com/datasheet/download/FCX1151A.pdf</v>
      </c>
      <c r="C185" t="str">
        <f>Hyperlink("https://www.diodes.com/part/view/FCX1151A","FCX1151A")</f>
        <v>FCX1151A</v>
      </c>
      <c r="D185" t="s">
        <v>373</v>
      </c>
      <c r="E185" t="s">
        <v>25</v>
      </c>
      <c r="F185">
        <v>66</v>
      </c>
      <c r="G185" t="s">
        <v>238</v>
      </c>
      <c r="H185" t="s">
        <v>27</v>
      </c>
      <c r="I185">
        <v>40</v>
      </c>
      <c r="J185">
        <v>3</v>
      </c>
      <c r="K185">
        <v>5</v>
      </c>
      <c r="L185">
        <v>1.6</v>
      </c>
      <c r="M185">
        <v>250</v>
      </c>
      <c r="N185">
        <v>0.5</v>
      </c>
      <c r="O185">
        <v>100</v>
      </c>
      <c r="P185">
        <v>3</v>
      </c>
      <c r="Q185">
        <v>220</v>
      </c>
      <c r="R185" t="s">
        <v>374</v>
      </c>
      <c r="S185">
        <v>300</v>
      </c>
      <c r="T185" t="s">
        <v>375</v>
      </c>
      <c r="U185">
        <v>145</v>
      </c>
      <c r="W185" t="s">
        <v>29</v>
      </c>
    </row>
    <row r="186" spans="1:23">
      <c r="A186" t="s">
        <v>376</v>
      </c>
      <c r="B186" s="2" t="str">
        <f>Hyperlink("https://www.diodes.com/datasheet/download/FCX491A.pdf")</f>
        <v>https://www.diodes.com/datasheet/download/FCX491A.pdf</v>
      </c>
      <c r="C186" t="str">
        <f>Hyperlink("https://www.diodes.com/part/view/FCX491A","FCX491A")</f>
        <v>FCX491A</v>
      </c>
      <c r="D186" t="s">
        <v>377</v>
      </c>
      <c r="E186" t="s">
        <v>25</v>
      </c>
      <c r="G186" t="s">
        <v>26</v>
      </c>
      <c r="H186" t="s">
        <v>60</v>
      </c>
      <c r="I186">
        <v>40</v>
      </c>
      <c r="J186">
        <v>1</v>
      </c>
      <c r="K186">
        <v>2</v>
      </c>
      <c r="L186">
        <v>1</v>
      </c>
      <c r="M186">
        <v>300</v>
      </c>
      <c r="N186">
        <v>0.5</v>
      </c>
      <c r="O186">
        <v>200</v>
      </c>
      <c r="P186">
        <v>1</v>
      </c>
      <c r="Q186">
        <v>300</v>
      </c>
      <c r="R186" t="s">
        <v>48</v>
      </c>
      <c r="S186">
        <v>500</v>
      </c>
      <c r="T186" t="s">
        <v>287</v>
      </c>
      <c r="U186">
        <v>150</v>
      </c>
      <c r="W186" t="s">
        <v>29</v>
      </c>
    </row>
    <row r="187" spans="1:23">
      <c r="A187" t="s">
        <v>378</v>
      </c>
      <c r="B187" s="2" t="str">
        <f>Hyperlink("https://www.diodes.com/datasheet/download/FCX491AQ.pdf")</f>
        <v>https://www.diodes.com/datasheet/download/FCX491AQ.pdf</v>
      </c>
      <c r="C187" t="str">
        <f>Hyperlink("https://www.diodes.com/part/view/FCX491AQ","FCX491AQ")</f>
        <v>FCX491AQ</v>
      </c>
      <c r="D187" t="s">
        <v>377</v>
      </c>
      <c r="E187" t="s">
        <v>32</v>
      </c>
      <c r="G187" t="s">
        <v>26</v>
      </c>
      <c r="H187" t="s">
        <v>60</v>
      </c>
      <c r="I187">
        <v>40</v>
      </c>
      <c r="J187">
        <v>1</v>
      </c>
      <c r="K187">
        <v>2</v>
      </c>
      <c r="L187">
        <v>1</v>
      </c>
      <c r="M187">
        <v>300</v>
      </c>
      <c r="N187">
        <v>0.5</v>
      </c>
      <c r="O187">
        <v>200</v>
      </c>
      <c r="P187">
        <v>1</v>
      </c>
      <c r="Q187">
        <v>300</v>
      </c>
      <c r="R187" t="s">
        <v>48</v>
      </c>
      <c r="S187">
        <v>500</v>
      </c>
      <c r="T187" t="s">
        <v>287</v>
      </c>
      <c r="U187">
        <v>150</v>
      </c>
      <c r="W187" t="s">
        <v>29</v>
      </c>
    </row>
    <row r="188" spans="1:23">
      <c r="A188" t="s">
        <v>379</v>
      </c>
      <c r="B188" s="2" t="str">
        <f>Hyperlink("https://www.diodes.com/datasheet/download/FCX589.pdf")</f>
        <v>https://www.diodes.com/datasheet/download/FCX589.pdf</v>
      </c>
      <c r="C188" t="str">
        <f>Hyperlink("https://www.diodes.com/part/view/FCX589","FCX589")</f>
        <v>FCX589</v>
      </c>
      <c r="D188" t="s">
        <v>380</v>
      </c>
      <c r="E188" t="s">
        <v>25</v>
      </c>
      <c r="G188" t="s">
        <v>26</v>
      </c>
      <c r="H188" t="s">
        <v>27</v>
      </c>
      <c r="I188">
        <v>30</v>
      </c>
      <c r="J188">
        <v>1</v>
      </c>
      <c r="K188">
        <v>2</v>
      </c>
      <c r="L188">
        <v>1</v>
      </c>
      <c r="M188">
        <v>100</v>
      </c>
      <c r="N188">
        <v>0.5</v>
      </c>
      <c r="O188">
        <v>80</v>
      </c>
      <c r="P188">
        <v>1</v>
      </c>
      <c r="Q188">
        <v>350</v>
      </c>
      <c r="R188" t="s">
        <v>381</v>
      </c>
      <c r="S188">
        <v>650</v>
      </c>
      <c r="T188" t="s">
        <v>51</v>
      </c>
      <c r="U188">
        <v>100</v>
      </c>
      <c r="W188" t="s">
        <v>29</v>
      </c>
    </row>
    <row r="189" spans="1:23">
      <c r="A189" t="s">
        <v>382</v>
      </c>
      <c r="B189" s="2" t="str">
        <f>Hyperlink("https://www.diodes.com/datasheet/download/FCX591A.pdf")</f>
        <v>https://www.diodes.com/datasheet/download/FCX591A.pdf</v>
      </c>
      <c r="C189" t="str">
        <f>Hyperlink("https://www.diodes.com/part/view/FCX591A","FCX591A")</f>
        <v>FCX591A</v>
      </c>
      <c r="D189" t="s">
        <v>383</v>
      </c>
      <c r="E189" t="s">
        <v>25</v>
      </c>
      <c r="G189" t="s">
        <v>26</v>
      </c>
      <c r="H189" t="s">
        <v>27</v>
      </c>
      <c r="I189">
        <v>40</v>
      </c>
      <c r="J189">
        <v>1</v>
      </c>
      <c r="K189">
        <v>2</v>
      </c>
      <c r="L189">
        <v>1</v>
      </c>
      <c r="M189">
        <v>250</v>
      </c>
      <c r="N189">
        <v>0.5</v>
      </c>
      <c r="O189">
        <v>160</v>
      </c>
      <c r="P189">
        <v>1</v>
      </c>
      <c r="Q189">
        <v>200</v>
      </c>
      <c r="R189" t="s">
        <v>281</v>
      </c>
      <c r="S189">
        <v>500</v>
      </c>
      <c r="T189" t="s">
        <v>287</v>
      </c>
      <c r="U189">
        <v>150</v>
      </c>
      <c r="W189" t="s">
        <v>29</v>
      </c>
    </row>
    <row r="190" spans="1:23">
      <c r="A190" t="s">
        <v>384</v>
      </c>
      <c r="B190" s="2" t="str">
        <f>Hyperlink("https://www.diodes.com/datasheet/download/FCX591AQ.pdf")</f>
        <v>https://www.diodes.com/datasheet/download/FCX591AQ.pdf</v>
      </c>
      <c r="C190" t="str">
        <f>Hyperlink("https://www.diodes.com/part/view/FCX591AQ","FCX591AQ")</f>
        <v>FCX591AQ</v>
      </c>
      <c r="D190" t="s">
        <v>383</v>
      </c>
      <c r="E190" t="s">
        <v>32</v>
      </c>
      <c r="G190" t="s">
        <v>26</v>
      </c>
      <c r="H190" t="s">
        <v>27</v>
      </c>
      <c r="I190">
        <v>40</v>
      </c>
      <c r="J190">
        <v>1</v>
      </c>
      <c r="K190">
        <v>2</v>
      </c>
      <c r="L190">
        <v>1</v>
      </c>
      <c r="M190">
        <v>250</v>
      </c>
      <c r="N190">
        <v>0.5</v>
      </c>
      <c r="O190">
        <v>160</v>
      </c>
      <c r="P190">
        <v>1</v>
      </c>
      <c r="Q190">
        <v>200</v>
      </c>
      <c r="R190" t="s">
        <v>281</v>
      </c>
      <c r="S190">
        <v>500</v>
      </c>
      <c r="T190" t="s">
        <v>287</v>
      </c>
      <c r="U190">
        <v>150</v>
      </c>
      <c r="W190" t="s">
        <v>29</v>
      </c>
    </row>
    <row r="191" spans="1:23">
      <c r="A191" t="s">
        <v>385</v>
      </c>
      <c r="B191" s="2" t="str">
        <f>Hyperlink("https://www.diodes.com/datasheet/download/FCX619.pdf")</f>
        <v>https://www.diodes.com/datasheet/download/FCX619.pdf</v>
      </c>
      <c r="C191" t="str">
        <f>Hyperlink("https://www.diodes.com/part/view/FCX619","FCX619")</f>
        <v>FCX619</v>
      </c>
      <c r="D191" t="s">
        <v>69</v>
      </c>
      <c r="E191" t="s">
        <v>25</v>
      </c>
      <c r="F191">
        <v>87</v>
      </c>
      <c r="G191" t="s">
        <v>238</v>
      </c>
      <c r="H191" t="s">
        <v>60</v>
      </c>
      <c r="I191">
        <v>50</v>
      </c>
      <c r="J191">
        <v>3</v>
      </c>
      <c r="K191">
        <v>6</v>
      </c>
      <c r="L191">
        <v>1</v>
      </c>
      <c r="M191">
        <v>300</v>
      </c>
      <c r="N191">
        <v>0.2</v>
      </c>
      <c r="O191">
        <v>100</v>
      </c>
      <c r="P191">
        <v>2</v>
      </c>
      <c r="Q191">
        <v>25</v>
      </c>
      <c r="R191" t="s">
        <v>224</v>
      </c>
      <c r="S191">
        <v>260</v>
      </c>
      <c r="T191" t="s">
        <v>341</v>
      </c>
      <c r="U191">
        <v>165</v>
      </c>
      <c r="W191" t="s">
        <v>29</v>
      </c>
    </row>
    <row r="192" spans="1:23">
      <c r="A192" t="s">
        <v>386</v>
      </c>
      <c r="B192" s="2" t="str">
        <f>Hyperlink("https://www.diodes.com/datasheet/download/FCX619.pdf")</f>
        <v>https://www.diodes.com/datasheet/download/FCX619.pdf</v>
      </c>
      <c r="C192" t="str">
        <f>Hyperlink("https://www.diodes.com/part/view/FCX619Q","FCX619Q")</f>
        <v>FCX619Q</v>
      </c>
      <c r="D192" t="s">
        <v>69</v>
      </c>
      <c r="E192" t="s">
        <v>32</v>
      </c>
      <c r="F192">
        <v>87</v>
      </c>
      <c r="G192" t="s">
        <v>238</v>
      </c>
      <c r="H192" t="s">
        <v>60</v>
      </c>
      <c r="I192">
        <v>50</v>
      </c>
      <c r="J192">
        <v>3</v>
      </c>
      <c r="K192">
        <v>6</v>
      </c>
      <c r="L192">
        <v>1</v>
      </c>
      <c r="M192">
        <v>300</v>
      </c>
      <c r="N192">
        <v>0.2</v>
      </c>
      <c r="O192">
        <v>100</v>
      </c>
      <c r="P192">
        <v>2</v>
      </c>
      <c r="Q192">
        <v>25</v>
      </c>
      <c r="R192" t="s">
        <v>224</v>
      </c>
      <c r="S192">
        <v>260</v>
      </c>
      <c r="T192" t="s">
        <v>341</v>
      </c>
      <c r="U192">
        <v>165</v>
      </c>
      <c r="W192" t="s">
        <v>29</v>
      </c>
    </row>
    <row r="193" spans="1:23">
      <c r="A193" t="s">
        <v>387</v>
      </c>
      <c r="B193" s="2" t="str">
        <f>Hyperlink("https://www.diodes.com/datasheet/download/FCX690B.pdf")</f>
        <v>https://www.diodes.com/datasheet/download/FCX690B.pdf</v>
      </c>
      <c r="C193" t="str">
        <f>Hyperlink("https://www.diodes.com/part/view/FCX690B","FCX690B")</f>
        <v>FCX690B</v>
      </c>
      <c r="D193" t="s">
        <v>388</v>
      </c>
      <c r="E193" t="s">
        <v>25</v>
      </c>
      <c r="G193" t="s">
        <v>26</v>
      </c>
      <c r="H193" t="s">
        <v>60</v>
      </c>
      <c r="I193">
        <v>45</v>
      </c>
      <c r="J193">
        <v>2</v>
      </c>
      <c r="K193">
        <v>6</v>
      </c>
      <c r="L193">
        <v>2</v>
      </c>
      <c r="M193">
        <v>500</v>
      </c>
      <c r="N193">
        <v>0.1</v>
      </c>
      <c r="O193">
        <v>150</v>
      </c>
      <c r="P193">
        <v>2</v>
      </c>
      <c r="Q193">
        <v>80</v>
      </c>
      <c r="R193" t="s">
        <v>335</v>
      </c>
      <c r="S193">
        <v>300</v>
      </c>
      <c r="T193" t="s">
        <v>344</v>
      </c>
      <c r="U193">
        <v>150</v>
      </c>
      <c r="W193" t="s">
        <v>29</v>
      </c>
    </row>
    <row r="194" spans="1:23">
      <c r="A194" t="s">
        <v>389</v>
      </c>
      <c r="B194" s="2" t="str">
        <f>Hyperlink("https://www.diodes.com/datasheet/download/FCX790A.pdf")</f>
        <v>https://www.diodes.com/datasheet/download/FCX790A.pdf</v>
      </c>
      <c r="C194" t="str">
        <f>Hyperlink("https://www.diodes.com/part/view/FCX790A","FCX790A")</f>
        <v>FCX790A</v>
      </c>
      <c r="D194" t="s">
        <v>390</v>
      </c>
      <c r="E194" t="s">
        <v>25</v>
      </c>
      <c r="G194" t="s">
        <v>26</v>
      </c>
      <c r="H194" t="s">
        <v>27</v>
      </c>
      <c r="I194">
        <v>40</v>
      </c>
      <c r="J194">
        <v>2</v>
      </c>
      <c r="K194">
        <v>6</v>
      </c>
      <c r="L194">
        <v>2</v>
      </c>
      <c r="M194">
        <v>250</v>
      </c>
      <c r="N194">
        <v>0.5</v>
      </c>
      <c r="O194">
        <v>150</v>
      </c>
      <c r="P194">
        <v>2</v>
      </c>
      <c r="Q194">
        <v>250</v>
      </c>
      <c r="R194" t="s">
        <v>239</v>
      </c>
      <c r="S194">
        <v>450</v>
      </c>
      <c r="T194" t="s">
        <v>341</v>
      </c>
      <c r="U194">
        <v>100</v>
      </c>
      <c r="W194" t="s">
        <v>29</v>
      </c>
    </row>
    <row r="195" spans="1:23">
      <c r="A195" t="s">
        <v>391</v>
      </c>
      <c r="B195" s="2" t="str">
        <f>Hyperlink("https://www.diodes.com/datasheet/download/FMMT449.pdf")</f>
        <v>https://www.diodes.com/datasheet/download/FMMT449.pdf</v>
      </c>
      <c r="C195" t="str">
        <f>Hyperlink("https://www.diodes.com/part/view/FMMT449","FMMT449")</f>
        <v>FMMT449</v>
      </c>
      <c r="D195" t="s">
        <v>280</v>
      </c>
      <c r="E195" t="s">
        <v>25</v>
      </c>
      <c r="F195">
        <v>250</v>
      </c>
      <c r="G195" t="s">
        <v>26</v>
      </c>
      <c r="H195" t="s">
        <v>60</v>
      </c>
      <c r="I195">
        <v>30</v>
      </c>
      <c r="J195">
        <v>1</v>
      </c>
      <c r="K195">
        <v>2</v>
      </c>
      <c r="L195">
        <v>0.5</v>
      </c>
      <c r="M195">
        <v>100</v>
      </c>
      <c r="N195">
        <v>0.5</v>
      </c>
      <c r="O195">
        <v>40</v>
      </c>
      <c r="P195">
        <v>2</v>
      </c>
      <c r="Q195">
        <v>500</v>
      </c>
      <c r="R195" t="s">
        <v>287</v>
      </c>
      <c r="S195">
        <v>1000</v>
      </c>
      <c r="T195" t="s">
        <v>51</v>
      </c>
      <c r="U195">
        <v>150</v>
      </c>
      <c r="W195" t="s">
        <v>61</v>
      </c>
    </row>
    <row r="196" spans="1:23">
      <c r="A196" t="s">
        <v>392</v>
      </c>
      <c r="B196" s="2" t="str">
        <f>Hyperlink("https://www.diodes.com/datasheet/download/FMMT489.pdf")</f>
        <v>https://www.diodes.com/datasheet/download/FMMT489.pdf</v>
      </c>
      <c r="C196" t="str">
        <f>Hyperlink("https://www.diodes.com/part/view/FMMT489","FMMT489")</f>
        <v>FMMT489</v>
      </c>
      <c r="D196" t="s">
        <v>280</v>
      </c>
      <c r="E196" t="s">
        <v>25</v>
      </c>
      <c r="F196">
        <v>175</v>
      </c>
      <c r="G196" t="s">
        <v>26</v>
      </c>
      <c r="H196" t="s">
        <v>60</v>
      </c>
      <c r="I196">
        <v>30</v>
      </c>
      <c r="J196">
        <v>1</v>
      </c>
      <c r="K196">
        <v>4</v>
      </c>
      <c r="L196">
        <v>0.5</v>
      </c>
      <c r="M196">
        <v>100</v>
      </c>
      <c r="N196">
        <v>1</v>
      </c>
      <c r="O196">
        <v>60</v>
      </c>
      <c r="P196">
        <v>2</v>
      </c>
      <c r="Q196">
        <v>300</v>
      </c>
      <c r="R196" t="s">
        <v>287</v>
      </c>
      <c r="S196">
        <v>600</v>
      </c>
      <c r="T196" t="s">
        <v>51</v>
      </c>
      <c r="U196">
        <v>150</v>
      </c>
      <c r="W196" t="s">
        <v>61</v>
      </c>
    </row>
    <row r="197" spans="1:23">
      <c r="A197" t="s">
        <v>393</v>
      </c>
      <c r="B197" s="2" t="str">
        <f>Hyperlink("https://www.diodes.com/datasheet/download/FMMT491A.pdf")</f>
        <v>https://www.diodes.com/datasheet/download/FMMT491A.pdf</v>
      </c>
      <c r="C197" t="str">
        <f>Hyperlink("https://www.diodes.com/part/view/FMMT491A","FMMT491A")</f>
        <v>FMMT491A</v>
      </c>
      <c r="D197" t="s">
        <v>394</v>
      </c>
      <c r="E197" t="s">
        <v>25</v>
      </c>
      <c r="F197">
        <v>195</v>
      </c>
      <c r="G197" t="s">
        <v>26</v>
      </c>
      <c r="H197" t="s">
        <v>60</v>
      </c>
      <c r="I197">
        <v>40</v>
      </c>
      <c r="J197">
        <v>1</v>
      </c>
      <c r="K197">
        <v>2</v>
      </c>
      <c r="L197">
        <v>0.5</v>
      </c>
      <c r="M197">
        <v>300</v>
      </c>
      <c r="N197">
        <v>0.5</v>
      </c>
      <c r="O197">
        <v>200</v>
      </c>
      <c r="P197">
        <v>1</v>
      </c>
      <c r="Q197">
        <v>300</v>
      </c>
      <c r="R197" t="s">
        <v>48</v>
      </c>
      <c r="S197">
        <v>500</v>
      </c>
      <c r="T197" t="s">
        <v>287</v>
      </c>
      <c r="U197">
        <v>150</v>
      </c>
      <c r="W197" t="s">
        <v>61</v>
      </c>
    </row>
    <row r="198" spans="1:23">
      <c r="A198" t="s">
        <v>395</v>
      </c>
      <c r="B198" s="2" t="str">
        <f>Hyperlink("https://www.diodes.com/datasheet/download/FMMT491A.pdf")</f>
        <v>https://www.diodes.com/datasheet/download/FMMT491A.pdf</v>
      </c>
      <c r="C198" t="str">
        <f>Hyperlink("https://www.diodes.com/part/view/FMMT491AQ","FMMT491AQ")</f>
        <v>FMMT491AQ</v>
      </c>
      <c r="D198" t="s">
        <v>394</v>
      </c>
      <c r="E198" t="s">
        <v>32</v>
      </c>
      <c r="F198">
        <v>195</v>
      </c>
      <c r="G198" t="s">
        <v>26</v>
      </c>
      <c r="H198" t="s">
        <v>60</v>
      </c>
      <c r="I198">
        <v>40</v>
      </c>
      <c r="J198">
        <v>1</v>
      </c>
      <c r="K198">
        <v>2</v>
      </c>
      <c r="L198">
        <v>0.5</v>
      </c>
      <c r="M198">
        <v>300</v>
      </c>
      <c r="N198">
        <v>0.5</v>
      </c>
      <c r="O198">
        <v>200</v>
      </c>
      <c r="P198">
        <v>1</v>
      </c>
      <c r="Q198">
        <v>300</v>
      </c>
      <c r="R198" t="s">
        <v>48</v>
      </c>
      <c r="S198">
        <v>500</v>
      </c>
      <c r="T198" t="s">
        <v>287</v>
      </c>
      <c r="U198">
        <v>150</v>
      </c>
      <c r="W198" t="s">
        <v>61</v>
      </c>
    </row>
    <row r="199" spans="1:23">
      <c r="A199" t="s">
        <v>396</v>
      </c>
      <c r="B199" s="2" t="str">
        <f>Hyperlink("https://www.diodes.com/datasheet/download/FMMT549.pdf")</f>
        <v>https://www.diodes.com/datasheet/download/FMMT549.pdf</v>
      </c>
      <c r="C199" t="str">
        <f>Hyperlink("https://www.diodes.com/part/view/FMMT549","FMMT549")</f>
        <v>FMMT549</v>
      </c>
      <c r="D199" t="s">
        <v>397</v>
      </c>
      <c r="E199" t="s">
        <v>25</v>
      </c>
      <c r="G199" t="s">
        <v>26</v>
      </c>
      <c r="H199" t="s">
        <v>27</v>
      </c>
      <c r="I199">
        <v>30</v>
      </c>
      <c r="J199">
        <v>1</v>
      </c>
      <c r="K199">
        <v>2</v>
      </c>
      <c r="L199">
        <v>0.5</v>
      </c>
      <c r="M199">
        <v>100</v>
      </c>
      <c r="N199">
        <v>0.5</v>
      </c>
      <c r="O199">
        <v>40</v>
      </c>
      <c r="P199">
        <v>2</v>
      </c>
      <c r="Q199">
        <v>500</v>
      </c>
      <c r="R199" t="s">
        <v>287</v>
      </c>
      <c r="S199">
        <v>750</v>
      </c>
      <c r="T199" t="s">
        <v>51</v>
      </c>
      <c r="U199">
        <v>100</v>
      </c>
      <c r="W199" t="s">
        <v>61</v>
      </c>
    </row>
    <row r="200" spans="1:23">
      <c r="A200" t="s">
        <v>398</v>
      </c>
      <c r="B200" s="2" t="str">
        <f>Hyperlink("https://www.diodes.com/datasheet/download/FMMT549A.pdf")</f>
        <v>https://www.diodes.com/datasheet/download/FMMT549A.pdf</v>
      </c>
      <c r="C200" t="str">
        <f>Hyperlink("https://www.diodes.com/part/view/FMMT549A","FMMT549A")</f>
        <v>FMMT549A</v>
      </c>
      <c r="D200" t="s">
        <v>397</v>
      </c>
      <c r="E200" t="s">
        <v>25</v>
      </c>
      <c r="G200" t="s">
        <v>26</v>
      </c>
      <c r="H200" t="s">
        <v>27</v>
      </c>
      <c r="I200">
        <v>30</v>
      </c>
      <c r="J200">
        <v>1</v>
      </c>
      <c r="K200">
        <v>2</v>
      </c>
      <c r="L200">
        <v>0.5</v>
      </c>
      <c r="M200">
        <v>150</v>
      </c>
      <c r="N200">
        <v>0.5</v>
      </c>
      <c r="O200">
        <v>40</v>
      </c>
      <c r="P200">
        <v>2</v>
      </c>
      <c r="Q200">
        <v>300</v>
      </c>
      <c r="R200" t="s">
        <v>281</v>
      </c>
      <c r="S200">
        <v>500</v>
      </c>
      <c r="T200" t="s">
        <v>287</v>
      </c>
      <c r="U200">
        <v>100</v>
      </c>
      <c r="W200" t="s">
        <v>61</v>
      </c>
    </row>
    <row r="201" spans="1:23">
      <c r="A201" t="s">
        <v>399</v>
      </c>
      <c r="B201" s="2" t="str">
        <f>Hyperlink("https://www.diodes.com/datasheet/download/FMMT589.pdf")</f>
        <v>https://www.diodes.com/datasheet/download/FMMT589.pdf</v>
      </c>
      <c r="C201" t="str">
        <f>Hyperlink("https://www.diodes.com/part/view/FMMT589","FMMT589")</f>
        <v>FMMT589</v>
      </c>
      <c r="D201" t="s">
        <v>397</v>
      </c>
      <c r="E201" t="s">
        <v>25</v>
      </c>
      <c r="F201">
        <v>250</v>
      </c>
      <c r="G201" t="s">
        <v>26</v>
      </c>
      <c r="H201" t="s">
        <v>27</v>
      </c>
      <c r="I201">
        <v>30</v>
      </c>
      <c r="J201">
        <v>1</v>
      </c>
      <c r="K201">
        <v>2</v>
      </c>
      <c r="L201">
        <v>0.5</v>
      </c>
      <c r="M201">
        <v>100</v>
      </c>
      <c r="N201">
        <v>0.5</v>
      </c>
      <c r="O201">
        <v>80</v>
      </c>
      <c r="P201">
        <v>1</v>
      </c>
      <c r="Q201">
        <v>250</v>
      </c>
      <c r="R201" t="s">
        <v>48</v>
      </c>
      <c r="S201">
        <v>350</v>
      </c>
      <c r="T201" t="s">
        <v>287</v>
      </c>
      <c r="U201">
        <v>100</v>
      </c>
      <c r="W201" t="s">
        <v>61</v>
      </c>
    </row>
    <row r="202" spans="1:23">
      <c r="A202" t="s">
        <v>400</v>
      </c>
      <c r="B202" s="2" t="str">
        <f>Hyperlink("https://www.diodes.com/datasheet/download/FMMT591A.pdf")</f>
        <v>https://www.diodes.com/datasheet/download/FMMT591A.pdf</v>
      </c>
      <c r="C202" t="str">
        <f>Hyperlink("https://www.diodes.com/part/view/FMMT591A","FMMT591A")</f>
        <v>FMMT591A</v>
      </c>
      <c r="D202" t="s">
        <v>401</v>
      </c>
      <c r="E202" t="s">
        <v>25</v>
      </c>
      <c r="F202">
        <v>350</v>
      </c>
      <c r="G202" t="s">
        <v>26</v>
      </c>
      <c r="H202" t="s">
        <v>27</v>
      </c>
      <c r="I202">
        <v>40</v>
      </c>
      <c r="J202">
        <v>1</v>
      </c>
      <c r="K202">
        <v>2</v>
      </c>
      <c r="L202">
        <v>0.5</v>
      </c>
      <c r="M202">
        <v>300</v>
      </c>
      <c r="N202">
        <v>0.1</v>
      </c>
      <c r="O202">
        <v>160</v>
      </c>
      <c r="P202">
        <v>1</v>
      </c>
      <c r="Q202">
        <v>200</v>
      </c>
      <c r="R202" t="s">
        <v>281</v>
      </c>
      <c r="S202">
        <v>350</v>
      </c>
      <c r="T202" t="s">
        <v>402</v>
      </c>
      <c r="U202">
        <v>150</v>
      </c>
      <c r="W202" t="s">
        <v>61</v>
      </c>
    </row>
    <row r="203" spans="1:23">
      <c r="A203" t="s">
        <v>403</v>
      </c>
      <c r="B203" s="2" t="str">
        <f>Hyperlink("https://www.diodes.com/datasheet/download/FMMT591A.pdf")</f>
        <v>https://www.diodes.com/datasheet/download/FMMT591A.pdf</v>
      </c>
      <c r="C203" t="str">
        <f>Hyperlink("https://www.diodes.com/part/view/FMMT591AQ","FMMT591AQ")</f>
        <v>FMMT591AQ</v>
      </c>
      <c r="D203" t="s">
        <v>401</v>
      </c>
      <c r="E203" t="s">
        <v>32</v>
      </c>
      <c r="F203">
        <v>350</v>
      </c>
      <c r="G203" t="s">
        <v>26</v>
      </c>
      <c r="H203" t="s">
        <v>27</v>
      </c>
      <c r="I203">
        <v>40</v>
      </c>
      <c r="J203">
        <v>1</v>
      </c>
      <c r="K203">
        <v>2</v>
      </c>
      <c r="L203">
        <v>0.5</v>
      </c>
      <c r="M203">
        <v>300</v>
      </c>
      <c r="N203">
        <v>0.1</v>
      </c>
      <c r="O203">
        <v>160</v>
      </c>
      <c r="P203">
        <v>1</v>
      </c>
      <c r="Q203">
        <v>200</v>
      </c>
      <c r="R203" t="s">
        <v>281</v>
      </c>
      <c r="S203">
        <v>350</v>
      </c>
      <c r="T203" t="s">
        <v>402</v>
      </c>
      <c r="U203">
        <v>150</v>
      </c>
      <c r="W203" t="s">
        <v>61</v>
      </c>
    </row>
    <row r="204" spans="1:23">
      <c r="A204" t="s">
        <v>404</v>
      </c>
      <c r="B204" s="2" t="str">
        <f>Hyperlink("https://www.diodes.com/datasheet/download/FMMT619.pdf")</f>
        <v>https://www.diodes.com/datasheet/download/FMMT619.pdf</v>
      </c>
      <c r="C204" t="str">
        <f>Hyperlink("https://www.diodes.com/part/view/FMMT619","FMMT619")</f>
        <v>FMMT619</v>
      </c>
      <c r="D204" t="s">
        <v>405</v>
      </c>
      <c r="E204" t="s">
        <v>25</v>
      </c>
      <c r="F204">
        <v>68</v>
      </c>
      <c r="G204" t="s">
        <v>238</v>
      </c>
      <c r="H204" t="s">
        <v>60</v>
      </c>
      <c r="I204">
        <v>50</v>
      </c>
      <c r="J204">
        <v>2</v>
      </c>
      <c r="K204">
        <v>6</v>
      </c>
      <c r="L204">
        <v>0.625</v>
      </c>
      <c r="M204">
        <v>300</v>
      </c>
      <c r="N204">
        <v>0.2</v>
      </c>
      <c r="O204">
        <v>100</v>
      </c>
      <c r="P204">
        <v>2</v>
      </c>
      <c r="Q204">
        <v>20</v>
      </c>
      <c r="R204" t="s">
        <v>224</v>
      </c>
      <c r="S204">
        <v>220</v>
      </c>
      <c r="T204" t="s">
        <v>341</v>
      </c>
      <c r="U204">
        <v>165</v>
      </c>
      <c r="W204" t="s">
        <v>61</v>
      </c>
    </row>
    <row r="205" spans="1:23">
      <c r="A205" t="s">
        <v>406</v>
      </c>
      <c r="B205" s="2" t="str">
        <f>Hyperlink("https://www.diodes.com/datasheet/download/FMMT619Q.pdf")</f>
        <v>https://www.diodes.com/datasheet/download/FMMT619Q.pdf</v>
      </c>
      <c r="C205" t="str">
        <f>Hyperlink("https://www.diodes.com/part/view/FMMT619Q","FMMT619Q")</f>
        <v>FMMT619Q</v>
      </c>
      <c r="D205" t="s">
        <v>405</v>
      </c>
      <c r="E205" t="s">
        <v>32</v>
      </c>
      <c r="F205">
        <v>68</v>
      </c>
      <c r="G205" t="s">
        <v>238</v>
      </c>
      <c r="H205" t="s">
        <v>60</v>
      </c>
      <c r="I205">
        <v>50</v>
      </c>
      <c r="J205">
        <v>2</v>
      </c>
      <c r="K205">
        <v>6</v>
      </c>
      <c r="L205">
        <v>0.625</v>
      </c>
      <c r="M205">
        <v>300</v>
      </c>
      <c r="N205">
        <v>0.2</v>
      </c>
      <c r="O205">
        <v>100</v>
      </c>
      <c r="P205">
        <v>2</v>
      </c>
      <c r="Q205">
        <v>20</v>
      </c>
      <c r="R205" t="s">
        <v>224</v>
      </c>
      <c r="S205">
        <v>220</v>
      </c>
      <c r="T205" t="s">
        <v>341</v>
      </c>
      <c r="U205">
        <v>165</v>
      </c>
      <c r="W205" t="s">
        <v>407</v>
      </c>
    </row>
    <row r="206" spans="1:23">
      <c r="A206" t="s">
        <v>408</v>
      </c>
      <c r="B206" s="2" t="str">
        <f>Hyperlink("https://www.diodes.com/datasheet/download/FMMT720.pdf")</f>
        <v>https://www.diodes.com/datasheet/download/FMMT720.pdf</v>
      </c>
      <c r="C206" t="str">
        <f>Hyperlink("https://www.diodes.com/part/view/FMMT720","FMMT720")</f>
        <v>FMMT720</v>
      </c>
      <c r="D206" t="s">
        <v>409</v>
      </c>
      <c r="E206" t="s">
        <v>25</v>
      </c>
      <c r="F206">
        <v>163</v>
      </c>
      <c r="G206" t="s">
        <v>238</v>
      </c>
      <c r="H206" t="s">
        <v>27</v>
      </c>
      <c r="I206">
        <v>40</v>
      </c>
      <c r="J206">
        <v>1.5</v>
      </c>
      <c r="K206">
        <v>4</v>
      </c>
      <c r="L206">
        <v>0.625</v>
      </c>
      <c r="M206">
        <v>300</v>
      </c>
      <c r="N206">
        <v>0.1</v>
      </c>
      <c r="O206">
        <v>60</v>
      </c>
      <c r="P206">
        <v>1.5</v>
      </c>
      <c r="Q206">
        <v>40</v>
      </c>
      <c r="R206" t="s">
        <v>224</v>
      </c>
      <c r="S206">
        <v>220</v>
      </c>
      <c r="T206" t="s">
        <v>28</v>
      </c>
      <c r="U206">
        <v>180</v>
      </c>
      <c r="W206" t="s">
        <v>61</v>
      </c>
    </row>
    <row r="207" spans="1:23">
      <c r="A207" t="s">
        <v>410</v>
      </c>
      <c r="B207" s="2" t="str">
        <f>Hyperlink("https://www.diodes.com/datasheet/download/FMMT720.pdf")</f>
        <v>https://www.diodes.com/datasheet/download/FMMT720.pdf</v>
      </c>
      <c r="C207" t="str">
        <f>Hyperlink("https://www.diodes.com/part/view/FMMT720Q","FMMT720Q")</f>
        <v>FMMT720Q</v>
      </c>
      <c r="D207" t="s">
        <v>409</v>
      </c>
      <c r="E207" t="s">
        <v>32</v>
      </c>
      <c r="F207">
        <v>163</v>
      </c>
      <c r="G207" t="s">
        <v>238</v>
      </c>
      <c r="H207" t="s">
        <v>27</v>
      </c>
      <c r="I207">
        <v>40</v>
      </c>
      <c r="J207">
        <v>1.5</v>
      </c>
      <c r="K207">
        <v>4</v>
      </c>
      <c r="L207">
        <v>0.625</v>
      </c>
      <c r="M207">
        <v>300</v>
      </c>
      <c r="N207">
        <v>0.1</v>
      </c>
      <c r="O207">
        <v>60</v>
      </c>
      <c r="P207">
        <v>1.5</v>
      </c>
      <c r="Q207">
        <v>40</v>
      </c>
      <c r="R207" t="s">
        <v>224</v>
      </c>
      <c r="S207">
        <v>220</v>
      </c>
      <c r="T207" t="s">
        <v>28</v>
      </c>
      <c r="U207">
        <v>180</v>
      </c>
      <c r="W207" t="s">
        <v>61</v>
      </c>
    </row>
    <row r="208" spans="1:23">
      <c r="A208" t="s">
        <v>411</v>
      </c>
      <c r="B208" s="2" t="str">
        <f>Hyperlink("https://www.diodes.com/datasheet/download/FMMTL619.pdf")</f>
        <v>https://www.diodes.com/datasheet/download/FMMTL619.pdf</v>
      </c>
      <c r="C208" t="str">
        <f>Hyperlink("https://www.diodes.com/part/view/FMMTL619","FMMTL619")</f>
        <v>FMMTL619</v>
      </c>
      <c r="D208" t="s">
        <v>412</v>
      </c>
      <c r="E208" t="s">
        <v>25</v>
      </c>
      <c r="F208">
        <v>160</v>
      </c>
      <c r="G208" t="s">
        <v>238</v>
      </c>
      <c r="H208" t="s">
        <v>60</v>
      </c>
      <c r="I208">
        <v>50</v>
      </c>
      <c r="J208">
        <v>1.25</v>
      </c>
      <c r="K208">
        <v>2</v>
      </c>
      <c r="L208">
        <v>0.5</v>
      </c>
      <c r="M208">
        <v>300</v>
      </c>
      <c r="N208">
        <v>0.2</v>
      </c>
      <c r="O208">
        <v>100</v>
      </c>
      <c r="P208">
        <v>1</v>
      </c>
      <c r="Q208">
        <v>45</v>
      </c>
      <c r="R208" t="s">
        <v>224</v>
      </c>
      <c r="S208">
        <v>180</v>
      </c>
      <c r="T208" t="s">
        <v>413</v>
      </c>
      <c r="U208">
        <v>180</v>
      </c>
      <c r="W208" t="s">
        <v>61</v>
      </c>
    </row>
    <row r="209" spans="1:23">
      <c r="A209" t="s">
        <v>414</v>
      </c>
      <c r="B209" s="2" t="str">
        <f>Hyperlink("https://www.diodes.com/datasheet/download/FZT1051A.pdf")</f>
        <v>https://www.diodes.com/datasheet/download/FZT1051A.pdf</v>
      </c>
      <c r="C209" t="str">
        <f>Hyperlink("https://www.diodes.com/part/view/FZT1051A","FZT1051A")</f>
        <v>FZT1051A</v>
      </c>
      <c r="D209" t="s">
        <v>415</v>
      </c>
      <c r="E209" t="s">
        <v>25</v>
      </c>
      <c r="F209">
        <v>50</v>
      </c>
      <c r="G209" t="s">
        <v>238</v>
      </c>
      <c r="H209" t="s">
        <v>60</v>
      </c>
      <c r="I209">
        <v>40</v>
      </c>
      <c r="J209">
        <v>5</v>
      </c>
      <c r="K209">
        <v>20</v>
      </c>
      <c r="L209">
        <v>3</v>
      </c>
      <c r="M209">
        <v>270</v>
      </c>
      <c r="N209">
        <v>1</v>
      </c>
      <c r="O209">
        <v>130</v>
      </c>
      <c r="P209">
        <v>5</v>
      </c>
      <c r="Q209">
        <v>120</v>
      </c>
      <c r="R209" t="s">
        <v>353</v>
      </c>
      <c r="S209">
        <v>340</v>
      </c>
      <c r="T209" t="s">
        <v>416</v>
      </c>
      <c r="U209">
        <v>155</v>
      </c>
      <c r="W209" t="s">
        <v>417</v>
      </c>
    </row>
    <row r="210" spans="1:23">
      <c r="A210" t="s">
        <v>418</v>
      </c>
      <c r="B210" s="2" t="str">
        <f>Hyperlink("https://www.diodes.com/datasheet/download/FZT1151A.pdf")</f>
        <v>https://www.diodes.com/datasheet/download/FZT1151A.pdf</v>
      </c>
      <c r="C210" t="str">
        <f>Hyperlink("https://www.diodes.com/part/view/FZT1151A","FZT1151A")</f>
        <v>FZT1151A</v>
      </c>
      <c r="D210" t="s">
        <v>237</v>
      </c>
      <c r="E210" t="s">
        <v>25</v>
      </c>
      <c r="G210" t="s">
        <v>238</v>
      </c>
      <c r="H210" t="s">
        <v>27</v>
      </c>
      <c r="I210">
        <v>40</v>
      </c>
      <c r="J210">
        <v>3</v>
      </c>
      <c r="K210">
        <v>5</v>
      </c>
      <c r="L210">
        <v>3</v>
      </c>
      <c r="M210">
        <v>250</v>
      </c>
      <c r="N210">
        <v>0.5</v>
      </c>
      <c r="O210">
        <v>100</v>
      </c>
      <c r="P210">
        <v>3</v>
      </c>
      <c r="Q210">
        <v>180</v>
      </c>
      <c r="R210" t="s">
        <v>239</v>
      </c>
      <c r="S210">
        <v>300</v>
      </c>
      <c r="T210" t="s">
        <v>375</v>
      </c>
      <c r="U210">
        <v>145</v>
      </c>
      <c r="W210" t="s">
        <v>214</v>
      </c>
    </row>
    <row r="211" spans="1:23">
      <c r="A211" t="s">
        <v>419</v>
      </c>
      <c r="B211" s="2" t="str">
        <f>Hyperlink("https://www.diodes.com/datasheet/download/FZT489.pdf")</f>
        <v>https://www.diodes.com/datasheet/download/FZT489.pdf</v>
      </c>
      <c r="C211" t="str">
        <f>Hyperlink("https://www.diodes.com/part/view/FZT489","FZT489")</f>
        <v>FZT489</v>
      </c>
      <c r="D211" t="s">
        <v>420</v>
      </c>
      <c r="E211" t="s">
        <v>25</v>
      </c>
      <c r="G211" t="s">
        <v>26</v>
      </c>
      <c r="H211" t="s">
        <v>60</v>
      </c>
      <c r="I211">
        <v>30</v>
      </c>
      <c r="J211">
        <v>1</v>
      </c>
      <c r="K211">
        <v>4</v>
      </c>
      <c r="L211">
        <v>2</v>
      </c>
      <c r="M211">
        <v>100</v>
      </c>
      <c r="N211">
        <v>1</v>
      </c>
      <c r="O211">
        <v>60</v>
      </c>
      <c r="P211">
        <v>2</v>
      </c>
      <c r="Q211">
        <v>300</v>
      </c>
      <c r="R211" t="s">
        <v>287</v>
      </c>
      <c r="S211">
        <v>600</v>
      </c>
      <c r="T211" t="s">
        <v>51</v>
      </c>
      <c r="U211">
        <v>150</v>
      </c>
      <c r="W211" t="s">
        <v>214</v>
      </c>
    </row>
    <row r="212" spans="1:23">
      <c r="A212" t="s">
        <v>421</v>
      </c>
      <c r="B212" s="2" t="str">
        <f>Hyperlink("https://www.diodes.com/datasheet/download/FZT489.pdf")</f>
        <v>https://www.diodes.com/datasheet/download/FZT489.pdf</v>
      </c>
      <c r="C212" t="str">
        <f>Hyperlink("https://www.diodes.com/part/view/FZT489Q","FZT489Q")</f>
        <v>FZT489Q</v>
      </c>
      <c r="D212" t="s">
        <v>420</v>
      </c>
      <c r="E212" t="s">
        <v>32</v>
      </c>
      <c r="G212" t="s">
        <v>26</v>
      </c>
      <c r="H212" t="s">
        <v>60</v>
      </c>
      <c r="I212">
        <v>30</v>
      </c>
      <c r="J212">
        <v>1</v>
      </c>
      <c r="K212">
        <v>4</v>
      </c>
      <c r="L212">
        <v>2</v>
      </c>
      <c r="M212">
        <v>100</v>
      </c>
      <c r="N212">
        <v>1</v>
      </c>
      <c r="O212">
        <v>60</v>
      </c>
      <c r="P212">
        <v>2</v>
      </c>
      <c r="Q212">
        <v>300</v>
      </c>
      <c r="R212" t="s">
        <v>287</v>
      </c>
      <c r="S212">
        <v>600</v>
      </c>
      <c r="T212" t="s">
        <v>51</v>
      </c>
      <c r="U212">
        <v>150</v>
      </c>
      <c r="W212" t="s">
        <v>214</v>
      </c>
    </row>
    <row r="213" spans="1:23">
      <c r="A213" t="s">
        <v>422</v>
      </c>
      <c r="B213" s="2" t="str">
        <f>Hyperlink("https://www.diodes.com/datasheet/download/FZT491A.pdf")</f>
        <v>https://www.diodes.com/datasheet/download/FZT491A.pdf</v>
      </c>
      <c r="C213" t="str">
        <f>Hyperlink("https://www.diodes.com/part/view/FZT491A","FZT491A")</f>
        <v>FZT491A</v>
      </c>
      <c r="D213" t="s">
        <v>423</v>
      </c>
      <c r="E213" t="s">
        <v>25</v>
      </c>
      <c r="G213" t="s">
        <v>26</v>
      </c>
      <c r="H213" t="s">
        <v>60</v>
      </c>
      <c r="I213">
        <v>40</v>
      </c>
      <c r="J213">
        <v>1</v>
      </c>
      <c r="K213">
        <v>2</v>
      </c>
      <c r="L213">
        <v>2</v>
      </c>
      <c r="M213">
        <v>300</v>
      </c>
      <c r="N213">
        <v>0.5</v>
      </c>
      <c r="O213">
        <v>200</v>
      </c>
      <c r="P213">
        <v>1</v>
      </c>
      <c r="Q213">
        <v>300</v>
      </c>
      <c r="R213" t="s">
        <v>48</v>
      </c>
      <c r="S213">
        <v>500</v>
      </c>
      <c r="T213" t="s">
        <v>287</v>
      </c>
      <c r="U213">
        <v>150</v>
      </c>
      <c r="W213" t="s">
        <v>214</v>
      </c>
    </row>
    <row r="214" spans="1:23">
      <c r="A214" t="s">
        <v>424</v>
      </c>
      <c r="B214" s="2" t="str">
        <f>Hyperlink("https://www.diodes.com/datasheet/download/FZT491A.pdf")</f>
        <v>https://www.diodes.com/datasheet/download/FZT491A.pdf</v>
      </c>
      <c r="C214" t="str">
        <f>Hyperlink("https://www.diodes.com/part/view/FZT491AQ","FZT491AQ")</f>
        <v>FZT491AQ</v>
      </c>
      <c r="D214" t="s">
        <v>423</v>
      </c>
      <c r="E214" t="s">
        <v>32</v>
      </c>
      <c r="G214" t="s">
        <v>26</v>
      </c>
      <c r="H214" t="s">
        <v>60</v>
      </c>
      <c r="I214">
        <v>40</v>
      </c>
      <c r="J214">
        <v>1</v>
      </c>
      <c r="K214">
        <v>2</v>
      </c>
      <c r="L214">
        <v>2</v>
      </c>
      <c r="M214">
        <v>300</v>
      </c>
      <c r="N214">
        <v>0.5</v>
      </c>
      <c r="O214">
        <v>200</v>
      </c>
      <c r="P214">
        <v>1</v>
      </c>
      <c r="Q214">
        <v>300</v>
      </c>
      <c r="R214" t="s">
        <v>48</v>
      </c>
      <c r="S214">
        <v>500</v>
      </c>
      <c r="T214" t="s">
        <v>287</v>
      </c>
      <c r="U214">
        <v>150</v>
      </c>
      <c r="W214" t="s">
        <v>214</v>
      </c>
    </row>
    <row r="215" spans="1:23">
      <c r="A215" t="s">
        <v>425</v>
      </c>
      <c r="B215" s="2" t="str">
        <f>Hyperlink("https://www.diodes.com/datasheet/download/FZT549.pdf")</f>
        <v>https://www.diodes.com/datasheet/download/FZT549.pdf</v>
      </c>
      <c r="C215" t="str">
        <f>Hyperlink("https://www.diodes.com/part/view/FZT549","FZT549")</f>
        <v>FZT549</v>
      </c>
      <c r="D215" t="s">
        <v>426</v>
      </c>
      <c r="E215" t="s">
        <v>25</v>
      </c>
      <c r="G215" t="s">
        <v>26</v>
      </c>
      <c r="H215" t="s">
        <v>27</v>
      </c>
      <c r="I215">
        <v>30</v>
      </c>
      <c r="J215">
        <v>1</v>
      </c>
      <c r="K215">
        <v>2</v>
      </c>
      <c r="L215">
        <v>2</v>
      </c>
      <c r="M215">
        <v>100</v>
      </c>
      <c r="N215">
        <v>0.5</v>
      </c>
      <c r="O215">
        <v>30</v>
      </c>
      <c r="P215">
        <v>2</v>
      </c>
      <c r="Q215">
        <v>500</v>
      </c>
      <c r="R215" t="s">
        <v>287</v>
      </c>
      <c r="S215">
        <v>750</v>
      </c>
      <c r="T215" t="s">
        <v>51</v>
      </c>
      <c r="U215">
        <v>100</v>
      </c>
      <c r="W215" t="s">
        <v>214</v>
      </c>
    </row>
    <row r="216" spans="1:23">
      <c r="A216" t="s">
        <v>427</v>
      </c>
      <c r="B216" s="2" t="str">
        <f>Hyperlink("https://www.diodes.com/datasheet/download/FZT589.pdf")</f>
        <v>https://www.diodes.com/datasheet/download/FZT589.pdf</v>
      </c>
      <c r="C216" t="str">
        <f>Hyperlink("https://www.diodes.com/part/view/FZT589","FZT589")</f>
        <v>FZT589</v>
      </c>
      <c r="D216" t="s">
        <v>426</v>
      </c>
      <c r="E216" t="s">
        <v>25</v>
      </c>
      <c r="G216" t="s">
        <v>26</v>
      </c>
      <c r="H216" t="s">
        <v>27</v>
      </c>
      <c r="I216">
        <v>30</v>
      </c>
      <c r="J216">
        <v>1</v>
      </c>
      <c r="K216">
        <v>2</v>
      </c>
      <c r="L216">
        <v>2</v>
      </c>
      <c r="M216">
        <v>100</v>
      </c>
      <c r="N216">
        <v>0.5</v>
      </c>
      <c r="O216">
        <v>40</v>
      </c>
      <c r="P216">
        <v>2</v>
      </c>
      <c r="Q216">
        <v>350</v>
      </c>
      <c r="R216" t="s">
        <v>287</v>
      </c>
      <c r="S216">
        <v>650</v>
      </c>
      <c r="T216" t="s">
        <v>51</v>
      </c>
      <c r="U216">
        <v>100</v>
      </c>
      <c r="W216" t="s">
        <v>417</v>
      </c>
    </row>
    <row r="217" spans="1:23">
      <c r="A217" t="s">
        <v>428</v>
      </c>
      <c r="B217" s="2" t="str">
        <f>Hyperlink("https://www.diodes.com/datasheet/download/FZT591A.pdf")</f>
        <v>https://www.diodes.com/datasheet/download/FZT591A.pdf</v>
      </c>
      <c r="C217" t="str">
        <f>Hyperlink("https://www.diodes.com/part/view/FZT591A","FZT591A")</f>
        <v>FZT591A</v>
      </c>
      <c r="D217" t="s">
        <v>429</v>
      </c>
      <c r="E217" t="s">
        <v>25</v>
      </c>
      <c r="G217" t="s">
        <v>26</v>
      </c>
      <c r="H217" t="s">
        <v>27</v>
      </c>
      <c r="I217">
        <v>40</v>
      </c>
      <c r="J217">
        <v>1</v>
      </c>
      <c r="K217">
        <v>2</v>
      </c>
      <c r="L217">
        <v>2</v>
      </c>
      <c r="M217">
        <v>250</v>
      </c>
      <c r="N217">
        <v>0.5</v>
      </c>
      <c r="O217">
        <v>160</v>
      </c>
      <c r="P217">
        <v>1</v>
      </c>
      <c r="Q217">
        <v>200</v>
      </c>
      <c r="R217" t="s">
        <v>281</v>
      </c>
      <c r="S217">
        <v>500</v>
      </c>
      <c r="T217" t="s">
        <v>287</v>
      </c>
      <c r="U217">
        <v>150</v>
      </c>
      <c r="W217" t="s">
        <v>214</v>
      </c>
    </row>
    <row r="218" spans="1:23">
      <c r="A218" t="s">
        <v>430</v>
      </c>
      <c r="B218" s="2" t="str">
        <f>Hyperlink("https://www.diodes.com/datasheet/download/FZT591A.pdf")</f>
        <v>https://www.diodes.com/datasheet/download/FZT591A.pdf</v>
      </c>
      <c r="C218" t="str">
        <f>Hyperlink("https://www.diodes.com/part/view/FZT591AQ","FZT591AQ")</f>
        <v>FZT591AQ</v>
      </c>
      <c r="D218" t="s">
        <v>429</v>
      </c>
      <c r="E218" t="s">
        <v>32</v>
      </c>
      <c r="G218" t="s">
        <v>26</v>
      </c>
      <c r="H218" t="s">
        <v>27</v>
      </c>
      <c r="I218">
        <v>40</v>
      </c>
      <c r="J218">
        <v>1</v>
      </c>
      <c r="K218">
        <v>2</v>
      </c>
      <c r="L218">
        <v>2</v>
      </c>
      <c r="M218">
        <v>250</v>
      </c>
      <c r="N218">
        <v>0.5</v>
      </c>
      <c r="O218">
        <v>160</v>
      </c>
      <c r="P218">
        <v>1</v>
      </c>
      <c r="Q218">
        <v>200</v>
      </c>
      <c r="R218" t="s">
        <v>281</v>
      </c>
      <c r="S218">
        <v>500</v>
      </c>
      <c r="T218" t="s">
        <v>287</v>
      </c>
      <c r="U218">
        <v>150</v>
      </c>
      <c r="W218" t="s">
        <v>214</v>
      </c>
    </row>
    <row r="219" spans="1:23">
      <c r="A219" t="s">
        <v>431</v>
      </c>
      <c r="B219" s="2" t="str">
        <f>Hyperlink("https://www.diodes.com/datasheet/download/FZT690B.pdf")</f>
        <v>https://www.diodes.com/datasheet/download/FZT690B.pdf</v>
      </c>
      <c r="C219" t="str">
        <f>Hyperlink("https://www.diodes.com/part/view/FZT690B","FZT690B")</f>
        <v>FZT690B</v>
      </c>
      <c r="D219" t="s">
        <v>432</v>
      </c>
      <c r="E219" t="s">
        <v>25</v>
      </c>
      <c r="G219" t="s">
        <v>26</v>
      </c>
      <c r="H219" t="s">
        <v>60</v>
      </c>
      <c r="I219">
        <v>45</v>
      </c>
      <c r="J219">
        <v>3</v>
      </c>
      <c r="K219">
        <v>6</v>
      </c>
      <c r="L219">
        <v>2</v>
      </c>
      <c r="M219">
        <v>500</v>
      </c>
      <c r="N219">
        <v>0.1</v>
      </c>
      <c r="O219">
        <v>150</v>
      </c>
      <c r="P219">
        <v>2</v>
      </c>
      <c r="Q219">
        <v>100</v>
      </c>
      <c r="R219" t="s">
        <v>335</v>
      </c>
      <c r="S219">
        <v>500</v>
      </c>
      <c r="T219" t="s">
        <v>344</v>
      </c>
      <c r="U219">
        <v>150</v>
      </c>
      <c r="W219" t="s">
        <v>214</v>
      </c>
    </row>
    <row r="220" spans="1:23">
      <c r="A220" t="s">
        <v>433</v>
      </c>
      <c r="B220" s="2" t="str">
        <f>Hyperlink("https://www.diodes.com/datasheet/download/FZT690B.pdf")</f>
        <v>https://www.diodes.com/datasheet/download/FZT690B.pdf</v>
      </c>
      <c r="C220" t="str">
        <f>Hyperlink("https://www.diodes.com/part/view/FZT690BQ","FZT690BQ")</f>
        <v>FZT690BQ</v>
      </c>
      <c r="D220" t="s">
        <v>432</v>
      </c>
      <c r="E220" t="s">
        <v>32</v>
      </c>
      <c r="G220" t="s">
        <v>26</v>
      </c>
      <c r="H220" t="s">
        <v>60</v>
      </c>
      <c r="I220">
        <v>45</v>
      </c>
      <c r="J220">
        <v>3</v>
      </c>
      <c r="K220">
        <v>6</v>
      </c>
      <c r="L220">
        <v>2</v>
      </c>
      <c r="M220">
        <v>500</v>
      </c>
      <c r="N220">
        <v>0.1</v>
      </c>
      <c r="O220">
        <v>150</v>
      </c>
      <c r="P220">
        <v>2</v>
      </c>
      <c r="Q220">
        <v>100</v>
      </c>
      <c r="R220" t="s">
        <v>335</v>
      </c>
      <c r="S220">
        <v>500</v>
      </c>
      <c r="T220" t="s">
        <v>344</v>
      </c>
      <c r="U220">
        <v>150</v>
      </c>
      <c r="W220" t="s">
        <v>214</v>
      </c>
    </row>
    <row r="221" spans="1:23">
      <c r="A221" t="s">
        <v>434</v>
      </c>
      <c r="B221" s="2" t="str">
        <f>Hyperlink("https://www.diodes.com/datasheet/download/FZT790A.pdf")</f>
        <v>https://www.diodes.com/datasheet/download/FZT790A.pdf</v>
      </c>
      <c r="C221" t="str">
        <f>Hyperlink("https://www.diodes.com/part/view/FZT790A","FZT790A")</f>
        <v>FZT790A</v>
      </c>
      <c r="D221" t="s">
        <v>237</v>
      </c>
      <c r="E221" t="s">
        <v>25</v>
      </c>
      <c r="G221" t="s">
        <v>26</v>
      </c>
      <c r="H221" t="s">
        <v>27</v>
      </c>
      <c r="I221">
        <v>40</v>
      </c>
      <c r="J221">
        <v>3</v>
      </c>
      <c r="K221">
        <v>6</v>
      </c>
      <c r="L221">
        <v>2</v>
      </c>
      <c r="M221">
        <v>300</v>
      </c>
      <c r="N221">
        <v>0.01</v>
      </c>
      <c r="O221">
        <v>150</v>
      </c>
      <c r="P221">
        <v>2</v>
      </c>
      <c r="Q221">
        <v>250</v>
      </c>
      <c r="R221" t="s">
        <v>239</v>
      </c>
      <c r="S221">
        <v>450</v>
      </c>
      <c r="T221" t="s">
        <v>353</v>
      </c>
      <c r="U221">
        <v>100</v>
      </c>
      <c r="W221" t="s">
        <v>214</v>
      </c>
    </row>
    <row r="222" spans="1:23">
      <c r="A222" t="s">
        <v>435</v>
      </c>
      <c r="B222" s="2" t="str">
        <f>Hyperlink("https://www.diodes.com/datasheet/download/FZT849.pdf")</f>
        <v>https://www.diodes.com/datasheet/download/FZT849.pdf</v>
      </c>
      <c r="C222" t="str">
        <f>Hyperlink("https://www.diodes.com/part/view/FZT849","FZT849")</f>
        <v>FZT849</v>
      </c>
      <c r="D222" t="s">
        <v>436</v>
      </c>
      <c r="E222" t="s">
        <v>25</v>
      </c>
      <c r="G222" t="s">
        <v>238</v>
      </c>
      <c r="H222" t="s">
        <v>60</v>
      </c>
      <c r="I222">
        <v>30</v>
      </c>
      <c r="J222">
        <v>7</v>
      </c>
      <c r="K222">
        <v>20</v>
      </c>
      <c r="L222">
        <v>3</v>
      </c>
      <c r="M222">
        <v>100</v>
      </c>
      <c r="N222">
        <v>0.01</v>
      </c>
      <c r="O222">
        <v>100</v>
      </c>
      <c r="P222">
        <v>7</v>
      </c>
      <c r="Q222">
        <v>110</v>
      </c>
      <c r="R222" t="s">
        <v>374</v>
      </c>
      <c r="S222">
        <v>215</v>
      </c>
      <c r="T222" t="s">
        <v>437</v>
      </c>
      <c r="U222">
        <v>100</v>
      </c>
      <c r="W222" t="s">
        <v>214</v>
      </c>
    </row>
    <row r="223" spans="1:23">
      <c r="A223" t="s">
        <v>438</v>
      </c>
      <c r="B223" s="2" t="str">
        <f>Hyperlink("https://www.diodes.com/datasheet/download/FZT949.pdf")</f>
        <v>https://www.diodes.com/datasheet/download/FZT949.pdf</v>
      </c>
      <c r="C223" t="str">
        <f>Hyperlink("https://www.diodes.com/part/view/FZT949","FZT949")</f>
        <v>FZT949</v>
      </c>
      <c r="D223" t="s">
        <v>439</v>
      </c>
      <c r="E223" t="s">
        <v>25</v>
      </c>
      <c r="G223" t="s">
        <v>238</v>
      </c>
      <c r="H223" t="s">
        <v>27</v>
      </c>
      <c r="I223">
        <v>30</v>
      </c>
      <c r="J223">
        <v>5.5</v>
      </c>
      <c r="K223">
        <v>20</v>
      </c>
      <c r="L223">
        <v>3</v>
      </c>
      <c r="M223">
        <v>100</v>
      </c>
      <c r="N223">
        <v>0.01</v>
      </c>
      <c r="O223">
        <v>75</v>
      </c>
      <c r="P223">
        <v>5</v>
      </c>
      <c r="Q223">
        <v>75</v>
      </c>
      <c r="R223" t="s">
        <v>402</v>
      </c>
      <c r="S223">
        <v>270</v>
      </c>
      <c r="T223" t="s">
        <v>51</v>
      </c>
      <c r="U223">
        <v>100</v>
      </c>
      <c r="W223" t="s">
        <v>214</v>
      </c>
    </row>
    <row r="224" spans="1:23">
      <c r="A224" t="s">
        <v>440</v>
      </c>
      <c r="B224" s="2" t="str">
        <f>Hyperlink("https://www.diodes.com/datasheet/download/FZT949Q.pdf")</f>
        <v>https://www.diodes.com/datasheet/download/FZT949Q.pdf</v>
      </c>
      <c r="C224" t="str">
        <f>Hyperlink("https://www.diodes.com/part/view/FZT949Q","FZT949Q")</f>
        <v>FZT949Q</v>
      </c>
      <c r="D224" t="s">
        <v>439</v>
      </c>
      <c r="E224" t="s">
        <v>32</v>
      </c>
      <c r="G224" t="s">
        <v>238</v>
      </c>
      <c r="H224" t="s">
        <v>27</v>
      </c>
      <c r="I224">
        <v>30</v>
      </c>
      <c r="J224">
        <v>5.5</v>
      </c>
      <c r="K224">
        <v>20</v>
      </c>
      <c r="L224">
        <v>3</v>
      </c>
      <c r="M224">
        <v>100</v>
      </c>
      <c r="N224">
        <v>0.01</v>
      </c>
      <c r="O224">
        <v>75</v>
      </c>
      <c r="P224">
        <v>5</v>
      </c>
      <c r="Q224">
        <v>75</v>
      </c>
      <c r="R224" t="s">
        <v>402</v>
      </c>
      <c r="S224">
        <v>270</v>
      </c>
      <c r="T224" t="s">
        <v>51</v>
      </c>
      <c r="U224">
        <v>100</v>
      </c>
      <c r="W224" t="s">
        <v>214</v>
      </c>
    </row>
    <row r="225" spans="1:23">
      <c r="A225" t="s">
        <v>441</v>
      </c>
      <c r="B225" s="2" t="str">
        <f>Hyperlink("https://www.diodes.com/datasheet/download/FZTA14.pdf")</f>
        <v>https://www.diodes.com/datasheet/download/FZTA14.pdf</v>
      </c>
      <c r="C225" t="str">
        <f>Hyperlink("https://www.diodes.com/part/view/FZTA14","FZTA14")</f>
        <v>FZTA14</v>
      </c>
      <c r="D225" t="s">
        <v>420</v>
      </c>
      <c r="E225" t="s">
        <v>25</v>
      </c>
      <c r="G225" t="s">
        <v>442</v>
      </c>
      <c r="H225" t="s">
        <v>60</v>
      </c>
      <c r="I225">
        <v>30</v>
      </c>
      <c r="J225">
        <v>1</v>
      </c>
      <c r="L225">
        <v>2</v>
      </c>
      <c r="M225">
        <v>20000</v>
      </c>
      <c r="N225">
        <v>0.1</v>
      </c>
      <c r="O225">
        <v>5000</v>
      </c>
      <c r="P225">
        <v>1</v>
      </c>
      <c r="Q225">
        <v>1500</v>
      </c>
      <c r="R225" t="s">
        <v>443</v>
      </c>
      <c r="S225">
        <v>1600</v>
      </c>
      <c r="T225" t="s">
        <v>444</v>
      </c>
      <c r="U225">
        <v>170</v>
      </c>
      <c r="W225" t="s">
        <v>214</v>
      </c>
    </row>
    <row r="226" spans="1:23">
      <c r="A226" t="s">
        <v>445</v>
      </c>
      <c r="B226" s="2" t="str">
        <f>Hyperlink("https://www.diodes.com/datasheet/download/MMBT2222A.pdf")</f>
        <v>https://www.diodes.com/datasheet/download/MMBT2222A.pdf</v>
      </c>
      <c r="C226" t="str">
        <f>Hyperlink("https://www.diodes.com/part/view/MMBT2222A","MMBT2222A")</f>
        <v>MMBT2222A</v>
      </c>
      <c r="D226" t="s">
        <v>446</v>
      </c>
      <c r="E226" t="s">
        <v>25</v>
      </c>
      <c r="G226" t="s">
        <v>35</v>
      </c>
      <c r="H226" t="s">
        <v>60</v>
      </c>
      <c r="I226">
        <v>40</v>
      </c>
      <c r="J226">
        <v>0.6</v>
      </c>
      <c r="K226">
        <v>0.8</v>
      </c>
      <c r="L226">
        <v>0.3</v>
      </c>
      <c r="M226">
        <v>100</v>
      </c>
      <c r="N226">
        <v>0.15</v>
      </c>
      <c r="O226">
        <v>40</v>
      </c>
      <c r="P226">
        <v>0.5</v>
      </c>
      <c r="Q226">
        <v>300</v>
      </c>
      <c r="R226" t="s">
        <v>328</v>
      </c>
      <c r="S226">
        <v>1000</v>
      </c>
      <c r="T226" t="s">
        <v>48</v>
      </c>
      <c r="U226">
        <v>300</v>
      </c>
      <c r="W226" t="s">
        <v>61</v>
      </c>
    </row>
    <row r="227" spans="1:23">
      <c r="A227" t="s">
        <v>447</v>
      </c>
      <c r="B227" s="2" t="str">
        <f>Hyperlink("https://www.diodes.com/datasheet/download/MMBT2222ALP4.pdf")</f>
        <v>https://www.diodes.com/datasheet/download/MMBT2222ALP4.pdf</v>
      </c>
      <c r="C227" t="str">
        <f>Hyperlink("https://www.diodes.com/part/view/MMBT2222ALP4","MMBT2222ALP4")</f>
        <v>MMBT2222ALP4</v>
      </c>
      <c r="D227" t="s">
        <v>448</v>
      </c>
      <c r="E227" t="s">
        <v>25</v>
      </c>
      <c r="G227" t="s">
        <v>35</v>
      </c>
      <c r="H227" t="s">
        <v>60</v>
      </c>
      <c r="I227">
        <v>40</v>
      </c>
      <c r="J227">
        <v>0.6</v>
      </c>
      <c r="K227">
        <v>0.8</v>
      </c>
      <c r="L227">
        <v>0.4</v>
      </c>
      <c r="M227">
        <v>100</v>
      </c>
      <c r="N227">
        <v>0.15</v>
      </c>
      <c r="O227">
        <v>40</v>
      </c>
      <c r="P227">
        <v>0.5</v>
      </c>
      <c r="Q227">
        <v>300</v>
      </c>
      <c r="R227" t="s">
        <v>328</v>
      </c>
      <c r="S227">
        <v>1000</v>
      </c>
      <c r="T227" t="s">
        <v>48</v>
      </c>
      <c r="U227">
        <v>300</v>
      </c>
      <c r="W227" t="s">
        <v>449</v>
      </c>
    </row>
    <row r="228" spans="1:23">
      <c r="A228" t="s">
        <v>450</v>
      </c>
      <c r="B228" s="2" t="str">
        <f>Hyperlink("https://www.diodes.com/datasheet/download/MMBT2222A.pdf")</f>
        <v>https://www.diodes.com/datasheet/download/MMBT2222A.pdf</v>
      </c>
      <c r="C228" t="str">
        <f>Hyperlink("https://www.diodes.com/part/view/MMBT2222AQ","MMBT2222AQ")</f>
        <v>MMBT2222AQ</v>
      </c>
      <c r="D228" t="s">
        <v>446</v>
      </c>
      <c r="E228" t="s">
        <v>32</v>
      </c>
      <c r="G228" t="s">
        <v>35</v>
      </c>
      <c r="H228" t="s">
        <v>60</v>
      </c>
      <c r="I228">
        <v>40</v>
      </c>
      <c r="J228">
        <v>0.6</v>
      </c>
      <c r="K228">
        <v>0.8</v>
      </c>
      <c r="L228">
        <v>0.3</v>
      </c>
      <c r="M228">
        <v>100</v>
      </c>
      <c r="N228">
        <v>0.15</v>
      </c>
      <c r="O228">
        <v>40</v>
      </c>
      <c r="P228">
        <v>0.5</v>
      </c>
      <c r="Q228">
        <v>300</v>
      </c>
      <c r="R228" t="s">
        <v>328</v>
      </c>
      <c r="S228">
        <v>1000</v>
      </c>
      <c r="T228" t="s">
        <v>48</v>
      </c>
      <c r="U228">
        <v>300</v>
      </c>
      <c r="W228" t="s">
        <v>61</v>
      </c>
    </row>
    <row r="229" spans="1:23">
      <c r="A229" t="s">
        <v>451</v>
      </c>
      <c r="B229" s="2" t="str">
        <f>Hyperlink("https://www.diodes.com/datasheet/download/MMBT2222AT.pdf")</f>
        <v>https://www.diodes.com/datasheet/download/MMBT2222AT.pdf</v>
      </c>
      <c r="C229" t="str">
        <f>Hyperlink("https://www.diodes.com/part/view/MMBT2222AT","MMBT2222AT")</f>
        <v>MMBT2222AT</v>
      </c>
      <c r="D229" t="s">
        <v>452</v>
      </c>
      <c r="E229" t="s">
        <v>25</v>
      </c>
      <c r="G229" t="s">
        <v>35</v>
      </c>
      <c r="H229" t="s">
        <v>60</v>
      </c>
      <c r="I229">
        <v>40</v>
      </c>
      <c r="J229">
        <v>0.6</v>
      </c>
      <c r="L229">
        <v>0.15</v>
      </c>
      <c r="M229">
        <v>100</v>
      </c>
      <c r="N229">
        <v>0.15</v>
      </c>
      <c r="O229">
        <v>40</v>
      </c>
      <c r="P229">
        <v>0.5</v>
      </c>
      <c r="Q229">
        <v>300</v>
      </c>
      <c r="R229" t="s">
        <v>328</v>
      </c>
      <c r="S229">
        <v>1000</v>
      </c>
      <c r="T229" t="s">
        <v>48</v>
      </c>
      <c r="U229">
        <v>300</v>
      </c>
      <c r="W229" t="s">
        <v>37</v>
      </c>
    </row>
    <row r="230" spans="1:23">
      <c r="A230" t="s">
        <v>453</v>
      </c>
      <c r="B230" s="2" t="str">
        <f>Hyperlink("https://www.diodes.com/datasheet/download/MMBT3904.pdf")</f>
        <v>https://www.diodes.com/datasheet/download/MMBT3904.pdf</v>
      </c>
      <c r="C230" t="str">
        <f>Hyperlink("https://www.diodes.com/part/view/MMBT3904","MMBT3904")</f>
        <v>MMBT3904</v>
      </c>
      <c r="D230" t="s">
        <v>454</v>
      </c>
      <c r="E230" t="s">
        <v>25</v>
      </c>
      <c r="G230" t="s">
        <v>35</v>
      </c>
      <c r="H230" t="s">
        <v>60</v>
      </c>
      <c r="I230">
        <v>40</v>
      </c>
      <c r="J230">
        <v>0.2</v>
      </c>
      <c r="L230">
        <v>0.3</v>
      </c>
      <c r="M230">
        <v>100</v>
      </c>
      <c r="N230">
        <v>0.01</v>
      </c>
      <c r="O230">
        <v>30</v>
      </c>
      <c r="P230">
        <v>0.1</v>
      </c>
      <c r="Q230">
        <v>200</v>
      </c>
      <c r="R230" t="s">
        <v>258</v>
      </c>
      <c r="S230">
        <v>300</v>
      </c>
      <c r="T230" t="s">
        <v>36</v>
      </c>
      <c r="U230">
        <v>300</v>
      </c>
      <c r="W230" t="s">
        <v>61</v>
      </c>
    </row>
    <row r="231" spans="1:23">
      <c r="A231" t="s">
        <v>455</v>
      </c>
      <c r="B231" s="2" t="str">
        <f>Hyperlink("https://www.diodes.com/datasheet/download/MMBT3904FA.pdf")</f>
        <v>https://www.diodes.com/datasheet/download/MMBT3904FA.pdf</v>
      </c>
      <c r="C231" t="str">
        <f>Hyperlink("https://www.diodes.com/part/view/MMBT3904FA","MMBT3904FA")</f>
        <v>MMBT3904FA</v>
      </c>
      <c r="D231" t="s">
        <v>456</v>
      </c>
      <c r="E231" t="s">
        <v>25</v>
      </c>
      <c r="G231" t="s">
        <v>35</v>
      </c>
      <c r="H231" t="s">
        <v>60</v>
      </c>
      <c r="I231">
        <v>40</v>
      </c>
      <c r="J231">
        <v>0.2</v>
      </c>
      <c r="K231">
        <v>0.5</v>
      </c>
      <c r="L231">
        <v>0.435</v>
      </c>
      <c r="M231">
        <v>100</v>
      </c>
      <c r="N231">
        <v>0.01</v>
      </c>
      <c r="O231">
        <v>30</v>
      </c>
      <c r="P231">
        <v>0.1</v>
      </c>
      <c r="Q231">
        <v>200</v>
      </c>
      <c r="R231" t="s">
        <v>258</v>
      </c>
      <c r="S231">
        <v>300</v>
      </c>
      <c r="T231" t="s">
        <v>36</v>
      </c>
      <c r="U231">
        <v>300</v>
      </c>
      <c r="W231" t="s">
        <v>127</v>
      </c>
    </row>
    <row r="232" spans="1:23">
      <c r="A232" t="s">
        <v>457</v>
      </c>
      <c r="B232" s="2" t="str">
        <f>Hyperlink("https://www.diodes.com/datasheet/download/MMBT3904FZ.pdf")</f>
        <v>https://www.diodes.com/datasheet/download/MMBT3904FZ.pdf</v>
      </c>
      <c r="C232" t="str">
        <f>Hyperlink("https://www.diodes.com/part/view/MMBT3904FZ","MMBT3904FZ")</f>
        <v>MMBT3904FZ</v>
      </c>
      <c r="D232" t="s">
        <v>458</v>
      </c>
      <c r="E232" t="s">
        <v>25</v>
      </c>
      <c r="G232" t="s">
        <v>35</v>
      </c>
      <c r="H232" t="s">
        <v>60</v>
      </c>
      <c r="I232">
        <v>40</v>
      </c>
      <c r="J232">
        <v>0.2</v>
      </c>
      <c r="K232">
        <v>0.5</v>
      </c>
      <c r="L232">
        <v>0.27</v>
      </c>
      <c r="M232">
        <v>100</v>
      </c>
      <c r="N232">
        <v>0.01</v>
      </c>
      <c r="O232">
        <v>30</v>
      </c>
      <c r="P232">
        <v>0.1</v>
      </c>
      <c r="Q232">
        <v>200</v>
      </c>
      <c r="R232" t="s">
        <v>258</v>
      </c>
      <c r="S232">
        <v>300</v>
      </c>
      <c r="T232" t="s">
        <v>36</v>
      </c>
      <c r="U232">
        <v>300</v>
      </c>
      <c r="W232" t="s">
        <v>131</v>
      </c>
    </row>
    <row r="233" spans="1:23">
      <c r="A233" t="s">
        <v>459</v>
      </c>
      <c r="B233" s="2" t="str">
        <f>Hyperlink("https://www.diodes.com/datasheet/download/MMBT3904LP.pdf")</f>
        <v>https://www.diodes.com/datasheet/download/MMBT3904LP.pdf</v>
      </c>
      <c r="C233" t="str">
        <f>Hyperlink("https://www.diodes.com/part/view/MMBT3904LP","MMBT3904LP")</f>
        <v>MMBT3904LP</v>
      </c>
      <c r="D233" t="s">
        <v>460</v>
      </c>
      <c r="E233" t="s">
        <v>25</v>
      </c>
      <c r="G233" t="s">
        <v>35</v>
      </c>
      <c r="H233" t="s">
        <v>60</v>
      </c>
      <c r="I233">
        <v>40</v>
      </c>
      <c r="J233">
        <v>0.2</v>
      </c>
      <c r="K233">
        <v>0.2</v>
      </c>
      <c r="L233">
        <v>0.4</v>
      </c>
      <c r="M233">
        <v>100</v>
      </c>
      <c r="N233">
        <v>0.01</v>
      </c>
      <c r="O233">
        <v>30</v>
      </c>
      <c r="P233">
        <v>0.1</v>
      </c>
      <c r="Q233">
        <v>200</v>
      </c>
      <c r="R233" t="s">
        <v>258</v>
      </c>
      <c r="S233">
        <v>300</v>
      </c>
      <c r="T233" t="s">
        <v>36</v>
      </c>
      <c r="U233">
        <v>300</v>
      </c>
      <c r="W233" t="s">
        <v>40</v>
      </c>
    </row>
    <row r="234" spans="1:23">
      <c r="A234" t="s">
        <v>461</v>
      </c>
      <c r="B234" s="2" t="str">
        <f>Hyperlink("https://www.diodes.com/datasheet/download/MMBT3904Q.pdf")</f>
        <v>https://www.diodes.com/datasheet/download/MMBT3904Q.pdf</v>
      </c>
      <c r="C234" t="str">
        <f>Hyperlink("https://www.diodes.com/part/view/MMBT3904Q","MMBT3904Q")</f>
        <v>MMBT3904Q</v>
      </c>
      <c r="D234" t="s">
        <v>454</v>
      </c>
      <c r="E234" t="s">
        <v>32</v>
      </c>
      <c r="G234" t="s">
        <v>35</v>
      </c>
      <c r="H234" t="s">
        <v>60</v>
      </c>
      <c r="I234">
        <v>40</v>
      </c>
      <c r="J234">
        <v>0.2</v>
      </c>
      <c r="L234">
        <v>0.3</v>
      </c>
      <c r="M234">
        <v>100</v>
      </c>
      <c r="N234">
        <v>0.01</v>
      </c>
      <c r="O234">
        <v>30</v>
      </c>
      <c r="P234">
        <v>0.1</v>
      </c>
      <c r="Q234">
        <v>200</v>
      </c>
      <c r="R234" t="s">
        <v>258</v>
      </c>
      <c r="S234">
        <v>300</v>
      </c>
      <c r="T234" t="s">
        <v>36</v>
      </c>
      <c r="U234">
        <v>300</v>
      </c>
      <c r="W234" t="s">
        <v>61</v>
      </c>
    </row>
    <row r="235" spans="1:23">
      <c r="A235" t="s">
        <v>462</v>
      </c>
      <c r="B235" s="2" t="str">
        <f>Hyperlink("https://www.diodes.com/datasheet/download/MMBT3904T.pdf")</f>
        <v>https://www.diodes.com/datasheet/download/MMBT3904T.pdf</v>
      </c>
      <c r="C235" t="str">
        <f>Hyperlink("https://www.diodes.com/part/view/MMBT3904T","MMBT3904T")</f>
        <v>MMBT3904T</v>
      </c>
      <c r="D235" t="s">
        <v>463</v>
      </c>
      <c r="E235" t="s">
        <v>25</v>
      </c>
      <c r="G235" t="s">
        <v>35</v>
      </c>
      <c r="H235" t="s">
        <v>60</v>
      </c>
      <c r="I235">
        <v>40</v>
      </c>
      <c r="J235">
        <v>0.2</v>
      </c>
      <c r="L235">
        <v>0.15</v>
      </c>
      <c r="M235">
        <v>100</v>
      </c>
      <c r="N235">
        <v>0.01</v>
      </c>
      <c r="O235">
        <v>30</v>
      </c>
      <c r="P235">
        <v>0.1</v>
      </c>
      <c r="Q235">
        <v>200</v>
      </c>
      <c r="R235" t="s">
        <v>258</v>
      </c>
      <c r="S235">
        <v>300</v>
      </c>
      <c r="T235" t="s">
        <v>36</v>
      </c>
      <c r="U235">
        <v>300</v>
      </c>
      <c r="W235" t="s">
        <v>37</v>
      </c>
    </row>
    <row r="236" spans="1:23">
      <c r="A236" t="s">
        <v>464</v>
      </c>
      <c r="B236" s="2" t="str">
        <f>Hyperlink("https://www.diodes.com/datasheet/download/MMBT3906.pdf")</f>
        <v>https://www.diodes.com/datasheet/download/MMBT3906.pdf</v>
      </c>
      <c r="C236" t="str">
        <f>Hyperlink("https://www.diodes.com/part/view/MMBT3906","MMBT3906")</f>
        <v>MMBT3906</v>
      </c>
      <c r="D236" t="s">
        <v>465</v>
      </c>
      <c r="E236" t="s">
        <v>25</v>
      </c>
      <c r="G236" t="s">
        <v>35</v>
      </c>
      <c r="H236" t="s">
        <v>27</v>
      </c>
      <c r="I236">
        <v>40</v>
      </c>
      <c r="J236">
        <v>0.2</v>
      </c>
      <c r="L236">
        <v>0.3</v>
      </c>
      <c r="M236">
        <v>100</v>
      </c>
      <c r="N236">
        <v>0.01</v>
      </c>
      <c r="O236">
        <v>30</v>
      </c>
      <c r="P236">
        <v>0.1</v>
      </c>
      <c r="Q236">
        <v>250</v>
      </c>
      <c r="R236" t="s">
        <v>258</v>
      </c>
      <c r="S236">
        <v>400</v>
      </c>
      <c r="T236" t="s">
        <v>36</v>
      </c>
      <c r="U236">
        <v>250</v>
      </c>
      <c r="W236" t="s">
        <v>61</v>
      </c>
    </row>
    <row r="237" spans="1:23">
      <c r="A237" t="s">
        <v>466</v>
      </c>
      <c r="B237" s="2" t="str">
        <f>Hyperlink("https://www.diodes.com/datasheet/download/MMBT3906FA.pdf")</f>
        <v>https://www.diodes.com/datasheet/download/MMBT3906FA.pdf</v>
      </c>
      <c r="C237" t="str">
        <f>Hyperlink("https://www.diodes.com/part/view/MMBT3906FA","MMBT3906FA")</f>
        <v>MMBT3906FA</v>
      </c>
      <c r="D237" t="s">
        <v>467</v>
      </c>
      <c r="E237" t="s">
        <v>25</v>
      </c>
      <c r="G237" t="s">
        <v>35</v>
      </c>
      <c r="H237" t="s">
        <v>27</v>
      </c>
      <c r="I237">
        <v>40</v>
      </c>
      <c r="J237">
        <v>0.2</v>
      </c>
      <c r="K237">
        <v>0.5</v>
      </c>
      <c r="L237">
        <v>0.435</v>
      </c>
      <c r="M237">
        <v>100</v>
      </c>
      <c r="N237">
        <v>0.01</v>
      </c>
      <c r="O237">
        <v>30</v>
      </c>
      <c r="P237">
        <v>0.1</v>
      </c>
      <c r="Q237">
        <v>250</v>
      </c>
      <c r="R237" t="s">
        <v>258</v>
      </c>
      <c r="S237">
        <v>400</v>
      </c>
      <c r="T237" t="s">
        <v>36</v>
      </c>
      <c r="U237">
        <v>300</v>
      </c>
      <c r="W237" t="s">
        <v>127</v>
      </c>
    </row>
    <row r="238" spans="1:23">
      <c r="A238" t="s">
        <v>468</v>
      </c>
      <c r="B238" s="2" t="str">
        <f>Hyperlink("https://www.diodes.com/datasheet/download/MMBT3906FZ.pdf")</f>
        <v>https://www.diodes.com/datasheet/download/MMBT3906FZ.pdf</v>
      </c>
      <c r="C238" t="str">
        <f>Hyperlink("https://www.diodes.com/part/view/MMBT3906FZ","MMBT3906FZ")</f>
        <v>MMBT3906FZ</v>
      </c>
      <c r="D238" t="s">
        <v>469</v>
      </c>
      <c r="E238" t="s">
        <v>25</v>
      </c>
      <c r="G238" t="s">
        <v>35</v>
      </c>
      <c r="H238" t="s">
        <v>27</v>
      </c>
      <c r="I238">
        <v>40</v>
      </c>
      <c r="J238">
        <v>0.2</v>
      </c>
      <c r="K238">
        <v>0.5</v>
      </c>
      <c r="L238">
        <v>0.27</v>
      </c>
      <c r="M238">
        <v>100</v>
      </c>
      <c r="N238">
        <v>0.01</v>
      </c>
      <c r="O238">
        <v>30</v>
      </c>
      <c r="P238">
        <v>0.1</v>
      </c>
      <c r="Q238">
        <v>250</v>
      </c>
      <c r="R238" t="s">
        <v>258</v>
      </c>
      <c r="S238">
        <v>400</v>
      </c>
      <c r="T238" t="s">
        <v>36</v>
      </c>
      <c r="U238">
        <v>300</v>
      </c>
      <c r="W238" t="s">
        <v>131</v>
      </c>
    </row>
    <row r="239" spans="1:23">
      <c r="A239" t="s">
        <v>470</v>
      </c>
      <c r="B239" s="2" t="str">
        <f>Hyperlink("https://www.diodes.com/datasheet/download/MMBT3906LP.pdf")</f>
        <v>https://www.diodes.com/datasheet/download/MMBT3906LP.pdf</v>
      </c>
      <c r="C239" t="str">
        <f>Hyperlink("https://www.diodes.com/part/view/MMBT3906LP","MMBT3906LP")</f>
        <v>MMBT3906LP</v>
      </c>
      <c r="D239" t="s">
        <v>471</v>
      </c>
      <c r="E239" t="s">
        <v>25</v>
      </c>
      <c r="G239" t="s">
        <v>35</v>
      </c>
      <c r="H239" t="s">
        <v>27</v>
      </c>
      <c r="I239">
        <v>40</v>
      </c>
      <c r="J239">
        <v>0.2</v>
      </c>
      <c r="K239">
        <v>0.2</v>
      </c>
      <c r="L239">
        <v>0.4</v>
      </c>
      <c r="M239">
        <v>100</v>
      </c>
      <c r="N239">
        <v>0.01</v>
      </c>
      <c r="O239">
        <v>30</v>
      </c>
      <c r="P239">
        <v>0.1</v>
      </c>
      <c r="Q239">
        <v>250</v>
      </c>
      <c r="R239" t="s">
        <v>258</v>
      </c>
      <c r="S239">
        <v>400</v>
      </c>
      <c r="T239" t="s">
        <v>36</v>
      </c>
      <c r="U239">
        <v>300</v>
      </c>
      <c r="W239" t="s">
        <v>40</v>
      </c>
    </row>
    <row r="240" spans="1:23">
      <c r="A240" t="s">
        <v>472</v>
      </c>
      <c r="B240" s="2" t="str">
        <f>Hyperlink("https://www.diodes.com/datasheet/download/MMBT3906Q.pdf")</f>
        <v>https://www.diodes.com/datasheet/download/MMBT3906Q.pdf</v>
      </c>
      <c r="C240" t="str">
        <f>Hyperlink("https://www.diodes.com/part/view/MMBT3906Q","MMBT3906Q")</f>
        <v>MMBT3906Q</v>
      </c>
      <c r="D240" t="s">
        <v>465</v>
      </c>
      <c r="E240" t="s">
        <v>32</v>
      </c>
      <c r="G240" t="s">
        <v>35</v>
      </c>
      <c r="H240" t="s">
        <v>27</v>
      </c>
      <c r="I240">
        <v>40</v>
      </c>
      <c r="J240">
        <v>0.2</v>
      </c>
      <c r="L240">
        <v>0.3</v>
      </c>
      <c r="M240">
        <v>100</v>
      </c>
      <c r="N240">
        <v>0.01</v>
      </c>
      <c r="O240">
        <v>30</v>
      </c>
      <c r="P240">
        <v>0.1</v>
      </c>
      <c r="Q240">
        <v>250</v>
      </c>
      <c r="R240" t="s">
        <v>258</v>
      </c>
      <c r="S240">
        <v>400</v>
      </c>
      <c r="T240" t="s">
        <v>36</v>
      </c>
      <c r="U240">
        <v>250</v>
      </c>
      <c r="W240" t="s">
        <v>61</v>
      </c>
    </row>
    <row r="241" spans="1:23">
      <c r="A241" t="s">
        <v>473</v>
      </c>
      <c r="B241" s="2" t="str">
        <f>Hyperlink("https://www.diodes.com/datasheet/download/MMBT3906T.pdf")</f>
        <v>https://www.diodes.com/datasheet/download/MMBT3906T.pdf</v>
      </c>
      <c r="C241" t="str">
        <f>Hyperlink("https://www.diodes.com/part/view/MMBT3906T","MMBT3906T")</f>
        <v>MMBT3906T</v>
      </c>
      <c r="D241" t="s">
        <v>474</v>
      </c>
      <c r="E241" t="s">
        <v>25</v>
      </c>
      <c r="G241" t="s">
        <v>35</v>
      </c>
      <c r="H241" t="s">
        <v>27</v>
      </c>
      <c r="I241">
        <v>40</v>
      </c>
      <c r="J241">
        <v>0.2</v>
      </c>
      <c r="L241">
        <v>0.15</v>
      </c>
      <c r="M241">
        <v>100</v>
      </c>
      <c r="N241">
        <v>0.01</v>
      </c>
      <c r="O241">
        <v>30</v>
      </c>
      <c r="P241">
        <v>0.1</v>
      </c>
      <c r="Q241">
        <v>250</v>
      </c>
      <c r="R241" t="s">
        <v>258</v>
      </c>
      <c r="S241">
        <v>400</v>
      </c>
      <c r="T241" t="s">
        <v>36</v>
      </c>
      <c r="U241">
        <v>250</v>
      </c>
      <c r="W241" t="s">
        <v>37</v>
      </c>
    </row>
    <row r="242" spans="1:23">
      <c r="A242" t="s">
        <v>475</v>
      </c>
      <c r="B242" s="2" t="str">
        <f>Hyperlink("https://www.diodes.com/datasheet/download/MMBT4401.pdf")</f>
        <v>https://www.diodes.com/datasheet/download/MMBT4401.pdf</v>
      </c>
      <c r="C242" t="str">
        <f>Hyperlink("https://www.diodes.com/part/view/MMBT4401","MMBT4401")</f>
        <v>MMBT4401</v>
      </c>
      <c r="D242" t="s">
        <v>446</v>
      </c>
      <c r="E242" t="s">
        <v>25</v>
      </c>
      <c r="G242" t="s">
        <v>35</v>
      </c>
      <c r="H242" t="s">
        <v>60</v>
      </c>
      <c r="I242">
        <v>40</v>
      </c>
      <c r="J242">
        <v>0.6</v>
      </c>
      <c r="K242">
        <v>1</v>
      </c>
      <c r="L242">
        <v>0.31</v>
      </c>
      <c r="M242">
        <v>100</v>
      </c>
      <c r="N242">
        <v>0.15</v>
      </c>
      <c r="O242">
        <v>40</v>
      </c>
      <c r="P242">
        <v>0.5</v>
      </c>
      <c r="Q242">
        <v>400</v>
      </c>
      <c r="R242" t="s">
        <v>328</v>
      </c>
      <c r="S242">
        <v>750</v>
      </c>
      <c r="T242" t="s">
        <v>48</v>
      </c>
      <c r="U242">
        <v>250</v>
      </c>
      <c r="W242" t="s">
        <v>61</v>
      </c>
    </row>
    <row r="243" spans="1:23">
      <c r="A243" t="s">
        <v>476</v>
      </c>
      <c r="B243" s="2" t="str">
        <f>Hyperlink("https://www.diodes.com/datasheet/download/MMBT4401Q.pdf")</f>
        <v>https://www.diodes.com/datasheet/download/MMBT4401Q.pdf</v>
      </c>
      <c r="C243" t="str">
        <f>Hyperlink("https://www.diodes.com/part/view/MMBT4401Q","MMBT4401Q")</f>
        <v>MMBT4401Q</v>
      </c>
      <c r="D243" t="s">
        <v>446</v>
      </c>
      <c r="E243" t="s">
        <v>32</v>
      </c>
      <c r="G243" t="s">
        <v>35</v>
      </c>
      <c r="H243" t="s">
        <v>60</v>
      </c>
      <c r="I243">
        <v>40</v>
      </c>
      <c r="J243">
        <v>0.6</v>
      </c>
      <c r="K243">
        <v>1</v>
      </c>
      <c r="L243">
        <v>0.31</v>
      </c>
      <c r="M243">
        <v>100</v>
      </c>
      <c r="N243">
        <v>0.15</v>
      </c>
      <c r="O243">
        <v>40</v>
      </c>
      <c r="P243">
        <v>0.5</v>
      </c>
      <c r="Q243">
        <v>400</v>
      </c>
      <c r="R243" t="s">
        <v>328</v>
      </c>
      <c r="S243">
        <v>750</v>
      </c>
      <c r="T243" t="s">
        <v>48</v>
      </c>
      <c r="U243">
        <v>250</v>
      </c>
      <c r="W243" t="s">
        <v>61</v>
      </c>
    </row>
    <row r="244" spans="1:23">
      <c r="A244" t="s">
        <v>477</v>
      </c>
      <c r="B244" s="2" t="str">
        <f>Hyperlink("https://www.diodes.com/datasheet/download/MMBT4401T.pdf")</f>
        <v>https://www.diodes.com/datasheet/download/MMBT4401T.pdf</v>
      </c>
      <c r="C244" t="str">
        <f>Hyperlink("https://www.diodes.com/part/view/MMBT4401T","MMBT4401T")</f>
        <v>MMBT4401T</v>
      </c>
      <c r="D244" t="s">
        <v>452</v>
      </c>
      <c r="E244" t="s">
        <v>25</v>
      </c>
      <c r="G244" t="s">
        <v>35</v>
      </c>
      <c r="H244" t="s">
        <v>60</v>
      </c>
      <c r="I244">
        <v>40</v>
      </c>
      <c r="J244">
        <v>0.6</v>
      </c>
      <c r="L244">
        <v>0.15</v>
      </c>
      <c r="M244">
        <v>100</v>
      </c>
      <c r="N244">
        <v>0.15</v>
      </c>
      <c r="O244">
        <v>40</v>
      </c>
      <c r="P244">
        <v>0.5</v>
      </c>
      <c r="Q244">
        <v>400</v>
      </c>
      <c r="R244" t="s">
        <v>328</v>
      </c>
      <c r="S244">
        <v>750</v>
      </c>
      <c r="T244" t="s">
        <v>48</v>
      </c>
      <c r="U244">
        <v>250</v>
      </c>
      <c r="W244" t="s">
        <v>37</v>
      </c>
    </row>
    <row r="245" spans="1:23">
      <c r="A245" t="s">
        <v>478</v>
      </c>
      <c r="B245" s="2" t="str">
        <f>Hyperlink("https://www.diodes.com/datasheet/download/MMBT4403.pdf")</f>
        <v>https://www.diodes.com/datasheet/download/MMBT4403.pdf</v>
      </c>
      <c r="C245" t="str">
        <f>Hyperlink("https://www.diodes.com/part/view/MMBT4403","MMBT4403")</f>
        <v>MMBT4403</v>
      </c>
      <c r="D245" t="s">
        <v>479</v>
      </c>
      <c r="E245" t="s">
        <v>25</v>
      </c>
      <c r="G245" t="s">
        <v>35</v>
      </c>
      <c r="H245" t="s">
        <v>27</v>
      </c>
      <c r="I245">
        <v>40</v>
      </c>
      <c r="J245">
        <v>0.6</v>
      </c>
      <c r="L245">
        <v>0.31</v>
      </c>
      <c r="M245">
        <v>100</v>
      </c>
      <c r="N245">
        <v>0.15</v>
      </c>
      <c r="O245">
        <v>20</v>
      </c>
      <c r="P245">
        <v>0.5</v>
      </c>
      <c r="Q245">
        <v>400</v>
      </c>
      <c r="R245" t="s">
        <v>328</v>
      </c>
      <c r="S245">
        <v>750</v>
      </c>
      <c r="T245" t="s">
        <v>48</v>
      </c>
      <c r="U245">
        <v>200</v>
      </c>
      <c r="W245" t="s">
        <v>61</v>
      </c>
    </row>
    <row r="246" spans="1:23">
      <c r="A246" t="s">
        <v>480</v>
      </c>
      <c r="B246" s="2" t="str">
        <f>Hyperlink("https://www.diodes.com/datasheet/download/MMBT4403T.pdf")</f>
        <v>https://www.diodes.com/datasheet/download/MMBT4403T.pdf</v>
      </c>
      <c r="C246" t="str">
        <f>Hyperlink("https://www.diodes.com/part/view/MMBT4403T","MMBT4403T")</f>
        <v>MMBT4403T</v>
      </c>
      <c r="D246" t="s">
        <v>481</v>
      </c>
      <c r="E246" t="s">
        <v>25</v>
      </c>
      <c r="G246" t="s">
        <v>35</v>
      </c>
      <c r="H246" t="s">
        <v>27</v>
      </c>
      <c r="I246">
        <v>40</v>
      </c>
      <c r="J246">
        <v>0.6</v>
      </c>
      <c r="L246">
        <v>0.15</v>
      </c>
      <c r="M246">
        <v>100</v>
      </c>
      <c r="N246">
        <v>0.15</v>
      </c>
      <c r="O246">
        <v>20</v>
      </c>
      <c r="P246">
        <v>0.5</v>
      </c>
      <c r="Q246">
        <v>400</v>
      </c>
      <c r="R246" t="s">
        <v>328</v>
      </c>
      <c r="S246">
        <v>750</v>
      </c>
      <c r="T246" t="s">
        <v>48</v>
      </c>
      <c r="U246">
        <v>200</v>
      </c>
      <c r="W246" t="s">
        <v>37</v>
      </c>
    </row>
    <row r="247" spans="1:23">
      <c r="A247" t="s">
        <v>482</v>
      </c>
      <c r="B247" s="2" t="str">
        <f>Hyperlink("https://www.diodes.com/datasheet/download/MMBT6427.pdf")</f>
        <v>https://www.diodes.com/datasheet/download/MMBT6427.pdf</v>
      </c>
      <c r="C247" t="str">
        <f>Hyperlink("https://www.diodes.com/part/view/MMBT6427","MMBT6427")</f>
        <v>MMBT6427</v>
      </c>
      <c r="D247" t="s">
        <v>483</v>
      </c>
      <c r="E247" t="s">
        <v>25</v>
      </c>
      <c r="G247" t="s">
        <v>442</v>
      </c>
      <c r="H247" t="s">
        <v>60</v>
      </c>
      <c r="I247">
        <v>40</v>
      </c>
      <c r="J247">
        <v>0.5</v>
      </c>
      <c r="L247">
        <v>0.3</v>
      </c>
      <c r="M247">
        <v>20000</v>
      </c>
      <c r="N247">
        <v>0.1</v>
      </c>
      <c r="O247">
        <v>14000</v>
      </c>
      <c r="P247">
        <v>0.5</v>
      </c>
      <c r="Q247">
        <v>1200</v>
      </c>
      <c r="R247" t="s">
        <v>484</v>
      </c>
      <c r="S247">
        <v>1500</v>
      </c>
      <c r="T247" t="s">
        <v>485</v>
      </c>
      <c r="W247" t="s">
        <v>61</v>
      </c>
    </row>
    <row r="248" spans="1:23">
      <c r="A248" t="s">
        <v>486</v>
      </c>
      <c r="B248" s="2" t="str">
        <f>Hyperlink("https://www.diodes.com/datasheet/download/MMBTA13.pdf")</f>
        <v>https://www.diodes.com/datasheet/download/MMBTA13.pdf</v>
      </c>
      <c r="C248" t="str">
        <f>Hyperlink("https://www.diodes.com/part/view/MMBTA13","MMBTA13")</f>
        <v>MMBTA13</v>
      </c>
      <c r="D248" t="s">
        <v>487</v>
      </c>
      <c r="E248" t="s">
        <v>25</v>
      </c>
      <c r="G248" t="s">
        <v>442</v>
      </c>
      <c r="H248" t="s">
        <v>60</v>
      </c>
      <c r="I248">
        <v>30</v>
      </c>
      <c r="J248">
        <v>0.3</v>
      </c>
      <c r="L248">
        <v>0.3</v>
      </c>
      <c r="M248">
        <v>5000</v>
      </c>
      <c r="N248">
        <v>0.01</v>
      </c>
      <c r="O248">
        <v>10000</v>
      </c>
      <c r="P248">
        <v>0.1</v>
      </c>
      <c r="Q248">
        <v>1500</v>
      </c>
      <c r="R248" t="s">
        <v>443</v>
      </c>
      <c r="U248">
        <v>125</v>
      </c>
      <c r="W248" t="s">
        <v>61</v>
      </c>
    </row>
    <row r="249" spans="1:23">
      <c r="A249" t="s">
        <v>488</v>
      </c>
      <c r="B249" s="2" t="str">
        <f>Hyperlink("https://www.diodes.com/datasheet/download/MMBTA14.pdf")</f>
        <v>https://www.diodes.com/datasheet/download/MMBTA14.pdf</v>
      </c>
      <c r="C249" t="str">
        <f>Hyperlink("https://www.diodes.com/part/view/MMBTA14","MMBTA14")</f>
        <v>MMBTA14</v>
      </c>
      <c r="D249" t="s">
        <v>487</v>
      </c>
      <c r="E249" t="s">
        <v>25</v>
      </c>
      <c r="G249" t="s">
        <v>442</v>
      </c>
      <c r="H249" t="s">
        <v>60</v>
      </c>
      <c r="I249">
        <v>30</v>
      </c>
      <c r="J249">
        <v>0.3</v>
      </c>
      <c r="L249">
        <v>0.3</v>
      </c>
      <c r="M249">
        <v>10000</v>
      </c>
      <c r="N249">
        <v>0.01</v>
      </c>
      <c r="O249">
        <v>20000</v>
      </c>
      <c r="P249">
        <v>0.1</v>
      </c>
      <c r="Q249">
        <v>1500</v>
      </c>
      <c r="R249" t="s">
        <v>443</v>
      </c>
      <c r="U249">
        <v>125</v>
      </c>
      <c r="W249" t="s">
        <v>61</v>
      </c>
    </row>
    <row r="250" spans="1:23">
      <c r="A250" t="s">
        <v>489</v>
      </c>
      <c r="B250" s="2" t="str">
        <f>Hyperlink("https://www.diodes.com/datasheet/download/MMBTA63.pdf")</f>
        <v>https://www.diodes.com/datasheet/download/MMBTA63.pdf</v>
      </c>
      <c r="C250" t="str">
        <f>Hyperlink("https://www.diodes.com/part/view/MMBTA63","MMBTA63")</f>
        <v>MMBTA63</v>
      </c>
      <c r="D250" t="s">
        <v>490</v>
      </c>
      <c r="E250" t="s">
        <v>25</v>
      </c>
      <c r="G250" t="s">
        <v>442</v>
      </c>
      <c r="H250" t="s">
        <v>27</v>
      </c>
      <c r="I250">
        <v>30</v>
      </c>
      <c r="J250">
        <v>0.5</v>
      </c>
      <c r="L250">
        <v>0.3</v>
      </c>
      <c r="M250">
        <v>5000</v>
      </c>
      <c r="N250">
        <v>0.01</v>
      </c>
      <c r="O250">
        <v>10000</v>
      </c>
      <c r="P250">
        <v>0.1</v>
      </c>
      <c r="Q250">
        <v>1500</v>
      </c>
      <c r="R250" t="s">
        <v>443</v>
      </c>
      <c r="U250">
        <v>125</v>
      </c>
      <c r="W250" t="s">
        <v>61</v>
      </c>
    </row>
    <row r="251" spans="1:23">
      <c r="A251" t="s">
        <v>491</v>
      </c>
      <c r="B251" s="2" t="str">
        <f>Hyperlink("https://www.diodes.com/datasheet/download/MMBTA64.pdf")</f>
        <v>https://www.diodes.com/datasheet/download/MMBTA64.pdf</v>
      </c>
      <c r="C251" t="str">
        <f>Hyperlink("https://www.diodes.com/part/view/MMBTA64","MMBTA64")</f>
        <v>MMBTA64</v>
      </c>
      <c r="D251" t="s">
        <v>490</v>
      </c>
      <c r="E251" t="s">
        <v>25</v>
      </c>
      <c r="G251" t="s">
        <v>442</v>
      </c>
      <c r="H251" t="s">
        <v>27</v>
      </c>
      <c r="I251">
        <v>30</v>
      </c>
      <c r="J251">
        <v>0.5</v>
      </c>
      <c r="L251">
        <v>0.3</v>
      </c>
      <c r="M251">
        <v>10000</v>
      </c>
      <c r="N251">
        <v>0.01</v>
      </c>
      <c r="O251">
        <v>20000</v>
      </c>
      <c r="P251">
        <v>0.1</v>
      </c>
      <c r="Q251">
        <v>1500</v>
      </c>
      <c r="R251" t="s">
        <v>443</v>
      </c>
      <c r="U251">
        <v>125</v>
      </c>
      <c r="W251" t="s">
        <v>61</v>
      </c>
    </row>
    <row r="252" spans="1:23">
      <c r="A252" t="s">
        <v>492</v>
      </c>
      <c r="B252" s="2" t="str">
        <f>Hyperlink("https://www.diodes.com/datasheet/download/MMDT2222A.pdf")</f>
        <v>https://www.diodes.com/datasheet/download/MMDT2222A.pdf</v>
      </c>
      <c r="C252" t="str">
        <f>Hyperlink("https://www.diodes.com/part/view/MMDT2222A","MMDT2222A")</f>
        <v>MMDT2222A</v>
      </c>
      <c r="D252" t="s">
        <v>493</v>
      </c>
      <c r="E252" t="s">
        <v>25</v>
      </c>
      <c r="G252" t="s">
        <v>35</v>
      </c>
      <c r="H252" t="s">
        <v>139</v>
      </c>
      <c r="I252">
        <v>40</v>
      </c>
      <c r="J252">
        <v>0.6</v>
      </c>
      <c r="L252">
        <v>0.2</v>
      </c>
      <c r="M252">
        <v>100</v>
      </c>
      <c r="N252">
        <v>0.15</v>
      </c>
      <c r="O252">
        <v>40</v>
      </c>
      <c r="P252">
        <v>0.5</v>
      </c>
      <c r="Q252">
        <v>300</v>
      </c>
      <c r="R252" t="s">
        <v>328</v>
      </c>
      <c r="S252">
        <v>1000</v>
      </c>
      <c r="T252" t="s">
        <v>48</v>
      </c>
      <c r="U252">
        <v>300</v>
      </c>
      <c r="W252" t="s">
        <v>95</v>
      </c>
    </row>
    <row r="253" spans="1:23">
      <c r="A253" t="s">
        <v>494</v>
      </c>
      <c r="B253" s="2" t="str">
        <f>Hyperlink("https://www.diodes.com/datasheet/download/MMDT2222V.pdf")</f>
        <v>https://www.diodes.com/datasheet/download/MMDT2222V.pdf</v>
      </c>
      <c r="C253" t="str">
        <f>Hyperlink("https://www.diodes.com/part/view/MMDT2222V","MMDT2222V")</f>
        <v>MMDT2222V</v>
      </c>
      <c r="D253" t="s">
        <v>495</v>
      </c>
      <c r="E253" t="s">
        <v>25</v>
      </c>
      <c r="G253" t="s">
        <v>35</v>
      </c>
      <c r="H253" t="s">
        <v>139</v>
      </c>
      <c r="I253">
        <v>40</v>
      </c>
      <c r="J253">
        <v>0.6</v>
      </c>
      <c r="L253">
        <v>0.15</v>
      </c>
      <c r="M253">
        <v>100</v>
      </c>
      <c r="N253">
        <v>0.15</v>
      </c>
      <c r="O253">
        <v>40</v>
      </c>
      <c r="P253">
        <v>0.5</v>
      </c>
      <c r="Q253">
        <v>300</v>
      </c>
      <c r="R253" t="s">
        <v>328</v>
      </c>
      <c r="S253">
        <v>1000</v>
      </c>
      <c r="T253" t="s">
        <v>48</v>
      </c>
      <c r="U253">
        <v>300</v>
      </c>
      <c r="W253" t="s">
        <v>145</v>
      </c>
    </row>
    <row r="254" spans="1:23">
      <c r="A254" t="s">
        <v>496</v>
      </c>
      <c r="B254" s="2" t="str">
        <f>Hyperlink("https://www.diodes.com/datasheet/download/MMDT2227.pdf")</f>
        <v>https://www.diodes.com/datasheet/download/MMDT2227.pdf</v>
      </c>
      <c r="C254" t="str">
        <f>Hyperlink("https://www.diodes.com/part/view/MMDT2227","MMDT2227")</f>
        <v>MMDT2227</v>
      </c>
      <c r="D254" t="s">
        <v>244</v>
      </c>
      <c r="E254" t="s">
        <v>25</v>
      </c>
      <c r="G254" t="s">
        <v>35</v>
      </c>
      <c r="H254" t="s">
        <v>149</v>
      </c>
      <c r="I254" t="s">
        <v>245</v>
      </c>
      <c r="J254">
        <v>0.6</v>
      </c>
      <c r="L254">
        <v>0.2</v>
      </c>
      <c r="M254">
        <v>100</v>
      </c>
      <c r="N254">
        <v>0.15</v>
      </c>
      <c r="O254" t="s">
        <v>246</v>
      </c>
      <c r="P254">
        <v>0.5</v>
      </c>
      <c r="Q254" t="s">
        <v>247</v>
      </c>
      <c r="R254" t="s">
        <v>328</v>
      </c>
      <c r="S254" t="s">
        <v>249</v>
      </c>
      <c r="T254" t="s">
        <v>48</v>
      </c>
      <c r="U254" t="s">
        <v>250</v>
      </c>
      <c r="W254" t="s">
        <v>95</v>
      </c>
    </row>
    <row r="255" spans="1:23">
      <c r="A255" t="s">
        <v>497</v>
      </c>
      <c r="B255" s="2" t="str">
        <f>Hyperlink("https://www.diodes.com/datasheet/download/MMDT2227M.pdf")</f>
        <v>https://www.diodes.com/datasheet/download/MMDT2227M.pdf</v>
      </c>
      <c r="C255" t="str">
        <f>Hyperlink("https://www.diodes.com/part/view/MMDT2227M","MMDT2227M")</f>
        <v>MMDT2227M</v>
      </c>
      <c r="D255" t="s">
        <v>244</v>
      </c>
      <c r="E255" t="s">
        <v>25</v>
      </c>
      <c r="G255" t="s">
        <v>35</v>
      </c>
      <c r="H255" t="s">
        <v>149</v>
      </c>
      <c r="I255" t="s">
        <v>245</v>
      </c>
      <c r="J255">
        <v>0.6</v>
      </c>
      <c r="L255">
        <v>0.3</v>
      </c>
      <c r="M255">
        <v>100</v>
      </c>
      <c r="N255">
        <v>0.15</v>
      </c>
      <c r="O255" t="s">
        <v>246</v>
      </c>
      <c r="P255">
        <v>0.5</v>
      </c>
      <c r="Q255" t="s">
        <v>247</v>
      </c>
      <c r="R255" t="s">
        <v>248</v>
      </c>
      <c r="S255" t="s">
        <v>249</v>
      </c>
      <c r="T255" t="s">
        <v>48</v>
      </c>
      <c r="U255" t="s">
        <v>250</v>
      </c>
      <c r="W255" t="s">
        <v>251</v>
      </c>
    </row>
    <row r="256" spans="1:23">
      <c r="A256" t="s">
        <v>498</v>
      </c>
      <c r="B256" s="2" t="str">
        <f>Hyperlink("https://www.diodes.com/datasheet/download/MMDT2227Q.pdf")</f>
        <v>https://www.diodes.com/datasheet/download/MMDT2227Q.pdf</v>
      </c>
      <c r="C256" t="str">
        <f>Hyperlink("https://www.diodes.com/part/view/MMDT2227Q","MMDT2227Q")</f>
        <v>MMDT2227Q</v>
      </c>
      <c r="D256" t="s">
        <v>244</v>
      </c>
      <c r="E256" t="s">
        <v>32</v>
      </c>
      <c r="G256" t="s">
        <v>35</v>
      </c>
      <c r="H256" t="s">
        <v>149</v>
      </c>
      <c r="I256" t="s">
        <v>245</v>
      </c>
      <c r="J256">
        <v>0.6</v>
      </c>
      <c r="L256">
        <v>0.2</v>
      </c>
      <c r="M256">
        <v>100</v>
      </c>
      <c r="N256">
        <v>0.15</v>
      </c>
      <c r="O256" t="s">
        <v>246</v>
      </c>
      <c r="P256">
        <v>0.5</v>
      </c>
      <c r="Q256" t="s">
        <v>247</v>
      </c>
      <c r="R256" t="s">
        <v>248</v>
      </c>
      <c r="S256" t="s">
        <v>249</v>
      </c>
      <c r="T256" t="s">
        <v>48</v>
      </c>
      <c r="U256" t="s">
        <v>250</v>
      </c>
      <c r="W256" t="s">
        <v>95</v>
      </c>
    </row>
    <row r="257" spans="1:23">
      <c r="A257" t="s">
        <v>499</v>
      </c>
      <c r="B257" s="2" t="str">
        <f>Hyperlink("https://www.diodes.com/datasheet/download/MMDT3904.pdf")</f>
        <v>https://www.diodes.com/datasheet/download/MMDT3904.pdf</v>
      </c>
      <c r="C257" t="str">
        <f>Hyperlink("https://www.diodes.com/part/view/MMDT3904","MMDT3904")</f>
        <v>MMDT3904</v>
      </c>
      <c r="D257" t="s">
        <v>256</v>
      </c>
      <c r="E257" t="s">
        <v>25</v>
      </c>
      <c r="G257" t="s">
        <v>35</v>
      </c>
      <c r="H257" t="s">
        <v>139</v>
      </c>
      <c r="I257">
        <v>40</v>
      </c>
      <c r="J257">
        <v>0.2</v>
      </c>
      <c r="L257">
        <v>0.2</v>
      </c>
      <c r="M257">
        <v>100</v>
      </c>
      <c r="N257">
        <v>0.01</v>
      </c>
      <c r="O257">
        <v>30</v>
      </c>
      <c r="P257">
        <v>0.1</v>
      </c>
      <c r="Q257">
        <v>200</v>
      </c>
      <c r="R257" t="s">
        <v>258</v>
      </c>
      <c r="S257">
        <v>300</v>
      </c>
      <c r="T257" t="s">
        <v>36</v>
      </c>
      <c r="U257">
        <v>300</v>
      </c>
      <c r="W257" t="s">
        <v>95</v>
      </c>
    </row>
    <row r="258" spans="1:23">
      <c r="A258" t="s">
        <v>500</v>
      </c>
      <c r="B258" s="2" t="str">
        <f>Hyperlink("https://www.diodes.com/datasheet/download/MMDT3904Q.pdf")</f>
        <v>https://www.diodes.com/datasheet/download/MMDT3904Q.pdf</v>
      </c>
      <c r="C258" t="str">
        <f>Hyperlink("https://www.diodes.com/part/view/MMDT3904Q","MMDT3904Q")</f>
        <v>MMDT3904Q</v>
      </c>
      <c r="D258" t="s">
        <v>256</v>
      </c>
      <c r="E258" t="s">
        <v>32</v>
      </c>
      <c r="G258" t="s">
        <v>35</v>
      </c>
      <c r="H258" t="s">
        <v>139</v>
      </c>
      <c r="I258">
        <v>40</v>
      </c>
      <c r="J258">
        <v>0.2</v>
      </c>
      <c r="L258">
        <v>0.2</v>
      </c>
      <c r="M258">
        <v>100</v>
      </c>
      <c r="N258">
        <v>0.01</v>
      </c>
      <c r="O258">
        <v>30</v>
      </c>
      <c r="P258">
        <v>0.1</v>
      </c>
      <c r="Q258">
        <v>200</v>
      </c>
      <c r="R258" t="s">
        <v>258</v>
      </c>
      <c r="S258">
        <v>300</v>
      </c>
      <c r="T258" t="s">
        <v>36</v>
      </c>
      <c r="U258">
        <v>300</v>
      </c>
      <c r="W258" t="s">
        <v>95</v>
      </c>
    </row>
    <row r="259" spans="1:23">
      <c r="A259" t="s">
        <v>501</v>
      </c>
      <c r="B259" s="2" t="str">
        <f>Hyperlink("https://www.diodes.com/datasheet/download/MMDT3904VC.pdf")</f>
        <v>https://www.diodes.com/datasheet/download/MMDT3904VC.pdf</v>
      </c>
      <c r="C259" t="str">
        <f>Hyperlink("https://www.diodes.com/part/view/MMDT3904VC","MMDT3904VC")</f>
        <v>MMDT3904VC</v>
      </c>
      <c r="D259" t="s">
        <v>502</v>
      </c>
      <c r="E259" t="s">
        <v>25</v>
      </c>
      <c r="G259" t="s">
        <v>35</v>
      </c>
      <c r="H259" t="s">
        <v>139</v>
      </c>
      <c r="I259">
        <v>40</v>
      </c>
      <c r="J259">
        <v>0.2</v>
      </c>
      <c r="L259">
        <v>0.15</v>
      </c>
      <c r="M259">
        <v>100</v>
      </c>
      <c r="N259">
        <v>0.01</v>
      </c>
      <c r="O259">
        <v>30</v>
      </c>
      <c r="P259">
        <v>0.1</v>
      </c>
      <c r="Q259">
        <v>200</v>
      </c>
      <c r="R259" t="s">
        <v>258</v>
      </c>
      <c r="S259">
        <v>300</v>
      </c>
      <c r="T259" t="s">
        <v>36</v>
      </c>
      <c r="U259">
        <v>300</v>
      </c>
      <c r="W259" t="s">
        <v>145</v>
      </c>
    </row>
    <row r="260" spans="1:23">
      <c r="A260" t="s">
        <v>503</v>
      </c>
      <c r="B260" s="2" t="str">
        <f>Hyperlink("https://www.diodes.com/datasheet/download/MMDT3906.pdf")</f>
        <v>https://www.diodes.com/datasheet/download/MMDT3906.pdf</v>
      </c>
      <c r="C260" t="str">
        <f>Hyperlink("https://www.diodes.com/part/view/MMDT3906","MMDT3906")</f>
        <v>MMDT3906</v>
      </c>
      <c r="D260" t="s">
        <v>265</v>
      </c>
      <c r="E260" t="s">
        <v>25</v>
      </c>
      <c r="G260" t="s">
        <v>35</v>
      </c>
      <c r="H260" t="s">
        <v>94</v>
      </c>
      <c r="I260">
        <v>40</v>
      </c>
      <c r="J260">
        <v>0.2</v>
      </c>
      <c r="L260">
        <v>0.2</v>
      </c>
      <c r="M260">
        <v>100</v>
      </c>
      <c r="N260">
        <v>0.01</v>
      </c>
      <c r="O260">
        <v>30</v>
      </c>
      <c r="P260">
        <v>0.1</v>
      </c>
      <c r="Q260">
        <v>250</v>
      </c>
      <c r="R260" t="s">
        <v>258</v>
      </c>
      <c r="S260">
        <v>400</v>
      </c>
      <c r="T260" t="s">
        <v>36</v>
      </c>
      <c r="U260">
        <v>300</v>
      </c>
      <c r="W260" t="s">
        <v>95</v>
      </c>
    </row>
    <row r="261" spans="1:23">
      <c r="A261" t="s">
        <v>504</v>
      </c>
      <c r="B261" s="2" t="str">
        <f>Hyperlink("https://www.diodes.com/datasheet/download/MMDT3906Q.pdf")</f>
        <v>https://www.diodes.com/datasheet/download/MMDT3906Q.pdf</v>
      </c>
      <c r="C261" t="str">
        <f>Hyperlink("https://www.diodes.com/part/view/MMDT3906Q","MMDT3906Q")</f>
        <v>MMDT3906Q</v>
      </c>
      <c r="D261" t="s">
        <v>265</v>
      </c>
      <c r="E261" t="s">
        <v>32</v>
      </c>
      <c r="G261" t="s">
        <v>35</v>
      </c>
      <c r="H261" t="s">
        <v>94</v>
      </c>
      <c r="I261">
        <v>40</v>
      </c>
      <c r="J261">
        <v>0.2</v>
      </c>
      <c r="L261">
        <v>0.2</v>
      </c>
      <c r="M261">
        <v>100</v>
      </c>
      <c r="N261">
        <v>0.01</v>
      </c>
      <c r="O261">
        <v>30</v>
      </c>
      <c r="P261">
        <v>0.1</v>
      </c>
      <c r="Q261">
        <v>250</v>
      </c>
      <c r="R261" t="s">
        <v>258</v>
      </c>
      <c r="S261">
        <v>400</v>
      </c>
      <c r="T261" t="s">
        <v>36</v>
      </c>
      <c r="U261">
        <v>300</v>
      </c>
      <c r="W261" t="s">
        <v>95</v>
      </c>
    </row>
    <row r="262" spans="1:23">
      <c r="A262" t="s">
        <v>505</v>
      </c>
      <c r="B262" s="2" t="str">
        <f>Hyperlink("https://www.diodes.com/datasheet/download/MMDT3906VC.pdf")</f>
        <v>https://www.diodes.com/datasheet/download/MMDT3906VC.pdf</v>
      </c>
      <c r="C262" t="str">
        <f>Hyperlink("https://www.diodes.com/part/view/MMDT3906VC","MMDT3906VC")</f>
        <v>MMDT3906VC</v>
      </c>
      <c r="D262" t="s">
        <v>506</v>
      </c>
      <c r="E262" t="s">
        <v>25</v>
      </c>
      <c r="G262" t="s">
        <v>35</v>
      </c>
      <c r="H262" t="s">
        <v>94</v>
      </c>
      <c r="I262">
        <v>40</v>
      </c>
      <c r="J262">
        <v>0.2</v>
      </c>
      <c r="L262">
        <v>0.15</v>
      </c>
      <c r="M262">
        <v>100</v>
      </c>
      <c r="N262">
        <v>0.01</v>
      </c>
      <c r="O262">
        <v>30</v>
      </c>
      <c r="P262">
        <v>0.1</v>
      </c>
      <c r="Q262">
        <v>250</v>
      </c>
      <c r="R262" t="s">
        <v>258</v>
      </c>
      <c r="S262">
        <v>400</v>
      </c>
      <c r="T262" t="s">
        <v>36</v>
      </c>
      <c r="U262">
        <v>300</v>
      </c>
      <c r="W262" t="s">
        <v>145</v>
      </c>
    </row>
    <row r="263" spans="1:23">
      <c r="A263" t="s">
        <v>507</v>
      </c>
      <c r="B263" s="2" t="str">
        <f>Hyperlink("https://www.diodes.com/datasheet/download/MMDT3946.pdf")</f>
        <v>https://www.diodes.com/datasheet/download/MMDT3946.pdf</v>
      </c>
      <c r="C263" t="str">
        <f>Hyperlink("https://www.diodes.com/part/view/MMDT3946","MMDT3946")</f>
        <v>MMDT3946</v>
      </c>
      <c r="D263" t="s">
        <v>508</v>
      </c>
      <c r="E263" t="s">
        <v>25</v>
      </c>
      <c r="G263" t="s">
        <v>35</v>
      </c>
      <c r="H263" t="s">
        <v>149</v>
      </c>
      <c r="I263">
        <v>40</v>
      </c>
      <c r="J263">
        <v>0.2</v>
      </c>
      <c r="L263">
        <v>0.2</v>
      </c>
      <c r="M263">
        <v>100</v>
      </c>
      <c r="N263">
        <v>0.01</v>
      </c>
      <c r="O263">
        <v>30</v>
      </c>
      <c r="P263">
        <v>0.1</v>
      </c>
      <c r="Q263" t="s">
        <v>316</v>
      </c>
      <c r="R263" t="s">
        <v>258</v>
      </c>
      <c r="S263" t="s">
        <v>247</v>
      </c>
      <c r="T263" t="s">
        <v>36</v>
      </c>
      <c r="U263">
        <v>300</v>
      </c>
      <c r="W263" t="s">
        <v>95</v>
      </c>
    </row>
    <row r="264" spans="1:23">
      <c r="A264" t="s">
        <v>509</v>
      </c>
      <c r="B264" s="2" t="str">
        <f>Hyperlink("https://www.diodes.com/datasheet/download/MMDT3946LP4.pdf")</f>
        <v>https://www.diodes.com/datasheet/download/MMDT3946LP4.pdf</v>
      </c>
      <c r="C264" t="str">
        <f>Hyperlink("https://www.diodes.com/part/view/MMDT3946LP4","MMDT3946LP4")</f>
        <v>MMDT3946LP4</v>
      </c>
      <c r="D264" t="s">
        <v>510</v>
      </c>
      <c r="E264" t="s">
        <v>25</v>
      </c>
      <c r="G264" t="s">
        <v>35</v>
      </c>
      <c r="H264" t="s">
        <v>149</v>
      </c>
      <c r="I264">
        <v>40</v>
      </c>
      <c r="J264">
        <v>0.2</v>
      </c>
      <c r="L264">
        <v>0.37</v>
      </c>
      <c r="M264">
        <v>100</v>
      </c>
      <c r="N264">
        <v>0.01</v>
      </c>
      <c r="O264">
        <v>30</v>
      </c>
      <c r="P264">
        <v>0.1</v>
      </c>
      <c r="Q264" t="s">
        <v>511</v>
      </c>
      <c r="R264" t="s">
        <v>258</v>
      </c>
      <c r="S264" t="s">
        <v>247</v>
      </c>
      <c r="T264" t="s">
        <v>36</v>
      </c>
      <c r="U264">
        <v>300</v>
      </c>
      <c r="W264" t="s">
        <v>159</v>
      </c>
    </row>
    <row r="265" spans="1:23">
      <c r="A265" t="s">
        <v>512</v>
      </c>
      <c r="B265" s="2" t="str">
        <f>Hyperlink("https://www.diodes.com/datasheet/download/MMDT3946Q.pdf")</f>
        <v>https://www.diodes.com/datasheet/download/MMDT3946Q.pdf</v>
      </c>
      <c r="C265" t="str">
        <f>Hyperlink("https://www.diodes.com/part/view/MMDT3946Q","MMDT3946Q")</f>
        <v>MMDT3946Q</v>
      </c>
      <c r="D265" t="s">
        <v>513</v>
      </c>
      <c r="E265" t="s">
        <v>32</v>
      </c>
      <c r="G265" t="s">
        <v>35</v>
      </c>
      <c r="H265" t="s">
        <v>149</v>
      </c>
      <c r="I265">
        <v>40</v>
      </c>
      <c r="J265">
        <v>0.2</v>
      </c>
      <c r="L265">
        <v>0.2</v>
      </c>
      <c r="M265">
        <v>100</v>
      </c>
      <c r="N265">
        <v>0.01</v>
      </c>
      <c r="O265">
        <v>30</v>
      </c>
      <c r="P265">
        <v>0.1</v>
      </c>
      <c r="Q265" t="s">
        <v>316</v>
      </c>
      <c r="R265" t="s">
        <v>258</v>
      </c>
      <c r="S265" t="s">
        <v>514</v>
      </c>
      <c r="T265" t="s">
        <v>36</v>
      </c>
      <c r="U265">
        <v>300</v>
      </c>
      <c r="W265" t="s">
        <v>95</v>
      </c>
    </row>
    <row r="266" spans="1:23">
      <c r="A266" t="s">
        <v>515</v>
      </c>
      <c r="B266" s="2" t="str">
        <f>Hyperlink("https://www.diodes.com/datasheet/download/MMDT4401.pdf")</f>
        <v>https://www.diodes.com/datasheet/download/MMDT4401.pdf</v>
      </c>
      <c r="C266" t="str">
        <f>Hyperlink("https://www.diodes.com/part/view/MMDT4401","MMDT4401")</f>
        <v>MMDT4401</v>
      </c>
      <c r="D266" t="s">
        <v>493</v>
      </c>
      <c r="E266" t="s">
        <v>25</v>
      </c>
      <c r="G266" t="s">
        <v>35</v>
      </c>
      <c r="H266" t="s">
        <v>139</v>
      </c>
      <c r="I266">
        <v>40</v>
      </c>
      <c r="J266">
        <v>0.6</v>
      </c>
      <c r="L266">
        <v>0.2</v>
      </c>
      <c r="M266">
        <v>100</v>
      </c>
      <c r="N266">
        <v>0.15</v>
      </c>
      <c r="O266">
        <v>40</v>
      </c>
      <c r="P266">
        <v>0.5</v>
      </c>
      <c r="Q266">
        <v>400</v>
      </c>
      <c r="R266" t="s">
        <v>328</v>
      </c>
      <c r="S266">
        <v>750</v>
      </c>
      <c r="T266" t="s">
        <v>48</v>
      </c>
      <c r="U266">
        <v>250</v>
      </c>
      <c r="W266" t="s">
        <v>95</v>
      </c>
    </row>
    <row r="267" spans="1:23">
      <c r="A267" t="s">
        <v>516</v>
      </c>
      <c r="B267" s="2" t="str">
        <f>Hyperlink("https://www.diodes.com/datasheet/download/MMDT4401Q.pdf")</f>
        <v>https://www.diodes.com/datasheet/download/MMDT4401Q.pdf</v>
      </c>
      <c r="C267" t="str">
        <f>Hyperlink("https://www.diodes.com/part/view/MMDT4401Q","MMDT4401Q")</f>
        <v>MMDT4401Q</v>
      </c>
      <c r="D267" t="s">
        <v>493</v>
      </c>
      <c r="E267" t="s">
        <v>32</v>
      </c>
      <c r="G267" t="s">
        <v>35</v>
      </c>
      <c r="H267" t="s">
        <v>139</v>
      </c>
      <c r="I267">
        <v>40</v>
      </c>
      <c r="J267">
        <v>0.6</v>
      </c>
      <c r="L267">
        <v>0.2</v>
      </c>
      <c r="M267">
        <v>100</v>
      </c>
      <c r="N267">
        <v>0.15</v>
      </c>
      <c r="O267">
        <v>40</v>
      </c>
      <c r="P267">
        <v>0.5</v>
      </c>
      <c r="Q267">
        <v>400</v>
      </c>
      <c r="R267" t="s">
        <v>328</v>
      </c>
      <c r="S267">
        <v>750</v>
      </c>
      <c r="T267" t="s">
        <v>48</v>
      </c>
      <c r="U267">
        <v>250</v>
      </c>
      <c r="W267" t="s">
        <v>95</v>
      </c>
    </row>
    <row r="268" spans="1:23">
      <c r="A268" t="s">
        <v>517</v>
      </c>
      <c r="B268" s="2" t="str">
        <f>Hyperlink("https://www.diodes.com/datasheet/download/MMDT4403.pdf")</f>
        <v>https://www.diodes.com/datasheet/download/MMDT4403.pdf</v>
      </c>
      <c r="C268" t="str">
        <f>Hyperlink("https://www.diodes.com/part/view/MMDT4403","MMDT4403")</f>
        <v>MMDT4403</v>
      </c>
      <c r="D268" t="s">
        <v>518</v>
      </c>
      <c r="E268" t="s">
        <v>25</v>
      </c>
      <c r="G268" t="s">
        <v>35</v>
      </c>
      <c r="H268" t="s">
        <v>94</v>
      </c>
      <c r="I268">
        <v>40</v>
      </c>
      <c r="J268">
        <v>0.6</v>
      </c>
      <c r="L268">
        <v>0.2</v>
      </c>
      <c r="M268">
        <v>100</v>
      </c>
      <c r="N268">
        <v>0.15</v>
      </c>
      <c r="O268">
        <v>20</v>
      </c>
      <c r="P268">
        <v>0.5</v>
      </c>
      <c r="Q268">
        <v>400</v>
      </c>
      <c r="R268" t="s">
        <v>328</v>
      </c>
      <c r="S268">
        <v>750</v>
      </c>
      <c r="T268" t="s">
        <v>48</v>
      </c>
      <c r="U268">
        <v>200</v>
      </c>
      <c r="W268" t="s">
        <v>95</v>
      </c>
    </row>
    <row r="269" spans="1:23">
      <c r="A269" t="s">
        <v>519</v>
      </c>
      <c r="B269" s="2" t="str">
        <f>Hyperlink("https://www.diodes.com/datasheet/download/MMDT4413.pdf")</f>
        <v>https://www.diodes.com/datasheet/download/MMDT4413.pdf</v>
      </c>
      <c r="C269" t="str">
        <f>Hyperlink("https://www.diodes.com/part/view/MMDT4413","MMDT4413")</f>
        <v>MMDT4413</v>
      </c>
      <c r="D269" t="s">
        <v>520</v>
      </c>
      <c r="E269" t="s">
        <v>25</v>
      </c>
      <c r="G269" t="s">
        <v>35</v>
      </c>
      <c r="H269" t="s">
        <v>149</v>
      </c>
      <c r="I269">
        <v>40</v>
      </c>
      <c r="J269">
        <v>0.6</v>
      </c>
      <c r="L269">
        <v>0.2</v>
      </c>
      <c r="M269">
        <v>100</v>
      </c>
      <c r="N269">
        <v>0.15</v>
      </c>
      <c r="O269" t="s">
        <v>521</v>
      </c>
      <c r="P269">
        <v>0.5</v>
      </c>
      <c r="Q269">
        <v>400</v>
      </c>
      <c r="R269" t="s">
        <v>328</v>
      </c>
      <c r="S269">
        <v>750</v>
      </c>
      <c r="T269" t="s">
        <v>48</v>
      </c>
      <c r="U269" t="s">
        <v>522</v>
      </c>
      <c r="W269" t="s">
        <v>95</v>
      </c>
    </row>
    <row r="270" spans="1:23">
      <c r="A270" t="s">
        <v>523</v>
      </c>
      <c r="B270" s="2" t="str">
        <f>Hyperlink("https://www.diodes.com/datasheet/download/MMST2222A.pdf")</f>
        <v>https://www.diodes.com/datasheet/download/MMST2222A.pdf</v>
      </c>
      <c r="C270" t="str">
        <f>Hyperlink("https://www.diodes.com/part/view/MMST2222A","MMST2222A")</f>
        <v>MMST2222A</v>
      </c>
      <c r="D270" t="s">
        <v>524</v>
      </c>
      <c r="E270" t="s">
        <v>25</v>
      </c>
      <c r="G270" t="s">
        <v>35</v>
      </c>
      <c r="H270" t="s">
        <v>60</v>
      </c>
      <c r="I270">
        <v>40</v>
      </c>
      <c r="J270">
        <v>0.6</v>
      </c>
      <c r="L270">
        <v>0.2</v>
      </c>
      <c r="M270">
        <v>100</v>
      </c>
      <c r="N270">
        <v>0.15</v>
      </c>
      <c r="O270">
        <v>40</v>
      </c>
      <c r="P270">
        <v>0.5</v>
      </c>
      <c r="Q270">
        <v>300</v>
      </c>
      <c r="R270" t="s">
        <v>328</v>
      </c>
      <c r="S270">
        <v>1000</v>
      </c>
      <c r="T270" t="s">
        <v>48</v>
      </c>
      <c r="U270">
        <v>300</v>
      </c>
      <c r="W270" t="s">
        <v>85</v>
      </c>
    </row>
    <row r="271" spans="1:23">
      <c r="A271" t="s">
        <v>525</v>
      </c>
      <c r="B271" s="2" t="str">
        <f>Hyperlink("https://www.diodes.com/datasheet/download/MMST3904.pdf")</f>
        <v>https://www.diodes.com/datasheet/download/MMST3904.pdf</v>
      </c>
      <c r="C271" t="str">
        <f>Hyperlink("https://www.diodes.com/part/view/MMST3904","MMST3904")</f>
        <v>MMST3904</v>
      </c>
      <c r="D271" t="s">
        <v>526</v>
      </c>
      <c r="E271" t="s">
        <v>25</v>
      </c>
      <c r="G271" t="s">
        <v>35</v>
      </c>
      <c r="H271" t="s">
        <v>60</v>
      </c>
      <c r="I271">
        <v>40</v>
      </c>
      <c r="J271">
        <v>0.2</v>
      </c>
      <c r="L271">
        <v>0.2</v>
      </c>
      <c r="M271">
        <v>100</v>
      </c>
      <c r="N271">
        <v>0.01</v>
      </c>
      <c r="O271">
        <v>30</v>
      </c>
      <c r="P271">
        <v>0.1</v>
      </c>
      <c r="Q271">
        <v>250</v>
      </c>
      <c r="R271" t="s">
        <v>258</v>
      </c>
      <c r="S271">
        <v>300</v>
      </c>
      <c r="T271" t="s">
        <v>36</v>
      </c>
      <c r="U271">
        <v>300</v>
      </c>
      <c r="W271" t="s">
        <v>85</v>
      </c>
    </row>
    <row r="272" spans="1:23">
      <c r="A272" t="s">
        <v>527</v>
      </c>
      <c r="B272" s="2" t="str">
        <f>Hyperlink("https://www.diodes.com/datasheet/download/MMST3904Q.pdf")</f>
        <v>https://www.diodes.com/datasheet/download/MMST3904Q.pdf</v>
      </c>
      <c r="C272" t="str">
        <f>Hyperlink("https://www.diodes.com/part/view/MMST3904Q","MMST3904Q")</f>
        <v>MMST3904Q</v>
      </c>
      <c r="D272" t="s">
        <v>526</v>
      </c>
      <c r="E272" t="s">
        <v>32</v>
      </c>
      <c r="G272" t="s">
        <v>35</v>
      </c>
      <c r="H272" t="s">
        <v>60</v>
      </c>
      <c r="I272">
        <v>40</v>
      </c>
      <c r="J272">
        <v>0.2</v>
      </c>
      <c r="L272">
        <v>0.2</v>
      </c>
      <c r="M272">
        <v>100</v>
      </c>
      <c r="N272">
        <v>0.01</v>
      </c>
      <c r="O272">
        <v>30</v>
      </c>
      <c r="P272">
        <v>0.1</v>
      </c>
      <c r="Q272">
        <v>250</v>
      </c>
      <c r="R272" t="s">
        <v>258</v>
      </c>
      <c r="S272">
        <v>300</v>
      </c>
      <c r="T272" t="s">
        <v>36</v>
      </c>
      <c r="U272">
        <v>300</v>
      </c>
      <c r="W272" t="s">
        <v>85</v>
      </c>
    </row>
    <row r="273" spans="1:23">
      <c r="A273" t="s">
        <v>528</v>
      </c>
      <c r="B273" s="2" t="str">
        <f>Hyperlink("https://www.diodes.com/datasheet/download/MMST3906.pdf")</f>
        <v>https://www.diodes.com/datasheet/download/MMST3906.pdf</v>
      </c>
      <c r="C273" t="str">
        <f>Hyperlink("https://www.diodes.com/part/view/MMST3906","MMST3906")</f>
        <v>MMST3906</v>
      </c>
      <c r="D273" t="s">
        <v>529</v>
      </c>
      <c r="E273" t="s">
        <v>25</v>
      </c>
      <c r="G273" t="s">
        <v>35</v>
      </c>
      <c r="H273" t="s">
        <v>27</v>
      </c>
      <c r="I273">
        <v>40</v>
      </c>
      <c r="J273">
        <v>0.2</v>
      </c>
      <c r="L273">
        <v>0.2</v>
      </c>
      <c r="M273">
        <v>100</v>
      </c>
      <c r="N273">
        <v>0.01</v>
      </c>
      <c r="O273">
        <v>30</v>
      </c>
      <c r="P273">
        <v>0.1</v>
      </c>
      <c r="Q273">
        <v>250</v>
      </c>
      <c r="R273" t="s">
        <v>258</v>
      </c>
      <c r="S273">
        <v>400</v>
      </c>
      <c r="T273" t="s">
        <v>36</v>
      </c>
      <c r="U273">
        <v>300</v>
      </c>
      <c r="W273" t="s">
        <v>85</v>
      </c>
    </row>
    <row r="274" spans="1:23">
      <c r="A274" t="s">
        <v>530</v>
      </c>
      <c r="B274" s="2" t="str">
        <f>Hyperlink("https://www.diodes.com/datasheet/download/MMST4401.pdf")</f>
        <v>https://www.diodes.com/datasheet/download/MMST4401.pdf</v>
      </c>
      <c r="C274" t="str">
        <f>Hyperlink("https://www.diodes.com/part/view/MMST4401","MMST4401")</f>
        <v>MMST4401</v>
      </c>
      <c r="D274" t="s">
        <v>524</v>
      </c>
      <c r="E274" t="s">
        <v>25</v>
      </c>
      <c r="G274" t="s">
        <v>35</v>
      </c>
      <c r="H274" t="s">
        <v>60</v>
      </c>
      <c r="I274">
        <v>40</v>
      </c>
      <c r="J274">
        <v>0.6</v>
      </c>
      <c r="L274">
        <v>0.2</v>
      </c>
      <c r="M274">
        <v>100</v>
      </c>
      <c r="N274">
        <v>0.15</v>
      </c>
      <c r="O274">
        <v>40</v>
      </c>
      <c r="P274">
        <v>0.5</v>
      </c>
      <c r="Q274">
        <v>400</v>
      </c>
      <c r="R274" t="s">
        <v>328</v>
      </c>
      <c r="S274">
        <v>750</v>
      </c>
      <c r="T274" t="s">
        <v>48</v>
      </c>
      <c r="U274">
        <v>250</v>
      </c>
      <c r="W274" t="s">
        <v>85</v>
      </c>
    </row>
    <row r="275" spans="1:23">
      <c r="A275" t="s">
        <v>531</v>
      </c>
      <c r="B275" s="2" t="str">
        <f>Hyperlink("https://www.diodes.com/datasheet/download/MMST4403.pdf")</f>
        <v>https://www.diodes.com/datasheet/download/MMST4403.pdf</v>
      </c>
      <c r="C275" t="str">
        <f>Hyperlink("https://www.diodes.com/part/view/MMST4403","MMST4403")</f>
        <v>MMST4403</v>
      </c>
      <c r="D275" t="s">
        <v>532</v>
      </c>
      <c r="E275" t="s">
        <v>25</v>
      </c>
      <c r="G275" t="s">
        <v>35</v>
      </c>
      <c r="H275" t="s">
        <v>27</v>
      </c>
      <c r="I275">
        <v>40</v>
      </c>
      <c r="J275">
        <v>0.6</v>
      </c>
      <c r="L275">
        <v>0.2</v>
      </c>
      <c r="M275">
        <v>100</v>
      </c>
      <c r="N275">
        <v>0.15</v>
      </c>
      <c r="O275">
        <v>20</v>
      </c>
      <c r="P275">
        <v>0.5</v>
      </c>
      <c r="Q275">
        <v>400</v>
      </c>
      <c r="R275" t="s">
        <v>328</v>
      </c>
      <c r="S275">
        <v>750</v>
      </c>
      <c r="T275" t="s">
        <v>48</v>
      </c>
      <c r="U275">
        <v>200</v>
      </c>
      <c r="W275" t="s">
        <v>85</v>
      </c>
    </row>
    <row r="276" spans="1:23">
      <c r="A276" t="s">
        <v>533</v>
      </c>
      <c r="B276" s="2" t="str">
        <f>Hyperlink("https://www.diodes.com/datasheet/download/MMST6427.pdf")</f>
        <v>https://www.diodes.com/datasheet/download/MMST6427.pdf</v>
      </c>
      <c r="C276" t="str">
        <f>Hyperlink("https://www.diodes.com/part/view/MMST6427","MMST6427")</f>
        <v>MMST6427</v>
      </c>
      <c r="D276" t="s">
        <v>534</v>
      </c>
      <c r="E276" t="s">
        <v>25</v>
      </c>
      <c r="G276" t="s">
        <v>442</v>
      </c>
      <c r="H276" t="s">
        <v>60</v>
      </c>
      <c r="I276">
        <v>40</v>
      </c>
      <c r="J276">
        <v>0.5</v>
      </c>
      <c r="L276">
        <v>0.2</v>
      </c>
      <c r="M276">
        <v>20000</v>
      </c>
      <c r="N276">
        <v>0.1</v>
      </c>
      <c r="O276">
        <v>14000</v>
      </c>
      <c r="P276">
        <v>0.5</v>
      </c>
      <c r="Q276">
        <v>1200</v>
      </c>
      <c r="R276" t="s">
        <v>484</v>
      </c>
      <c r="S276">
        <v>1500</v>
      </c>
      <c r="T276" t="s">
        <v>485</v>
      </c>
      <c r="W276" t="s">
        <v>85</v>
      </c>
    </row>
    <row r="277" spans="1:23">
      <c r="A277" t="s">
        <v>535</v>
      </c>
      <c r="B277" s="2" t="str">
        <f>Hyperlink("https://www.diodes.com/datasheet/download/MMSTA13.pdf")</f>
        <v>https://www.diodes.com/datasheet/download/MMSTA13.pdf</v>
      </c>
      <c r="C277" t="str">
        <f>Hyperlink("https://www.diodes.com/part/view/MMSTA13","MMSTA13")</f>
        <v>MMSTA13</v>
      </c>
      <c r="D277" t="s">
        <v>536</v>
      </c>
      <c r="E277" t="s">
        <v>25</v>
      </c>
      <c r="G277" t="s">
        <v>442</v>
      </c>
      <c r="H277" t="s">
        <v>60</v>
      </c>
      <c r="I277">
        <v>30</v>
      </c>
      <c r="J277">
        <v>0.3</v>
      </c>
      <c r="L277">
        <v>0.2</v>
      </c>
      <c r="M277">
        <v>5000</v>
      </c>
      <c r="N277">
        <v>0.01</v>
      </c>
      <c r="O277">
        <v>10000</v>
      </c>
      <c r="P277">
        <v>0.1</v>
      </c>
      <c r="Q277">
        <v>1500</v>
      </c>
      <c r="R277" t="s">
        <v>443</v>
      </c>
      <c r="U277">
        <v>125</v>
      </c>
      <c r="W277" t="s">
        <v>85</v>
      </c>
    </row>
    <row r="278" spans="1:23">
      <c r="A278" t="s">
        <v>537</v>
      </c>
      <c r="B278" s="2" t="str">
        <f>Hyperlink("https://www.diodes.com/datasheet/download/MMSTA14.pdf")</f>
        <v>https://www.diodes.com/datasheet/download/MMSTA14.pdf</v>
      </c>
      <c r="C278" t="str">
        <f>Hyperlink("https://www.diodes.com/part/view/MMSTA14","MMSTA14")</f>
        <v>MMSTA14</v>
      </c>
      <c r="D278" t="s">
        <v>536</v>
      </c>
      <c r="E278" t="s">
        <v>25</v>
      </c>
      <c r="G278" t="s">
        <v>442</v>
      </c>
      <c r="H278" t="s">
        <v>60</v>
      </c>
      <c r="I278">
        <v>30</v>
      </c>
      <c r="J278">
        <v>0.3</v>
      </c>
      <c r="L278">
        <v>0.2</v>
      </c>
      <c r="M278">
        <v>10000</v>
      </c>
      <c r="N278">
        <v>0.01</v>
      </c>
      <c r="O278">
        <v>20000</v>
      </c>
      <c r="P278">
        <v>0.1</v>
      </c>
      <c r="Q278">
        <v>1500</v>
      </c>
      <c r="R278" t="s">
        <v>443</v>
      </c>
      <c r="U278">
        <v>125</v>
      </c>
      <c r="W278" t="s">
        <v>85</v>
      </c>
    </row>
    <row r="279" spans="1:23">
      <c r="A279" t="s">
        <v>538</v>
      </c>
      <c r="B279" s="2" t="str">
        <f>Hyperlink("https://www.diodes.com/datasheet/download/MMSTA63.pdf")</f>
        <v>https://www.diodes.com/datasheet/download/MMSTA63.pdf</v>
      </c>
      <c r="C279" t="str">
        <f>Hyperlink("https://www.diodes.com/part/view/MMSTA63","MMSTA63")</f>
        <v>MMSTA63</v>
      </c>
      <c r="D279" t="s">
        <v>539</v>
      </c>
      <c r="E279" t="s">
        <v>25</v>
      </c>
      <c r="G279" t="s">
        <v>442</v>
      </c>
      <c r="H279" t="s">
        <v>27</v>
      </c>
      <c r="I279">
        <v>30</v>
      </c>
      <c r="J279">
        <v>0.5</v>
      </c>
      <c r="L279">
        <v>0.2</v>
      </c>
      <c r="M279">
        <v>5000</v>
      </c>
      <c r="N279">
        <v>0.01</v>
      </c>
      <c r="O279">
        <v>10000</v>
      </c>
      <c r="P279">
        <v>0.1</v>
      </c>
      <c r="Q279">
        <v>1500</v>
      </c>
      <c r="R279" t="s">
        <v>443</v>
      </c>
      <c r="U279">
        <v>125</v>
      </c>
      <c r="W279" t="s">
        <v>85</v>
      </c>
    </row>
    <row r="280" spans="1:23">
      <c r="A280" t="s">
        <v>540</v>
      </c>
      <c r="B280" s="2" t="str">
        <f>Hyperlink("https://www.diodes.com/datasheet/download/MMSTA64.pdf")</f>
        <v>https://www.diodes.com/datasheet/download/MMSTA64.pdf</v>
      </c>
      <c r="C280" t="str">
        <f>Hyperlink("https://www.diodes.com/part/view/MMSTA64","MMSTA64")</f>
        <v>MMSTA64</v>
      </c>
      <c r="D280" t="s">
        <v>539</v>
      </c>
      <c r="E280" t="s">
        <v>25</v>
      </c>
      <c r="G280" t="s">
        <v>442</v>
      </c>
      <c r="H280" t="s">
        <v>27</v>
      </c>
      <c r="I280">
        <v>30</v>
      </c>
      <c r="J280">
        <v>0.5</v>
      </c>
      <c r="L280">
        <v>0.2</v>
      </c>
      <c r="M280">
        <v>10000</v>
      </c>
      <c r="N280">
        <v>0.01</v>
      </c>
      <c r="O280">
        <v>20000</v>
      </c>
      <c r="P280">
        <v>0.1</v>
      </c>
      <c r="Q280">
        <v>1500</v>
      </c>
      <c r="R280" t="s">
        <v>443</v>
      </c>
      <c r="U280">
        <v>125</v>
      </c>
      <c r="W280" t="s">
        <v>85</v>
      </c>
    </row>
    <row r="281" spans="1:23">
      <c r="A281" t="s">
        <v>541</v>
      </c>
      <c r="B281" s="2" t="str">
        <f>Hyperlink("https://www.diodes.com/datasheet/download/ZDT6790.pdf")</f>
        <v>https://www.diodes.com/datasheet/download/ZDT6790.pdf</v>
      </c>
      <c r="C281" t="str">
        <f>Hyperlink("https://www.diodes.com/part/view/ZDT6790","ZDT6790")</f>
        <v>ZDT6790</v>
      </c>
      <c r="D281" t="s">
        <v>542</v>
      </c>
      <c r="E281" t="s">
        <v>25</v>
      </c>
      <c r="G281" t="s">
        <v>26</v>
      </c>
      <c r="H281" t="s">
        <v>149</v>
      </c>
      <c r="I281" t="s">
        <v>543</v>
      </c>
      <c r="J281">
        <v>2</v>
      </c>
      <c r="K281">
        <v>6</v>
      </c>
      <c r="L281">
        <v>2.75</v>
      </c>
      <c r="M281" t="s">
        <v>544</v>
      </c>
      <c r="N281">
        <v>1</v>
      </c>
      <c r="O281">
        <v>150</v>
      </c>
      <c r="P281">
        <v>2</v>
      </c>
      <c r="Q281" t="s">
        <v>545</v>
      </c>
      <c r="R281" t="s">
        <v>546</v>
      </c>
      <c r="S281" t="s">
        <v>547</v>
      </c>
      <c r="T281" t="s">
        <v>548</v>
      </c>
      <c r="U281" t="s">
        <v>549</v>
      </c>
      <c r="W281" t="s">
        <v>550</v>
      </c>
    </row>
    <row r="282" spans="1:23">
      <c r="A282" t="s">
        <v>551</v>
      </c>
      <c r="B282" s="2" t="str">
        <f>Hyperlink("https://www.diodes.com/datasheet/download/ZHB6790.pdf")</f>
        <v>https://www.diodes.com/datasheet/download/ZHB6790.pdf</v>
      </c>
      <c r="C282" t="str">
        <f>Hyperlink("https://www.diodes.com/part/view/ZHB6790","ZHB6790")</f>
        <v>ZHB6790</v>
      </c>
      <c r="D282" t="s">
        <v>552</v>
      </c>
      <c r="E282" t="s">
        <v>25</v>
      </c>
      <c r="G282" t="s">
        <v>553</v>
      </c>
      <c r="H282" t="s">
        <v>554</v>
      </c>
      <c r="I282">
        <v>40</v>
      </c>
      <c r="J282">
        <v>2</v>
      </c>
      <c r="K282">
        <v>6</v>
      </c>
      <c r="L282">
        <v>2</v>
      </c>
      <c r="M282" t="s">
        <v>544</v>
      </c>
      <c r="N282">
        <v>1</v>
      </c>
      <c r="O282">
        <v>150</v>
      </c>
      <c r="P282">
        <v>2</v>
      </c>
      <c r="Q282" t="s">
        <v>555</v>
      </c>
      <c r="R282" t="s">
        <v>556</v>
      </c>
      <c r="S282" t="s">
        <v>557</v>
      </c>
      <c r="T282" t="s">
        <v>558</v>
      </c>
      <c r="U282" t="s">
        <v>549</v>
      </c>
      <c r="W282" t="s">
        <v>550</v>
      </c>
    </row>
    <row r="283" spans="1:23">
      <c r="A283" t="s">
        <v>559</v>
      </c>
      <c r="B283" s="2" t="str">
        <f>Hyperlink("https://www.diodes.com/datasheet/download/ZXTD09N50DE6.pdf")</f>
        <v>https://www.diodes.com/datasheet/download/ZXTD09N50DE6.pdf</v>
      </c>
      <c r="C283" t="str">
        <f>Hyperlink("https://www.diodes.com/part/view/ZTD09N50DE6Q","ZTD09N50DE6Q")</f>
        <v>ZTD09N50DE6Q</v>
      </c>
      <c r="D283" t="s">
        <v>560</v>
      </c>
      <c r="E283" t="s">
        <v>32</v>
      </c>
      <c r="G283" t="s">
        <v>26</v>
      </c>
      <c r="H283" t="s">
        <v>139</v>
      </c>
      <c r="I283">
        <v>50</v>
      </c>
      <c r="J283">
        <v>1</v>
      </c>
      <c r="K283">
        <v>2</v>
      </c>
      <c r="L283">
        <v>1.1</v>
      </c>
      <c r="M283">
        <v>300</v>
      </c>
      <c r="N283">
        <v>0.1</v>
      </c>
      <c r="O283">
        <v>75</v>
      </c>
      <c r="P283">
        <v>1</v>
      </c>
      <c r="Q283">
        <v>35</v>
      </c>
      <c r="R283" t="s">
        <v>224</v>
      </c>
      <c r="S283">
        <v>270</v>
      </c>
      <c r="T283" t="s">
        <v>28</v>
      </c>
      <c r="U283">
        <v>215</v>
      </c>
      <c r="W283" t="s">
        <v>251</v>
      </c>
    </row>
    <row r="284" spans="1:23">
      <c r="A284" t="s">
        <v>561</v>
      </c>
      <c r="B284" s="2" t="str">
        <f>Hyperlink("https://www.diodes.com/datasheet/download/ZXTP25040DFH.pdf")</f>
        <v>https://www.diodes.com/datasheet/download/ZXTP25040DFH.pdf</v>
      </c>
      <c r="C284" t="str">
        <f>Hyperlink("https://www.diodes.com/part/view/ZTP25040DFH","ZTP25040DFH")</f>
        <v>ZTP25040DFH</v>
      </c>
      <c r="D284" t="s">
        <v>562</v>
      </c>
      <c r="E284" t="s">
        <v>25</v>
      </c>
      <c r="G284" t="s">
        <v>238</v>
      </c>
      <c r="H284" t="s">
        <v>27</v>
      </c>
      <c r="I284">
        <v>40</v>
      </c>
      <c r="J284">
        <v>3</v>
      </c>
      <c r="K284">
        <v>9</v>
      </c>
      <c r="L284">
        <v>1.25</v>
      </c>
      <c r="M284">
        <v>300</v>
      </c>
      <c r="N284">
        <v>0.01</v>
      </c>
      <c r="O284">
        <v>30</v>
      </c>
      <c r="P284">
        <v>3</v>
      </c>
      <c r="Q284">
        <v>260</v>
      </c>
      <c r="R284" t="s">
        <v>374</v>
      </c>
      <c r="S284">
        <v>220</v>
      </c>
      <c r="T284" t="s">
        <v>240</v>
      </c>
      <c r="U284">
        <v>270</v>
      </c>
      <c r="W284" t="s">
        <v>61</v>
      </c>
    </row>
    <row r="285" spans="1:23">
      <c r="A285" t="s">
        <v>563</v>
      </c>
      <c r="B285" s="2" t="str">
        <f>Hyperlink("https://www.diodes.com/datasheet/download/ZTP25040DFHQ.pdf")</f>
        <v>https://www.diodes.com/datasheet/download/ZTP25040DFHQ.pdf</v>
      </c>
      <c r="C285" t="str">
        <f>Hyperlink("https://www.diodes.com/part/view/ZTP25040DFHQ","ZTP25040DFHQ")</f>
        <v>ZTP25040DFHQ</v>
      </c>
      <c r="D285" t="s">
        <v>562</v>
      </c>
      <c r="E285" t="s">
        <v>32</v>
      </c>
      <c r="G285" t="s">
        <v>238</v>
      </c>
      <c r="H285" t="s">
        <v>27</v>
      </c>
      <c r="I285">
        <v>40</v>
      </c>
      <c r="J285">
        <v>3</v>
      </c>
      <c r="K285">
        <v>9</v>
      </c>
      <c r="L285">
        <v>1.25</v>
      </c>
      <c r="M285">
        <v>300</v>
      </c>
      <c r="N285">
        <v>0.01</v>
      </c>
      <c r="O285">
        <v>30</v>
      </c>
      <c r="P285">
        <v>3</v>
      </c>
      <c r="Q285">
        <v>260</v>
      </c>
      <c r="R285" t="s">
        <v>374</v>
      </c>
      <c r="S285">
        <v>220</v>
      </c>
      <c r="T285" t="s">
        <v>240</v>
      </c>
      <c r="U285">
        <v>270</v>
      </c>
      <c r="W285" t="s">
        <v>407</v>
      </c>
    </row>
    <row r="286" spans="1:23">
      <c r="A286" t="s">
        <v>564</v>
      </c>
      <c r="B286" s="2" t="str">
        <f>Hyperlink("https://www.diodes.com/datasheet/download/ZTX1051A.pdf")</f>
        <v>https://www.diodes.com/datasheet/download/ZTX1051A.pdf</v>
      </c>
      <c r="C286" t="str">
        <f>Hyperlink("https://www.diodes.com/part/view/ZTX1051A","ZTX1051A")</f>
        <v>ZTX1051A</v>
      </c>
      <c r="D286" t="s">
        <v>565</v>
      </c>
      <c r="E286" t="s">
        <v>25</v>
      </c>
      <c r="G286" t="s">
        <v>238</v>
      </c>
      <c r="H286" t="s">
        <v>60</v>
      </c>
      <c r="I286">
        <v>40</v>
      </c>
      <c r="J286">
        <v>4</v>
      </c>
      <c r="K286">
        <v>10</v>
      </c>
      <c r="L286">
        <v>1</v>
      </c>
      <c r="M286">
        <v>300</v>
      </c>
      <c r="N286">
        <v>1</v>
      </c>
      <c r="O286">
        <v>190</v>
      </c>
      <c r="P286">
        <v>4</v>
      </c>
      <c r="Q286">
        <v>110</v>
      </c>
      <c r="R286" t="s">
        <v>353</v>
      </c>
      <c r="S286">
        <v>210</v>
      </c>
      <c r="T286" t="s">
        <v>566</v>
      </c>
      <c r="U286">
        <v>155</v>
      </c>
      <c r="W286" t="s">
        <v>567</v>
      </c>
    </row>
    <row r="287" spans="1:23">
      <c r="A287" t="s">
        <v>568</v>
      </c>
      <c r="B287" s="2" t="str">
        <f>Hyperlink("https://www.diodes.com/datasheet/download/ZTX450.pdf")</f>
        <v>https://www.diodes.com/datasheet/download/ZTX450.pdf</v>
      </c>
      <c r="C287" t="str">
        <f>Hyperlink("https://www.diodes.com/part/view/ZTX450","ZTX450")</f>
        <v>ZTX450</v>
      </c>
      <c r="D287" t="s">
        <v>569</v>
      </c>
      <c r="E287" t="s">
        <v>25</v>
      </c>
      <c r="G287" t="s">
        <v>26</v>
      </c>
      <c r="H287" t="s">
        <v>60</v>
      </c>
      <c r="I287">
        <v>45</v>
      </c>
      <c r="J287">
        <v>1</v>
      </c>
      <c r="K287">
        <v>2</v>
      </c>
      <c r="L287">
        <v>1</v>
      </c>
      <c r="M287">
        <v>100</v>
      </c>
      <c r="N287">
        <v>0.15</v>
      </c>
      <c r="O287">
        <v>15</v>
      </c>
      <c r="P287">
        <v>1</v>
      </c>
      <c r="Q287">
        <v>250</v>
      </c>
      <c r="R287" t="s">
        <v>328</v>
      </c>
      <c r="U287">
        <v>150</v>
      </c>
      <c r="W287" t="s">
        <v>567</v>
      </c>
    </row>
    <row r="288" spans="1:23">
      <c r="A288" t="s">
        <v>570</v>
      </c>
      <c r="B288" s="2" t="str">
        <f>Hyperlink("https://www.diodes.com/datasheet/download/ZTX549.pdf")</f>
        <v>https://www.diodes.com/datasheet/download/ZTX549.pdf</v>
      </c>
      <c r="C288" t="str">
        <f>Hyperlink("https://www.diodes.com/part/view/ZTX549","ZTX549")</f>
        <v>ZTX549</v>
      </c>
      <c r="D288" t="s">
        <v>571</v>
      </c>
      <c r="E288" t="s">
        <v>25</v>
      </c>
      <c r="G288" t="s">
        <v>26</v>
      </c>
      <c r="H288" t="s">
        <v>27</v>
      </c>
      <c r="I288">
        <v>30</v>
      </c>
      <c r="J288">
        <v>1</v>
      </c>
      <c r="K288">
        <v>2</v>
      </c>
      <c r="L288">
        <v>1</v>
      </c>
      <c r="M288">
        <v>80</v>
      </c>
      <c r="N288">
        <v>1</v>
      </c>
      <c r="O288">
        <v>40</v>
      </c>
      <c r="P288">
        <v>2</v>
      </c>
      <c r="Q288">
        <v>500</v>
      </c>
      <c r="R288" t="s">
        <v>287</v>
      </c>
      <c r="S288">
        <v>750</v>
      </c>
      <c r="T288" t="s">
        <v>51</v>
      </c>
      <c r="U288">
        <v>160</v>
      </c>
      <c r="W288" t="s">
        <v>567</v>
      </c>
    </row>
    <row r="289" spans="1:23">
      <c r="A289" t="s">
        <v>572</v>
      </c>
      <c r="B289" s="2" t="str">
        <f>Hyperlink("https://www.diodes.com/datasheet/download/ZTX690B.pdf")</f>
        <v>https://www.diodes.com/datasheet/download/ZTX690B.pdf</v>
      </c>
      <c r="C289" t="str">
        <f>Hyperlink("https://www.diodes.com/part/view/ZTX690B","ZTX690B")</f>
        <v>ZTX690B</v>
      </c>
      <c r="D289" t="s">
        <v>573</v>
      </c>
      <c r="E289" t="s">
        <v>25</v>
      </c>
      <c r="G289" t="s">
        <v>26</v>
      </c>
      <c r="H289" t="s">
        <v>60</v>
      </c>
      <c r="I289">
        <v>45</v>
      </c>
      <c r="J289">
        <v>2</v>
      </c>
      <c r="K289">
        <v>6</v>
      </c>
      <c r="L289">
        <v>1</v>
      </c>
      <c r="M289">
        <v>500</v>
      </c>
      <c r="N289">
        <v>0.1</v>
      </c>
      <c r="O289">
        <v>150</v>
      </c>
      <c r="P289">
        <v>2</v>
      </c>
      <c r="Q289">
        <v>100</v>
      </c>
      <c r="R289" t="s">
        <v>335</v>
      </c>
      <c r="S289">
        <v>500</v>
      </c>
      <c r="T289" t="s">
        <v>344</v>
      </c>
      <c r="U289">
        <v>150</v>
      </c>
      <c r="W289" t="s">
        <v>567</v>
      </c>
    </row>
    <row r="290" spans="1:23">
      <c r="A290" t="s">
        <v>574</v>
      </c>
      <c r="B290" s="2" t="str">
        <f>Hyperlink("https://www.diodes.com/datasheet/download/ZTX790A.pdf")</f>
        <v>https://www.diodes.com/datasheet/download/ZTX790A.pdf</v>
      </c>
      <c r="C290" t="str">
        <f>Hyperlink("https://www.diodes.com/part/view/ZTX790A","ZTX790A")</f>
        <v>ZTX790A</v>
      </c>
      <c r="D290" t="s">
        <v>575</v>
      </c>
      <c r="E290" t="s">
        <v>25</v>
      </c>
      <c r="G290" t="s">
        <v>26</v>
      </c>
      <c r="H290" t="s">
        <v>27</v>
      </c>
      <c r="I290">
        <v>40</v>
      </c>
      <c r="J290">
        <v>2</v>
      </c>
      <c r="K290">
        <v>3</v>
      </c>
      <c r="L290">
        <v>1</v>
      </c>
      <c r="M290">
        <v>250</v>
      </c>
      <c r="N290">
        <v>0.5</v>
      </c>
      <c r="O290">
        <v>150</v>
      </c>
      <c r="P290">
        <v>2</v>
      </c>
      <c r="Q290">
        <v>250</v>
      </c>
      <c r="R290" t="s">
        <v>224</v>
      </c>
      <c r="S290">
        <v>450</v>
      </c>
      <c r="T290" t="s">
        <v>576</v>
      </c>
      <c r="U290">
        <v>100</v>
      </c>
      <c r="W290" t="s">
        <v>567</v>
      </c>
    </row>
    <row r="291" spans="1:23">
      <c r="A291" t="s">
        <v>577</v>
      </c>
      <c r="B291" s="2" t="str">
        <f>Hyperlink("https://www.diodes.com/datasheet/download/ZTX849.pdf")</f>
        <v>https://www.diodes.com/datasheet/download/ZTX849.pdf</v>
      </c>
      <c r="C291" t="str">
        <f>Hyperlink("https://www.diodes.com/part/view/ZTX849","ZTX849")</f>
        <v>ZTX849</v>
      </c>
      <c r="D291" t="s">
        <v>578</v>
      </c>
      <c r="E291" t="s">
        <v>25</v>
      </c>
      <c r="G291" t="s">
        <v>238</v>
      </c>
      <c r="H291" t="s">
        <v>60</v>
      </c>
      <c r="I291">
        <v>30</v>
      </c>
      <c r="J291">
        <v>5</v>
      </c>
      <c r="K291">
        <v>20</v>
      </c>
      <c r="L291">
        <v>1.2</v>
      </c>
      <c r="M291">
        <v>100</v>
      </c>
      <c r="N291">
        <v>1</v>
      </c>
      <c r="O291">
        <v>100</v>
      </c>
      <c r="P291">
        <v>5</v>
      </c>
      <c r="Q291">
        <v>100</v>
      </c>
      <c r="R291" t="s">
        <v>374</v>
      </c>
      <c r="S291">
        <v>200</v>
      </c>
      <c r="T291" t="s">
        <v>437</v>
      </c>
      <c r="U291">
        <v>100</v>
      </c>
      <c r="W291" t="s">
        <v>567</v>
      </c>
    </row>
    <row r="292" spans="1:23">
      <c r="A292" t="s">
        <v>579</v>
      </c>
      <c r="B292" s="2" t="str">
        <f>Hyperlink("https://www.diodes.com/datasheet/download/ZTX949.pdf")</f>
        <v>https://www.diodes.com/datasheet/download/ZTX949.pdf</v>
      </c>
      <c r="C292" t="str">
        <f>Hyperlink("https://www.diodes.com/part/view/ZTX949","ZTX949")</f>
        <v>ZTX949</v>
      </c>
      <c r="D292" t="s">
        <v>580</v>
      </c>
      <c r="E292" t="s">
        <v>25</v>
      </c>
      <c r="G292" t="s">
        <v>238</v>
      </c>
      <c r="H292" t="s">
        <v>27</v>
      </c>
      <c r="I292">
        <v>30</v>
      </c>
      <c r="J292">
        <v>4.5</v>
      </c>
      <c r="K292">
        <v>20</v>
      </c>
      <c r="L292">
        <v>1.2</v>
      </c>
      <c r="M292">
        <v>100</v>
      </c>
      <c r="N292">
        <v>1</v>
      </c>
      <c r="O292">
        <v>75</v>
      </c>
      <c r="P292">
        <v>5</v>
      </c>
      <c r="Q292">
        <v>60</v>
      </c>
      <c r="R292" t="s">
        <v>402</v>
      </c>
      <c r="S292">
        <v>320</v>
      </c>
      <c r="T292" t="s">
        <v>581</v>
      </c>
      <c r="U292">
        <v>100</v>
      </c>
      <c r="W292" t="s">
        <v>567</v>
      </c>
    </row>
    <row r="293" spans="1:23">
      <c r="A293" t="s">
        <v>582</v>
      </c>
      <c r="B293" s="2" t="str">
        <f>Hyperlink("https://www.diodes.com/datasheet/download/ZUMT619.pdf")</f>
        <v>https://www.diodes.com/datasheet/download/ZUMT619.pdf</v>
      </c>
      <c r="C293" t="str">
        <f>Hyperlink("https://www.diodes.com/part/view/ZUMT619","ZUMT619")</f>
        <v>ZUMT619</v>
      </c>
      <c r="D293" t="s">
        <v>583</v>
      </c>
      <c r="E293" t="s">
        <v>25</v>
      </c>
      <c r="G293" t="s">
        <v>26</v>
      </c>
      <c r="H293" t="s">
        <v>60</v>
      </c>
      <c r="I293">
        <v>50</v>
      </c>
      <c r="J293">
        <v>1</v>
      </c>
      <c r="K293">
        <v>2</v>
      </c>
      <c r="L293">
        <v>0.5</v>
      </c>
      <c r="M293">
        <v>300</v>
      </c>
      <c r="N293">
        <v>0.1</v>
      </c>
      <c r="O293">
        <v>75</v>
      </c>
      <c r="P293">
        <v>1</v>
      </c>
      <c r="Q293">
        <v>35</v>
      </c>
      <c r="R293" t="s">
        <v>224</v>
      </c>
      <c r="S293">
        <v>270</v>
      </c>
      <c r="T293" t="s">
        <v>28</v>
      </c>
      <c r="U293">
        <v>215</v>
      </c>
      <c r="W293" t="s">
        <v>85</v>
      </c>
    </row>
    <row r="294" spans="1:23">
      <c r="A294" t="s">
        <v>584</v>
      </c>
      <c r="B294" s="2" t="str">
        <f>Hyperlink("https://www.diodes.com/datasheet/download/ZUMT720.pdf")</f>
        <v>https://www.diodes.com/datasheet/download/ZUMT720.pdf</v>
      </c>
      <c r="C294" t="str">
        <f>Hyperlink("https://www.diodes.com/part/view/ZUMT720","ZUMT720")</f>
        <v>ZUMT720</v>
      </c>
      <c r="D294" t="s">
        <v>585</v>
      </c>
      <c r="E294" t="s">
        <v>25</v>
      </c>
      <c r="G294" t="s">
        <v>26</v>
      </c>
      <c r="H294" t="s">
        <v>27</v>
      </c>
      <c r="I294">
        <v>40</v>
      </c>
      <c r="J294">
        <v>0.75</v>
      </c>
      <c r="K294">
        <v>1</v>
      </c>
      <c r="L294">
        <v>0.5</v>
      </c>
      <c r="M294">
        <v>300</v>
      </c>
      <c r="N294">
        <v>0.1</v>
      </c>
      <c r="O294">
        <v>90</v>
      </c>
      <c r="P294">
        <v>0.5</v>
      </c>
      <c r="Q294">
        <v>65</v>
      </c>
      <c r="R294" t="s">
        <v>224</v>
      </c>
      <c r="S294">
        <v>200</v>
      </c>
      <c r="T294" t="s">
        <v>48</v>
      </c>
      <c r="U294">
        <v>220</v>
      </c>
      <c r="W294" t="s">
        <v>85</v>
      </c>
    </row>
    <row r="295" spans="1:23">
      <c r="A295" t="s">
        <v>586</v>
      </c>
      <c r="B295" s="2" t="str">
        <f>Hyperlink("https://www.diodes.com/datasheet/download/ZX5T3Z.pdf")</f>
        <v>https://www.diodes.com/datasheet/download/ZX5T3Z.pdf</v>
      </c>
      <c r="C295" t="str">
        <f>Hyperlink("https://www.diodes.com/part/view/ZX5T3Z","ZX5T3Z")</f>
        <v>ZX5T3Z</v>
      </c>
      <c r="D295" t="s">
        <v>587</v>
      </c>
      <c r="E295" t="s">
        <v>25</v>
      </c>
      <c r="G295" t="s">
        <v>238</v>
      </c>
      <c r="H295" t="s">
        <v>27</v>
      </c>
      <c r="I295">
        <v>40</v>
      </c>
      <c r="J295">
        <v>5.5</v>
      </c>
      <c r="K295">
        <v>15</v>
      </c>
      <c r="L295">
        <v>2.1</v>
      </c>
      <c r="M295">
        <v>200</v>
      </c>
      <c r="N295">
        <v>0.01</v>
      </c>
      <c r="O295">
        <v>170</v>
      </c>
      <c r="P295">
        <v>2</v>
      </c>
      <c r="Q295">
        <v>30</v>
      </c>
      <c r="R295" t="s">
        <v>224</v>
      </c>
      <c r="S295">
        <v>175</v>
      </c>
      <c r="T295" t="s">
        <v>336</v>
      </c>
      <c r="U295">
        <v>152</v>
      </c>
      <c r="W295" t="s">
        <v>29</v>
      </c>
    </row>
    <row r="296" spans="1:23">
      <c r="A296" t="s">
        <v>588</v>
      </c>
      <c r="B296" s="2" t="str">
        <f>Hyperlink("https://www.diodes.com/datasheet/download/ZX5T949G.pdf")</f>
        <v>https://www.diodes.com/datasheet/download/ZX5T949G.pdf</v>
      </c>
      <c r="C296" t="str">
        <f>Hyperlink("https://www.diodes.com/part/view/ZX5T949G","ZX5T949G")</f>
        <v>ZX5T949G</v>
      </c>
      <c r="D296" t="s">
        <v>439</v>
      </c>
      <c r="E296" t="s">
        <v>25</v>
      </c>
      <c r="G296" t="s">
        <v>238</v>
      </c>
      <c r="H296" t="s">
        <v>27</v>
      </c>
      <c r="I296">
        <v>30</v>
      </c>
      <c r="J296">
        <v>5.5</v>
      </c>
      <c r="K296">
        <v>20</v>
      </c>
      <c r="L296">
        <v>3</v>
      </c>
      <c r="M296">
        <v>100</v>
      </c>
      <c r="N296">
        <v>0.01</v>
      </c>
      <c r="O296">
        <v>70</v>
      </c>
      <c r="P296">
        <v>5</v>
      </c>
      <c r="Q296">
        <v>45</v>
      </c>
      <c r="R296" t="s">
        <v>402</v>
      </c>
      <c r="S296">
        <v>85</v>
      </c>
      <c r="T296" t="s">
        <v>374</v>
      </c>
      <c r="U296">
        <v>110</v>
      </c>
      <c r="W296" t="s">
        <v>214</v>
      </c>
    </row>
    <row r="297" spans="1:23">
      <c r="A297" t="s">
        <v>589</v>
      </c>
      <c r="B297" s="2" t="str">
        <f>Hyperlink("https://www.diodes.com/datasheet/download/ZXT10N50DE6.pdf")</f>
        <v>https://www.diodes.com/datasheet/download/ZXT10N50DE6.pdf</v>
      </c>
      <c r="C297" t="str">
        <f>Hyperlink("https://www.diodes.com/part/view/ZXT10N50DE6","ZXT10N50DE6")</f>
        <v>ZXT10N50DE6</v>
      </c>
      <c r="D297" t="s">
        <v>590</v>
      </c>
      <c r="E297" t="s">
        <v>25</v>
      </c>
      <c r="G297" t="s">
        <v>238</v>
      </c>
      <c r="H297" t="s">
        <v>60</v>
      </c>
      <c r="I297">
        <v>50</v>
      </c>
      <c r="J297">
        <v>3</v>
      </c>
      <c r="K297">
        <v>6</v>
      </c>
      <c r="L297">
        <v>1.1</v>
      </c>
      <c r="M297">
        <v>300</v>
      </c>
      <c r="N297">
        <v>0.2</v>
      </c>
      <c r="O297">
        <v>100</v>
      </c>
      <c r="P297">
        <v>2</v>
      </c>
      <c r="Q297">
        <v>20</v>
      </c>
      <c r="R297" t="s">
        <v>224</v>
      </c>
      <c r="S297">
        <v>200</v>
      </c>
      <c r="T297" t="s">
        <v>341</v>
      </c>
      <c r="U297">
        <v>165</v>
      </c>
      <c r="W297" t="s">
        <v>251</v>
      </c>
    </row>
    <row r="298" spans="1:23">
      <c r="A298" t="s">
        <v>591</v>
      </c>
      <c r="B298" s="2" t="str">
        <f>Hyperlink("https://www.diodes.com/datasheet/download/ZXT10P40DE6.pdf")</f>
        <v>https://www.diodes.com/datasheet/download/ZXT10P40DE6.pdf</v>
      </c>
      <c r="C298" t="str">
        <f>Hyperlink("https://www.diodes.com/part/view/ZXT10P40DE6","ZXT10P40DE6")</f>
        <v>ZXT10P40DE6</v>
      </c>
      <c r="D298" t="s">
        <v>592</v>
      </c>
      <c r="E298" t="s">
        <v>25</v>
      </c>
      <c r="G298" t="s">
        <v>238</v>
      </c>
      <c r="H298" t="s">
        <v>27</v>
      </c>
      <c r="I298">
        <v>40</v>
      </c>
      <c r="J298">
        <v>2</v>
      </c>
      <c r="K298">
        <v>4</v>
      </c>
      <c r="L298">
        <v>1.1</v>
      </c>
      <c r="M298">
        <v>300</v>
      </c>
      <c r="N298">
        <v>0.1</v>
      </c>
      <c r="O298">
        <v>60</v>
      </c>
      <c r="P298">
        <v>1.5</v>
      </c>
      <c r="Q298">
        <v>40</v>
      </c>
      <c r="R298" t="s">
        <v>224</v>
      </c>
      <c r="S298">
        <v>300</v>
      </c>
      <c r="T298" t="s">
        <v>51</v>
      </c>
      <c r="U298">
        <v>190</v>
      </c>
      <c r="W298" t="s">
        <v>251</v>
      </c>
    </row>
    <row r="299" spans="1:23">
      <c r="A299" t="s">
        <v>593</v>
      </c>
      <c r="B299" s="2" t="str">
        <f>Hyperlink("https://www.diodes.com/datasheet/download/ZXT12N50DX.pdf")</f>
        <v>https://www.diodes.com/datasheet/download/ZXT12N50DX.pdf</v>
      </c>
      <c r="C299" t="str">
        <f>Hyperlink("https://www.diodes.com/part/view/ZXT12N50DX","ZXT12N50DX")</f>
        <v>ZXT12N50DX</v>
      </c>
      <c r="D299" t="s">
        <v>594</v>
      </c>
      <c r="E299" t="s">
        <v>25</v>
      </c>
      <c r="G299" t="s">
        <v>238</v>
      </c>
      <c r="H299" t="s">
        <v>139</v>
      </c>
      <c r="I299">
        <v>50</v>
      </c>
      <c r="J299">
        <v>3</v>
      </c>
      <c r="K299">
        <v>10</v>
      </c>
      <c r="L299">
        <v>1.25</v>
      </c>
      <c r="M299">
        <v>300</v>
      </c>
      <c r="N299">
        <v>1</v>
      </c>
      <c r="O299">
        <v>150</v>
      </c>
      <c r="P299">
        <v>3</v>
      </c>
      <c r="Q299">
        <v>13</v>
      </c>
      <c r="R299" t="s">
        <v>224</v>
      </c>
      <c r="S299">
        <v>250</v>
      </c>
      <c r="T299" t="s">
        <v>595</v>
      </c>
      <c r="U299">
        <v>132</v>
      </c>
      <c r="W299" t="s">
        <v>596</v>
      </c>
    </row>
    <row r="300" spans="1:23">
      <c r="A300" t="s">
        <v>597</v>
      </c>
      <c r="B300" s="2" t="str">
        <f>Hyperlink("https://www.diodes.com/datasheet/download/ZXT12P40DX.pdf")</f>
        <v>https://www.diodes.com/datasheet/download/ZXT12P40DX.pdf</v>
      </c>
      <c r="C300" t="str">
        <f>Hyperlink("https://www.diodes.com/part/view/ZXT12P40DX","ZXT12P40DX")</f>
        <v>ZXT12P40DX</v>
      </c>
      <c r="D300" t="s">
        <v>598</v>
      </c>
      <c r="E300" t="s">
        <v>25</v>
      </c>
      <c r="G300" t="s">
        <v>238</v>
      </c>
      <c r="H300" t="s">
        <v>94</v>
      </c>
      <c r="I300">
        <v>40</v>
      </c>
      <c r="J300">
        <v>2</v>
      </c>
      <c r="K300">
        <v>5</v>
      </c>
      <c r="L300">
        <v>1.25</v>
      </c>
      <c r="M300">
        <v>300</v>
      </c>
      <c r="N300">
        <v>1</v>
      </c>
      <c r="O300">
        <v>150</v>
      </c>
      <c r="P300">
        <v>2</v>
      </c>
      <c r="Q300">
        <v>22</v>
      </c>
      <c r="R300" t="s">
        <v>224</v>
      </c>
      <c r="S300">
        <v>260</v>
      </c>
      <c r="T300" t="s">
        <v>270</v>
      </c>
      <c r="U300">
        <v>130</v>
      </c>
      <c r="W300" t="s">
        <v>596</v>
      </c>
    </row>
    <row r="301" spans="1:23">
      <c r="A301" t="s">
        <v>599</v>
      </c>
      <c r="B301" s="2" t="str">
        <f>Hyperlink("https://www.diodes.com/datasheet/download/ZXT13N50DE6.pdf")</f>
        <v>https://www.diodes.com/datasheet/download/ZXT13N50DE6.pdf</v>
      </c>
      <c r="C301" t="str">
        <f>Hyperlink("https://www.diodes.com/part/view/ZXT13N50DE6","ZXT13N50DE6")</f>
        <v>ZXT13N50DE6</v>
      </c>
      <c r="D301" t="s">
        <v>600</v>
      </c>
      <c r="E301" t="s">
        <v>25</v>
      </c>
      <c r="G301" t="s">
        <v>238</v>
      </c>
      <c r="H301" t="s">
        <v>60</v>
      </c>
      <c r="I301">
        <v>50</v>
      </c>
      <c r="J301">
        <v>4</v>
      </c>
      <c r="K301">
        <v>10</v>
      </c>
      <c r="L301">
        <v>1.1</v>
      </c>
      <c r="M301">
        <v>300</v>
      </c>
      <c r="N301">
        <v>1</v>
      </c>
      <c r="O301">
        <v>100</v>
      </c>
      <c r="P301">
        <v>4</v>
      </c>
      <c r="Q301">
        <v>12</v>
      </c>
      <c r="R301" t="s">
        <v>224</v>
      </c>
      <c r="S301">
        <v>200</v>
      </c>
      <c r="T301" t="s">
        <v>595</v>
      </c>
      <c r="U301">
        <v>115</v>
      </c>
      <c r="W301" t="s">
        <v>251</v>
      </c>
    </row>
    <row r="302" spans="1:23">
      <c r="A302" t="s">
        <v>601</v>
      </c>
      <c r="B302" s="2" t="str">
        <f>Hyperlink("https://www.diodes.com/datasheet/download/ZXT13N50DE6.pdf")</f>
        <v>https://www.diodes.com/datasheet/download/ZXT13N50DE6.pdf</v>
      </c>
      <c r="C302" t="str">
        <f>Hyperlink("https://www.diodes.com/part/view/ZXT13N50DE6Q","ZXT13N50DE6Q")</f>
        <v>ZXT13N50DE6Q</v>
      </c>
      <c r="D302" t="s">
        <v>600</v>
      </c>
      <c r="E302" t="s">
        <v>32</v>
      </c>
      <c r="G302" t="s">
        <v>238</v>
      </c>
      <c r="H302" t="s">
        <v>60</v>
      </c>
      <c r="I302">
        <v>50</v>
      </c>
      <c r="J302">
        <v>4</v>
      </c>
      <c r="K302">
        <v>10</v>
      </c>
      <c r="L302">
        <v>1.1</v>
      </c>
      <c r="M302">
        <v>300</v>
      </c>
      <c r="N302">
        <v>1</v>
      </c>
      <c r="O302">
        <v>100</v>
      </c>
      <c r="P302">
        <v>4</v>
      </c>
      <c r="Q302">
        <v>12</v>
      </c>
      <c r="R302" t="s">
        <v>224</v>
      </c>
      <c r="S302">
        <v>200</v>
      </c>
      <c r="T302" t="s">
        <v>595</v>
      </c>
      <c r="U302">
        <v>115</v>
      </c>
      <c r="W302" t="s">
        <v>251</v>
      </c>
    </row>
    <row r="303" spans="1:23">
      <c r="A303" t="s">
        <v>602</v>
      </c>
      <c r="B303" s="2" t="str">
        <f>Hyperlink("https://www.diodes.com/datasheet/download/ZXT13P40DE6.pdf")</f>
        <v>https://www.diodes.com/datasheet/download/ZXT13P40DE6.pdf</v>
      </c>
      <c r="C303" t="str">
        <f>Hyperlink("https://www.diodes.com/part/view/ZXT13P40DE6","ZXT13P40DE6")</f>
        <v>ZXT13P40DE6</v>
      </c>
      <c r="D303" t="s">
        <v>603</v>
      </c>
      <c r="E303" t="s">
        <v>25</v>
      </c>
      <c r="G303" t="s">
        <v>238</v>
      </c>
      <c r="H303" t="s">
        <v>27</v>
      </c>
      <c r="I303">
        <v>40</v>
      </c>
      <c r="J303">
        <v>3</v>
      </c>
      <c r="K303">
        <v>10</v>
      </c>
      <c r="L303">
        <v>1.1</v>
      </c>
      <c r="M303">
        <v>300</v>
      </c>
      <c r="N303">
        <v>1</v>
      </c>
      <c r="O303">
        <v>100</v>
      </c>
      <c r="P303">
        <v>3</v>
      </c>
      <c r="Q303">
        <v>25</v>
      </c>
      <c r="R303" t="s">
        <v>224</v>
      </c>
      <c r="S303">
        <v>200</v>
      </c>
      <c r="T303" t="s">
        <v>374</v>
      </c>
      <c r="U303">
        <v>115</v>
      </c>
      <c r="W303" t="s">
        <v>251</v>
      </c>
    </row>
    <row r="304" spans="1:23">
      <c r="A304" t="s">
        <v>604</v>
      </c>
      <c r="B304" s="2" t="str">
        <f>Hyperlink("https://www.diodes.com/datasheet/download/ZXT13P40DE6.pdf")</f>
        <v>https://www.diodes.com/datasheet/download/ZXT13P40DE6.pdf</v>
      </c>
      <c r="C304" t="str">
        <f>Hyperlink("https://www.diodes.com/part/view/ZXT13P40DE6Q","ZXT13P40DE6Q")</f>
        <v>ZXT13P40DE6Q</v>
      </c>
      <c r="D304" t="s">
        <v>603</v>
      </c>
      <c r="E304" t="s">
        <v>32</v>
      </c>
      <c r="G304" t="s">
        <v>238</v>
      </c>
      <c r="H304" t="s">
        <v>27</v>
      </c>
      <c r="I304">
        <v>40</v>
      </c>
      <c r="J304">
        <v>3</v>
      </c>
      <c r="K304">
        <v>10</v>
      </c>
      <c r="L304">
        <v>1.1</v>
      </c>
      <c r="M304">
        <v>300</v>
      </c>
      <c r="N304">
        <v>1</v>
      </c>
      <c r="O304">
        <v>100</v>
      </c>
      <c r="P304">
        <v>3</v>
      </c>
      <c r="Q304">
        <v>25</v>
      </c>
      <c r="R304" t="s">
        <v>224</v>
      </c>
      <c r="S304">
        <v>200</v>
      </c>
      <c r="T304" t="s">
        <v>374</v>
      </c>
      <c r="U304">
        <v>115</v>
      </c>
      <c r="W304" t="s">
        <v>251</v>
      </c>
    </row>
    <row r="305" spans="1:23">
      <c r="A305" t="s">
        <v>605</v>
      </c>
      <c r="B305" s="2" t="str">
        <f>Hyperlink("https://www.diodes.com/datasheet/download/ZXT690BK.pdf")</f>
        <v>https://www.diodes.com/datasheet/download/ZXT690BK.pdf</v>
      </c>
      <c r="C305" t="str">
        <f>Hyperlink("https://www.diodes.com/part/view/ZXT690BK","ZXT690BK")</f>
        <v>ZXT690BK</v>
      </c>
      <c r="D305" t="s">
        <v>606</v>
      </c>
      <c r="E305" t="s">
        <v>25</v>
      </c>
      <c r="G305" t="s">
        <v>26</v>
      </c>
      <c r="H305" t="s">
        <v>60</v>
      </c>
      <c r="I305">
        <v>45</v>
      </c>
      <c r="J305">
        <v>3</v>
      </c>
      <c r="K305">
        <v>6</v>
      </c>
      <c r="L305">
        <v>3.4</v>
      </c>
      <c r="M305">
        <v>400</v>
      </c>
      <c r="N305">
        <v>1</v>
      </c>
      <c r="O305">
        <v>60</v>
      </c>
      <c r="P305">
        <v>3</v>
      </c>
      <c r="Q305">
        <v>360</v>
      </c>
      <c r="R305" t="s">
        <v>344</v>
      </c>
      <c r="S305">
        <v>320</v>
      </c>
      <c r="T305" t="s">
        <v>336</v>
      </c>
      <c r="U305">
        <v>150</v>
      </c>
      <c r="W305" t="s">
        <v>52</v>
      </c>
    </row>
    <row r="306" spans="1:23">
      <c r="A306" t="s">
        <v>607</v>
      </c>
      <c r="B306" s="2" t="str">
        <f>Hyperlink("https://www.diodes.com/datasheet/download/ZXT690BK.pdf")</f>
        <v>https://www.diodes.com/datasheet/download/ZXT690BK.pdf</v>
      </c>
      <c r="C306" t="str">
        <f>Hyperlink("https://www.diodes.com/part/view/ZXT690BKQ","ZXT690BKQ")</f>
        <v>ZXT690BKQ</v>
      </c>
      <c r="D306" t="s">
        <v>606</v>
      </c>
      <c r="E306" t="s">
        <v>32</v>
      </c>
      <c r="G306" t="s">
        <v>26</v>
      </c>
      <c r="H306" t="s">
        <v>60</v>
      </c>
      <c r="I306">
        <v>45</v>
      </c>
      <c r="J306">
        <v>3</v>
      </c>
      <c r="K306">
        <v>6</v>
      </c>
      <c r="L306">
        <v>3.4</v>
      </c>
      <c r="M306">
        <v>400</v>
      </c>
      <c r="N306">
        <v>1</v>
      </c>
      <c r="O306">
        <v>60</v>
      </c>
      <c r="P306">
        <v>3</v>
      </c>
      <c r="Q306">
        <v>360</v>
      </c>
      <c r="R306" t="s">
        <v>344</v>
      </c>
      <c r="S306">
        <v>320</v>
      </c>
      <c r="T306" t="s">
        <v>336</v>
      </c>
      <c r="U306">
        <v>150</v>
      </c>
      <c r="W306" t="s">
        <v>52</v>
      </c>
    </row>
    <row r="307" spans="1:23">
      <c r="A307" t="s">
        <v>608</v>
      </c>
      <c r="B307" s="2" t="str">
        <f>Hyperlink("https://www.diodes.com/datasheet/download/ZXT790AK.pdf")</f>
        <v>https://www.diodes.com/datasheet/download/ZXT790AK.pdf</v>
      </c>
      <c r="C307" t="str">
        <f>Hyperlink("https://www.diodes.com/part/view/ZXT790AK","ZXT790AK")</f>
        <v>ZXT790AK</v>
      </c>
      <c r="D307" t="s">
        <v>609</v>
      </c>
      <c r="E307" t="s">
        <v>25</v>
      </c>
      <c r="G307" t="s">
        <v>26</v>
      </c>
      <c r="H307" t="s">
        <v>27</v>
      </c>
      <c r="I307">
        <v>40</v>
      </c>
      <c r="J307">
        <v>3</v>
      </c>
      <c r="K307">
        <v>6</v>
      </c>
      <c r="L307">
        <v>3.4</v>
      </c>
      <c r="M307">
        <v>250</v>
      </c>
      <c r="N307">
        <v>0.5</v>
      </c>
      <c r="O307">
        <v>80</v>
      </c>
      <c r="P307">
        <v>3</v>
      </c>
      <c r="Q307">
        <v>350</v>
      </c>
      <c r="R307" t="s">
        <v>353</v>
      </c>
      <c r="S307">
        <v>450</v>
      </c>
      <c r="T307" t="s">
        <v>336</v>
      </c>
      <c r="U307">
        <v>100</v>
      </c>
      <c r="W307" t="s">
        <v>52</v>
      </c>
    </row>
    <row r="308" spans="1:23">
      <c r="A308" t="s">
        <v>610</v>
      </c>
      <c r="B308" s="2" t="str">
        <f>Hyperlink("https://www.diodes.com/datasheet/download/ZXT849K.pdf")</f>
        <v>https://www.diodes.com/datasheet/download/ZXT849K.pdf</v>
      </c>
      <c r="C308" t="str">
        <f>Hyperlink("https://www.diodes.com/part/view/ZXT849K","ZXT849K")</f>
        <v>ZXT849K</v>
      </c>
      <c r="D308" t="s">
        <v>611</v>
      </c>
      <c r="E308" t="s">
        <v>25</v>
      </c>
      <c r="G308" t="s">
        <v>238</v>
      </c>
      <c r="H308" t="s">
        <v>60</v>
      </c>
      <c r="I308">
        <v>30</v>
      </c>
      <c r="J308">
        <v>7</v>
      </c>
      <c r="K308">
        <v>20</v>
      </c>
      <c r="L308">
        <v>4.2</v>
      </c>
      <c r="M308">
        <v>100</v>
      </c>
      <c r="N308">
        <v>1</v>
      </c>
      <c r="O308">
        <v>100</v>
      </c>
      <c r="P308">
        <v>7</v>
      </c>
      <c r="Q308">
        <v>80</v>
      </c>
      <c r="R308" t="s">
        <v>374</v>
      </c>
      <c r="S308">
        <v>180</v>
      </c>
      <c r="T308" t="s">
        <v>437</v>
      </c>
      <c r="U308">
        <v>100</v>
      </c>
      <c r="W308" t="s">
        <v>52</v>
      </c>
    </row>
    <row r="309" spans="1:23">
      <c r="A309" t="s">
        <v>612</v>
      </c>
      <c r="B309" s="2" t="str">
        <f>Hyperlink("https://www.diodes.com/datasheet/download/ZXTC2045E6.pdf")</f>
        <v>https://www.diodes.com/datasheet/download/ZXTC2045E6.pdf</v>
      </c>
      <c r="C309" t="str">
        <f>Hyperlink("https://www.diodes.com/part/view/ZXTC2045E6","ZXTC2045E6")</f>
        <v>ZXTC2045E6</v>
      </c>
      <c r="D309" t="s">
        <v>613</v>
      </c>
      <c r="E309" t="s">
        <v>25</v>
      </c>
      <c r="G309" t="s">
        <v>26</v>
      </c>
      <c r="H309" t="s">
        <v>149</v>
      </c>
      <c r="I309">
        <v>30</v>
      </c>
      <c r="J309">
        <v>1.5</v>
      </c>
      <c r="K309">
        <v>5</v>
      </c>
      <c r="L309">
        <v>1.1</v>
      </c>
      <c r="M309">
        <v>180</v>
      </c>
      <c r="N309">
        <v>0.1</v>
      </c>
      <c r="Q309">
        <v>375</v>
      </c>
      <c r="R309" t="s">
        <v>614</v>
      </c>
      <c r="U309" t="s">
        <v>615</v>
      </c>
      <c r="W309" t="s">
        <v>251</v>
      </c>
    </row>
    <row r="310" spans="1:23">
      <c r="A310" t="s">
        <v>616</v>
      </c>
      <c r="B310" s="2" t="str">
        <f>Hyperlink("https://www.diodes.com/datasheet/download/ZXTC2045E6.pdf")</f>
        <v>https://www.diodes.com/datasheet/download/ZXTC2045E6.pdf</v>
      </c>
      <c r="C310" t="str">
        <f>Hyperlink("https://www.diodes.com/part/view/ZXTC2045E6Q","ZXTC2045E6Q")</f>
        <v>ZXTC2045E6Q</v>
      </c>
      <c r="D310" t="s">
        <v>613</v>
      </c>
      <c r="E310" t="s">
        <v>32</v>
      </c>
      <c r="G310" t="s">
        <v>26</v>
      </c>
      <c r="H310" t="s">
        <v>149</v>
      </c>
      <c r="I310">
        <v>30</v>
      </c>
      <c r="J310">
        <v>1.5</v>
      </c>
      <c r="K310">
        <v>5</v>
      </c>
      <c r="L310">
        <v>1.1</v>
      </c>
      <c r="M310">
        <v>180</v>
      </c>
      <c r="N310">
        <v>0.1</v>
      </c>
      <c r="Q310">
        <v>375</v>
      </c>
      <c r="R310" t="s">
        <v>614</v>
      </c>
      <c r="U310" t="s">
        <v>615</v>
      </c>
      <c r="W310" t="s">
        <v>251</v>
      </c>
    </row>
    <row r="311" spans="1:23">
      <c r="A311" t="s">
        <v>617</v>
      </c>
      <c r="B311" s="2" t="str">
        <f>Hyperlink("https://www.diodes.com/datasheet/download/ZXTC2063E6.pdf")</f>
        <v>https://www.diodes.com/datasheet/download/ZXTC2063E6.pdf</v>
      </c>
      <c r="C311" t="str">
        <f>Hyperlink("https://www.diodes.com/part/view/ZXTC2063E6","ZXTC2063E6")</f>
        <v>ZXTC2063E6</v>
      </c>
      <c r="D311" t="s">
        <v>618</v>
      </c>
      <c r="E311" t="s">
        <v>25</v>
      </c>
      <c r="G311" t="s">
        <v>238</v>
      </c>
      <c r="H311" t="s">
        <v>149</v>
      </c>
      <c r="I311">
        <v>40</v>
      </c>
      <c r="J311" t="s">
        <v>619</v>
      </c>
      <c r="K311">
        <v>9</v>
      </c>
      <c r="L311">
        <v>1.1</v>
      </c>
      <c r="M311" t="s">
        <v>620</v>
      </c>
      <c r="N311">
        <v>1</v>
      </c>
      <c r="O311" t="s">
        <v>521</v>
      </c>
      <c r="P311" t="s">
        <v>619</v>
      </c>
      <c r="Q311" t="s">
        <v>621</v>
      </c>
      <c r="R311" t="s">
        <v>374</v>
      </c>
      <c r="S311" t="s">
        <v>622</v>
      </c>
      <c r="T311" t="s">
        <v>623</v>
      </c>
      <c r="U311" t="s">
        <v>624</v>
      </c>
      <c r="W311" t="s">
        <v>251</v>
      </c>
    </row>
    <row r="312" spans="1:23">
      <c r="A312" t="s">
        <v>625</v>
      </c>
      <c r="B312" s="2" t="str">
        <f>Hyperlink("https://www.diodes.com/datasheet/download/ZXTC4591AMC.pdf")</f>
        <v>https://www.diodes.com/datasheet/download/ZXTC4591AMC.pdf</v>
      </c>
      <c r="C312" t="str">
        <f>Hyperlink("https://www.diodes.com/part/view/ZXTC4591AMC","ZXTC4591AMC")</f>
        <v>ZXTC4591AMC</v>
      </c>
      <c r="D312" t="s">
        <v>626</v>
      </c>
      <c r="E312" t="s">
        <v>25</v>
      </c>
      <c r="G312" t="s">
        <v>26</v>
      </c>
      <c r="H312" t="s">
        <v>149</v>
      </c>
      <c r="I312">
        <v>40</v>
      </c>
      <c r="J312" t="s">
        <v>627</v>
      </c>
      <c r="K312">
        <v>3</v>
      </c>
      <c r="L312">
        <v>1.7</v>
      </c>
      <c r="M312">
        <v>300</v>
      </c>
      <c r="N312" t="s">
        <v>628</v>
      </c>
      <c r="O312" t="s">
        <v>629</v>
      </c>
      <c r="P312">
        <v>2</v>
      </c>
      <c r="Q312" t="s">
        <v>630</v>
      </c>
      <c r="R312" t="s">
        <v>631</v>
      </c>
      <c r="S312">
        <v>500</v>
      </c>
      <c r="T312" t="s">
        <v>287</v>
      </c>
      <c r="U312">
        <v>150</v>
      </c>
      <c r="W312" t="s">
        <v>632</v>
      </c>
    </row>
    <row r="313" spans="1:23">
      <c r="A313" t="s">
        <v>633</v>
      </c>
      <c r="B313" s="2" t="str">
        <f>Hyperlink("https://www.diodes.com/datasheet/download/ZXTC4591AMC.pdf")</f>
        <v>https://www.diodes.com/datasheet/download/ZXTC4591AMC.pdf</v>
      </c>
      <c r="C313" t="str">
        <f>Hyperlink("https://www.diodes.com/part/view/ZXTC4591AMCQ","ZXTC4591AMCQ")</f>
        <v>ZXTC4591AMCQ</v>
      </c>
      <c r="D313" t="s">
        <v>626</v>
      </c>
      <c r="E313" t="s">
        <v>32</v>
      </c>
      <c r="G313" t="s">
        <v>26</v>
      </c>
      <c r="H313" t="s">
        <v>149</v>
      </c>
      <c r="I313">
        <v>40</v>
      </c>
      <c r="J313" t="s">
        <v>627</v>
      </c>
      <c r="K313">
        <v>3</v>
      </c>
      <c r="L313">
        <v>1.7</v>
      </c>
      <c r="M313">
        <v>300</v>
      </c>
      <c r="N313" t="s">
        <v>628</v>
      </c>
      <c r="O313" t="s">
        <v>629</v>
      </c>
      <c r="P313">
        <v>2</v>
      </c>
      <c r="Q313" t="s">
        <v>630</v>
      </c>
      <c r="R313" t="s">
        <v>631</v>
      </c>
      <c r="S313">
        <v>500</v>
      </c>
      <c r="T313" t="s">
        <v>287</v>
      </c>
      <c r="U313">
        <v>150</v>
      </c>
      <c r="W313" t="s">
        <v>632</v>
      </c>
    </row>
    <row r="314" spans="1:23">
      <c r="A314" t="s">
        <v>634</v>
      </c>
      <c r="B314" s="2" t="str">
        <f>Hyperlink("https://www.diodes.com/datasheet/download/ZXTC6719MC.pdf")</f>
        <v>https://www.diodes.com/datasheet/download/ZXTC6719MC.pdf</v>
      </c>
      <c r="C314" t="str">
        <f>Hyperlink("https://www.diodes.com/part/view/ZXTC6719MC","ZXTC6719MC")</f>
        <v>ZXTC6719MC</v>
      </c>
      <c r="D314" t="s">
        <v>635</v>
      </c>
      <c r="E314" t="s">
        <v>25</v>
      </c>
      <c r="G314" t="s">
        <v>238</v>
      </c>
      <c r="H314" t="s">
        <v>149</v>
      </c>
      <c r="I314" t="s">
        <v>636</v>
      </c>
      <c r="J314" t="s">
        <v>637</v>
      </c>
      <c r="K314" t="s">
        <v>638</v>
      </c>
      <c r="L314">
        <v>1.7</v>
      </c>
      <c r="M314">
        <v>300</v>
      </c>
      <c r="N314" t="s">
        <v>639</v>
      </c>
      <c r="O314" t="s">
        <v>640</v>
      </c>
      <c r="P314" t="s">
        <v>627</v>
      </c>
      <c r="Q314" t="s">
        <v>166</v>
      </c>
      <c r="R314" t="s">
        <v>641</v>
      </c>
      <c r="S314" t="s">
        <v>642</v>
      </c>
      <c r="T314" t="s">
        <v>643</v>
      </c>
      <c r="U314" t="s">
        <v>644</v>
      </c>
      <c r="W314" t="s">
        <v>632</v>
      </c>
    </row>
    <row r="315" spans="1:23">
      <c r="A315" t="s">
        <v>645</v>
      </c>
      <c r="B315" s="2" t="str">
        <f>Hyperlink("https://www.diodes.com/datasheet/download/ZXTD09N50DE6.pdf")</f>
        <v>https://www.diodes.com/datasheet/download/ZXTD09N50DE6.pdf</v>
      </c>
      <c r="C315" t="str">
        <f>Hyperlink("https://www.diodes.com/part/view/ZXTD09N50DE6","ZXTD09N50DE6")</f>
        <v>ZXTD09N50DE6</v>
      </c>
      <c r="D315" t="s">
        <v>560</v>
      </c>
      <c r="E315" t="s">
        <v>25</v>
      </c>
      <c r="G315" t="s">
        <v>26</v>
      </c>
      <c r="H315" t="s">
        <v>139</v>
      </c>
      <c r="I315">
        <v>50</v>
      </c>
      <c r="J315">
        <v>1</v>
      </c>
      <c r="K315">
        <v>2</v>
      </c>
      <c r="L315">
        <v>1.1</v>
      </c>
      <c r="M315">
        <v>300</v>
      </c>
      <c r="N315">
        <v>0.1</v>
      </c>
      <c r="O315">
        <v>75</v>
      </c>
      <c r="P315">
        <v>1</v>
      </c>
      <c r="Q315">
        <v>35</v>
      </c>
      <c r="R315" t="s">
        <v>224</v>
      </c>
      <c r="S315">
        <v>270</v>
      </c>
      <c r="T315" t="s">
        <v>28</v>
      </c>
      <c r="U315">
        <v>215</v>
      </c>
      <c r="W315" t="s">
        <v>251</v>
      </c>
    </row>
    <row r="316" spans="1:23">
      <c r="A316" t="s">
        <v>646</v>
      </c>
      <c r="B316" s="2" t="str">
        <f>Hyperlink("https://www.diodes.com/datasheet/download/ZXTD2090E6.pdf")</f>
        <v>https://www.diodes.com/datasheet/download/ZXTD2090E6.pdf</v>
      </c>
      <c r="C316" t="str">
        <f>Hyperlink("https://www.diodes.com/part/view/ZXTD2090E6","ZXTD2090E6")</f>
        <v>ZXTD2090E6</v>
      </c>
      <c r="D316" t="s">
        <v>560</v>
      </c>
      <c r="E316" t="s">
        <v>25</v>
      </c>
      <c r="G316" t="s">
        <v>26</v>
      </c>
      <c r="H316" t="s">
        <v>139</v>
      </c>
      <c r="I316">
        <v>50</v>
      </c>
      <c r="J316">
        <v>1</v>
      </c>
      <c r="K316">
        <v>2</v>
      </c>
      <c r="L316">
        <v>1.1</v>
      </c>
      <c r="M316">
        <v>300</v>
      </c>
      <c r="N316">
        <v>0.1</v>
      </c>
      <c r="O316">
        <v>75</v>
      </c>
      <c r="P316">
        <v>1</v>
      </c>
      <c r="Q316">
        <v>35</v>
      </c>
      <c r="R316" t="s">
        <v>224</v>
      </c>
      <c r="S316">
        <v>270</v>
      </c>
      <c r="T316" t="s">
        <v>28</v>
      </c>
      <c r="U316">
        <v>215</v>
      </c>
      <c r="W316" t="s">
        <v>251</v>
      </c>
    </row>
    <row r="317" spans="1:23">
      <c r="A317" t="s">
        <v>647</v>
      </c>
      <c r="B317" s="2" t="str">
        <f>Hyperlink("https://www.diodes.com/datasheet/download/ZXTD619MC.pdf")</f>
        <v>https://www.diodes.com/datasheet/download/ZXTD619MC.pdf</v>
      </c>
      <c r="C317" t="str">
        <f>Hyperlink("https://www.diodes.com/part/view/ZXTD619MC","ZXTD619MC")</f>
        <v>ZXTD619MC</v>
      </c>
      <c r="D317" t="s">
        <v>648</v>
      </c>
      <c r="E317" t="s">
        <v>25</v>
      </c>
      <c r="G317" t="s">
        <v>238</v>
      </c>
      <c r="H317" t="s">
        <v>139</v>
      </c>
      <c r="I317">
        <v>50</v>
      </c>
      <c r="J317">
        <v>4</v>
      </c>
      <c r="K317">
        <v>6</v>
      </c>
      <c r="L317">
        <v>1.5</v>
      </c>
      <c r="M317">
        <v>300</v>
      </c>
      <c r="N317">
        <v>0.2</v>
      </c>
      <c r="O317">
        <v>100</v>
      </c>
      <c r="P317">
        <v>2</v>
      </c>
      <c r="Q317">
        <v>20</v>
      </c>
      <c r="R317" t="s">
        <v>224</v>
      </c>
      <c r="S317">
        <v>220</v>
      </c>
      <c r="T317" t="s">
        <v>341</v>
      </c>
      <c r="U317">
        <v>165</v>
      </c>
      <c r="W317" t="s">
        <v>649</v>
      </c>
    </row>
    <row r="318" spans="1:23">
      <c r="A318" t="s">
        <v>650</v>
      </c>
      <c r="B318" s="2" t="str">
        <f>Hyperlink("https://www.diodes.com/datasheet/download/ZXTD720MC.pdf")</f>
        <v>https://www.diodes.com/datasheet/download/ZXTD720MC.pdf</v>
      </c>
      <c r="C318" t="str">
        <f>Hyperlink("https://www.diodes.com/part/view/ZXTD720MC","ZXTD720MC")</f>
        <v>ZXTD720MC</v>
      </c>
      <c r="D318" t="s">
        <v>651</v>
      </c>
      <c r="E318" t="s">
        <v>25</v>
      </c>
      <c r="G318" t="s">
        <v>238</v>
      </c>
      <c r="H318" t="s">
        <v>94</v>
      </c>
      <c r="I318">
        <v>40</v>
      </c>
      <c r="J318">
        <v>3</v>
      </c>
      <c r="K318">
        <v>4</v>
      </c>
      <c r="L318">
        <v>1.5</v>
      </c>
      <c r="M318">
        <v>300</v>
      </c>
      <c r="N318">
        <v>0.1</v>
      </c>
      <c r="O318">
        <v>180</v>
      </c>
      <c r="P318">
        <v>1</v>
      </c>
      <c r="Q318">
        <v>40</v>
      </c>
      <c r="R318" t="s">
        <v>224</v>
      </c>
      <c r="S318">
        <v>220</v>
      </c>
      <c r="T318" t="s">
        <v>28</v>
      </c>
      <c r="U318">
        <v>190</v>
      </c>
      <c r="W318" t="s">
        <v>649</v>
      </c>
    </row>
    <row r="319" spans="1:23">
      <c r="A319" t="s">
        <v>652</v>
      </c>
      <c r="B319" s="2" t="str">
        <f>Hyperlink("https://www.diodes.com/datasheet/download/ZXTN07045EFF.pdf")</f>
        <v>https://www.diodes.com/datasheet/download/ZXTN07045EFF.pdf</v>
      </c>
      <c r="C319" t="str">
        <f>Hyperlink("https://www.diodes.com/part/view/ZXTN07045EFF","ZXTN07045EFF")</f>
        <v>ZXTN07045EFF</v>
      </c>
      <c r="D319" t="s">
        <v>653</v>
      </c>
      <c r="E319" t="s">
        <v>25</v>
      </c>
      <c r="G319" t="s">
        <v>238</v>
      </c>
      <c r="H319" t="s">
        <v>60</v>
      </c>
      <c r="I319">
        <v>45</v>
      </c>
      <c r="J319">
        <v>4</v>
      </c>
      <c r="K319">
        <v>6</v>
      </c>
      <c r="L319">
        <v>1.5</v>
      </c>
      <c r="M319">
        <v>500</v>
      </c>
      <c r="N319">
        <v>0.1</v>
      </c>
      <c r="O319">
        <v>70</v>
      </c>
      <c r="P319">
        <v>4</v>
      </c>
      <c r="Q319">
        <v>70</v>
      </c>
      <c r="R319" t="s">
        <v>335</v>
      </c>
      <c r="S319">
        <v>270</v>
      </c>
      <c r="T319" t="s">
        <v>437</v>
      </c>
      <c r="U319">
        <v>190</v>
      </c>
      <c r="W319" t="s">
        <v>654</v>
      </c>
    </row>
    <row r="320" spans="1:23">
      <c r="A320" t="s">
        <v>655</v>
      </c>
      <c r="B320" s="2" t="str">
        <f>Hyperlink("https://www.diodes.com/datasheet/download/ZXTN19055DZ.pdf")</f>
        <v>https://www.diodes.com/datasheet/download/ZXTN19055DZ.pdf</v>
      </c>
      <c r="C320" t="str">
        <f>Hyperlink("https://www.diodes.com/part/view/ZXTN19055DZ","ZXTN19055DZ")</f>
        <v>ZXTN19055DZ</v>
      </c>
      <c r="D320" t="s">
        <v>656</v>
      </c>
      <c r="E320" t="s">
        <v>25</v>
      </c>
      <c r="G320" t="s">
        <v>238</v>
      </c>
      <c r="H320" t="s">
        <v>60</v>
      </c>
      <c r="I320">
        <v>55</v>
      </c>
      <c r="J320">
        <v>6</v>
      </c>
      <c r="K320">
        <v>10</v>
      </c>
      <c r="L320">
        <v>2.1</v>
      </c>
      <c r="M320">
        <v>250</v>
      </c>
      <c r="N320">
        <v>0.01</v>
      </c>
      <c r="O320">
        <v>30</v>
      </c>
      <c r="P320">
        <v>6</v>
      </c>
      <c r="Q320">
        <v>70</v>
      </c>
      <c r="R320" t="s">
        <v>28</v>
      </c>
      <c r="S320">
        <v>140</v>
      </c>
      <c r="T320" t="s">
        <v>336</v>
      </c>
      <c r="U320">
        <v>200</v>
      </c>
      <c r="W320" t="s">
        <v>29</v>
      </c>
    </row>
    <row r="321" spans="1:23">
      <c r="A321" t="s">
        <v>657</v>
      </c>
      <c r="B321" s="2" t="str">
        <f>Hyperlink("https://www.diodes.com/datasheet/download/ZXTN2007G.pdf")</f>
        <v>https://www.diodes.com/datasheet/download/ZXTN2007G.pdf</v>
      </c>
      <c r="C321" t="str">
        <f>Hyperlink("https://www.diodes.com/part/view/ZXTN2007G","ZXTN2007G")</f>
        <v>ZXTN2007G</v>
      </c>
      <c r="D321" t="s">
        <v>436</v>
      </c>
      <c r="E321" t="s">
        <v>25</v>
      </c>
      <c r="G321" t="s">
        <v>238</v>
      </c>
      <c r="H321" t="s">
        <v>60</v>
      </c>
      <c r="I321">
        <v>30</v>
      </c>
      <c r="J321">
        <v>7</v>
      </c>
      <c r="K321">
        <v>20</v>
      </c>
      <c r="L321">
        <v>3</v>
      </c>
      <c r="M321">
        <v>100</v>
      </c>
      <c r="N321">
        <v>0.01</v>
      </c>
      <c r="O321">
        <v>100</v>
      </c>
      <c r="P321">
        <v>7</v>
      </c>
      <c r="Q321">
        <v>35</v>
      </c>
      <c r="R321" t="s">
        <v>402</v>
      </c>
      <c r="S321">
        <v>125</v>
      </c>
      <c r="T321" t="s">
        <v>437</v>
      </c>
      <c r="U321">
        <v>140</v>
      </c>
      <c r="W321" t="s">
        <v>214</v>
      </c>
    </row>
    <row r="322" spans="1:23">
      <c r="A322" t="s">
        <v>658</v>
      </c>
      <c r="B322" s="2" t="str">
        <f>Hyperlink("https://www.diodes.com/datasheet/download/ZXTN2007Z.pdf")</f>
        <v>https://www.diodes.com/datasheet/download/ZXTN2007Z.pdf</v>
      </c>
      <c r="C322" t="str">
        <f>Hyperlink("https://www.diodes.com/part/view/ZXTN2007Z","ZXTN2007Z")</f>
        <v>ZXTN2007Z</v>
      </c>
      <c r="D322" t="s">
        <v>659</v>
      </c>
      <c r="E322" t="s">
        <v>25</v>
      </c>
      <c r="G322" t="s">
        <v>238</v>
      </c>
      <c r="H322" t="s">
        <v>60</v>
      </c>
      <c r="I322">
        <v>30</v>
      </c>
      <c r="J322">
        <v>6</v>
      </c>
      <c r="K322">
        <v>20</v>
      </c>
      <c r="L322">
        <v>2.1</v>
      </c>
      <c r="M322">
        <v>100</v>
      </c>
      <c r="N322">
        <v>0.01</v>
      </c>
      <c r="O322">
        <v>100</v>
      </c>
      <c r="P322">
        <v>7</v>
      </c>
      <c r="Q322">
        <v>35</v>
      </c>
      <c r="R322" t="s">
        <v>402</v>
      </c>
      <c r="S322">
        <v>115</v>
      </c>
      <c r="T322" t="s">
        <v>437</v>
      </c>
      <c r="U322">
        <v>140</v>
      </c>
      <c r="W322" t="s">
        <v>29</v>
      </c>
    </row>
    <row r="323" spans="1:23">
      <c r="A323" t="s">
        <v>660</v>
      </c>
      <c r="B323" s="2" t="str">
        <f>Hyperlink("https://www.diodes.com/datasheet/download/ZXTN2031F.pdf")</f>
        <v>https://www.diodes.com/datasheet/download/ZXTN2031F.pdf</v>
      </c>
      <c r="C323" t="str">
        <f>Hyperlink("https://www.diodes.com/part/view/ZXTN2031F","ZXTN2031F")</f>
        <v>ZXTN2031F</v>
      </c>
      <c r="D323" t="s">
        <v>661</v>
      </c>
      <c r="E323" t="s">
        <v>25</v>
      </c>
      <c r="G323" t="s">
        <v>238</v>
      </c>
      <c r="H323" t="s">
        <v>60</v>
      </c>
      <c r="I323">
        <v>50</v>
      </c>
      <c r="J323">
        <v>5</v>
      </c>
      <c r="K323">
        <v>12</v>
      </c>
      <c r="L323">
        <v>1</v>
      </c>
      <c r="M323">
        <v>190</v>
      </c>
      <c r="N323">
        <v>0.01</v>
      </c>
      <c r="O323">
        <v>80</v>
      </c>
      <c r="P323">
        <v>5</v>
      </c>
      <c r="Q323">
        <v>18</v>
      </c>
      <c r="R323" t="s">
        <v>82</v>
      </c>
      <c r="S323">
        <v>110</v>
      </c>
      <c r="T323" t="s">
        <v>336</v>
      </c>
      <c r="U323">
        <v>125</v>
      </c>
      <c r="W323" t="s">
        <v>61</v>
      </c>
    </row>
    <row r="324" spans="1:23">
      <c r="A324" t="s">
        <v>662</v>
      </c>
      <c r="B324" s="2" t="str">
        <f>Hyperlink("https://www.diodes.com/datasheet/download/ZXTN2040F.pdf")</f>
        <v>https://www.diodes.com/datasheet/download/ZXTN2040F.pdf</v>
      </c>
      <c r="C324" t="str">
        <f>Hyperlink("https://www.diodes.com/part/view/ZXTN2040F","ZXTN2040F")</f>
        <v>ZXTN2040F</v>
      </c>
      <c r="D324" t="s">
        <v>394</v>
      </c>
      <c r="E324" t="s">
        <v>25</v>
      </c>
      <c r="G324" t="s">
        <v>26</v>
      </c>
      <c r="H324" t="s">
        <v>60</v>
      </c>
      <c r="I324">
        <v>40</v>
      </c>
      <c r="J324">
        <v>1</v>
      </c>
      <c r="K324">
        <v>2</v>
      </c>
      <c r="L324">
        <v>0.35</v>
      </c>
      <c r="M324">
        <v>300</v>
      </c>
      <c r="N324">
        <v>0.001</v>
      </c>
      <c r="O324">
        <v>200</v>
      </c>
      <c r="P324">
        <v>1</v>
      </c>
      <c r="Q324">
        <v>200</v>
      </c>
      <c r="R324" t="s">
        <v>281</v>
      </c>
      <c r="S324">
        <v>300</v>
      </c>
      <c r="T324" t="s">
        <v>48</v>
      </c>
      <c r="U324">
        <v>150</v>
      </c>
      <c r="W324" t="s">
        <v>61</v>
      </c>
    </row>
    <row r="325" spans="1:23">
      <c r="A325" t="s">
        <v>663</v>
      </c>
      <c r="B325" s="2" t="str">
        <f>Hyperlink("https://www.diodes.com/datasheet/download/ZXTN25040DFH.pdf")</f>
        <v>https://www.diodes.com/datasheet/download/ZXTN25040DFH.pdf</v>
      </c>
      <c r="C325" t="str">
        <f>Hyperlink("https://www.diodes.com/part/view/ZXTN25040DFH","ZXTN25040DFH")</f>
        <v>ZXTN25040DFH</v>
      </c>
      <c r="D325" t="s">
        <v>664</v>
      </c>
      <c r="E325" t="s">
        <v>25</v>
      </c>
      <c r="G325" t="s">
        <v>238</v>
      </c>
      <c r="H325" t="s">
        <v>60</v>
      </c>
      <c r="I325">
        <v>40</v>
      </c>
      <c r="J325">
        <v>4</v>
      </c>
      <c r="K325">
        <v>10</v>
      </c>
      <c r="L325">
        <v>1.25</v>
      </c>
      <c r="M325">
        <v>300</v>
      </c>
      <c r="N325">
        <v>0.01</v>
      </c>
      <c r="O325">
        <v>30</v>
      </c>
      <c r="P325">
        <v>4</v>
      </c>
      <c r="Q325">
        <v>210</v>
      </c>
      <c r="R325" t="s">
        <v>353</v>
      </c>
      <c r="S325">
        <v>210</v>
      </c>
      <c r="T325" t="s">
        <v>336</v>
      </c>
      <c r="U325">
        <v>190</v>
      </c>
      <c r="W325" t="s">
        <v>61</v>
      </c>
    </row>
    <row r="326" spans="1:23">
      <c r="A326" t="s">
        <v>665</v>
      </c>
      <c r="B326" s="2" t="str">
        <f>Hyperlink("https://www.diodes.com/datasheet/download/ZXTN25040DFL.pdf")</f>
        <v>https://www.diodes.com/datasheet/download/ZXTN25040DFL.pdf</v>
      </c>
      <c r="C326" t="str">
        <f>Hyperlink("https://www.diodes.com/part/view/ZXTN25040DFL","ZXTN25040DFL")</f>
        <v>ZXTN25040DFL</v>
      </c>
      <c r="D326" t="s">
        <v>666</v>
      </c>
      <c r="E326" t="s">
        <v>25</v>
      </c>
      <c r="G326" t="s">
        <v>238</v>
      </c>
      <c r="H326" t="s">
        <v>60</v>
      </c>
      <c r="I326">
        <v>40</v>
      </c>
      <c r="J326">
        <v>1.5</v>
      </c>
      <c r="K326">
        <v>6</v>
      </c>
      <c r="L326">
        <v>0.35</v>
      </c>
      <c r="M326">
        <v>300</v>
      </c>
      <c r="N326">
        <v>0.01</v>
      </c>
      <c r="O326">
        <v>25</v>
      </c>
      <c r="P326">
        <v>4</v>
      </c>
      <c r="Q326">
        <v>80</v>
      </c>
      <c r="R326" t="s">
        <v>667</v>
      </c>
      <c r="S326">
        <v>185</v>
      </c>
      <c r="T326" t="s">
        <v>668</v>
      </c>
      <c r="U326">
        <v>190</v>
      </c>
      <c r="W326" t="s">
        <v>61</v>
      </c>
    </row>
    <row r="327" spans="1:23">
      <c r="A327" t="s">
        <v>669</v>
      </c>
      <c r="B327" s="2" t="str">
        <f>Hyperlink("https://www.diodes.com/datasheet/download/ZXTN25040DZ.pdf")</f>
        <v>https://www.diodes.com/datasheet/download/ZXTN25040DZ.pdf</v>
      </c>
      <c r="C327" t="str">
        <f>Hyperlink("https://www.diodes.com/part/view/ZXTN25040DZ","ZXTN25040DZ")</f>
        <v>ZXTN25040DZ</v>
      </c>
      <c r="D327" t="s">
        <v>670</v>
      </c>
      <c r="E327" t="s">
        <v>25</v>
      </c>
      <c r="G327" t="s">
        <v>238</v>
      </c>
      <c r="H327" t="s">
        <v>60</v>
      </c>
      <c r="I327">
        <v>40</v>
      </c>
      <c r="J327">
        <v>5</v>
      </c>
      <c r="K327">
        <v>10</v>
      </c>
      <c r="L327">
        <v>2.4</v>
      </c>
      <c r="M327">
        <v>300</v>
      </c>
      <c r="N327">
        <v>0.01</v>
      </c>
      <c r="O327">
        <v>20</v>
      </c>
      <c r="P327">
        <v>5</v>
      </c>
      <c r="Q327">
        <v>215</v>
      </c>
      <c r="R327" t="s">
        <v>353</v>
      </c>
      <c r="S327">
        <v>215</v>
      </c>
      <c r="T327" t="s">
        <v>336</v>
      </c>
      <c r="U327">
        <v>190</v>
      </c>
      <c r="W327" t="s">
        <v>29</v>
      </c>
    </row>
    <row r="328" spans="1:23">
      <c r="A328" t="s">
        <v>671</v>
      </c>
      <c r="B328" s="2" t="str">
        <f>Hyperlink("https://www.diodes.com/datasheet/download/ZXTN25050DFH.pdf")</f>
        <v>https://www.diodes.com/datasheet/download/ZXTN25050DFH.pdf</v>
      </c>
      <c r="C328" t="str">
        <f>Hyperlink("https://www.diodes.com/part/view/ZXTN25050DFH","ZXTN25050DFH")</f>
        <v>ZXTN25050DFH</v>
      </c>
      <c r="D328" t="s">
        <v>672</v>
      </c>
      <c r="E328" t="s">
        <v>25</v>
      </c>
      <c r="G328" t="s">
        <v>238</v>
      </c>
      <c r="H328" t="s">
        <v>60</v>
      </c>
      <c r="I328">
        <v>50</v>
      </c>
      <c r="J328">
        <v>4</v>
      </c>
      <c r="K328">
        <v>10</v>
      </c>
      <c r="L328">
        <v>1.25</v>
      </c>
      <c r="M328">
        <v>300</v>
      </c>
      <c r="N328">
        <v>0.01</v>
      </c>
      <c r="O328">
        <v>20</v>
      </c>
      <c r="P328">
        <v>4</v>
      </c>
      <c r="Q328">
        <v>260</v>
      </c>
      <c r="R328" t="s">
        <v>353</v>
      </c>
      <c r="S328">
        <v>250</v>
      </c>
      <c r="T328" t="s">
        <v>336</v>
      </c>
      <c r="U328">
        <v>200</v>
      </c>
      <c r="W328" t="s">
        <v>61</v>
      </c>
    </row>
    <row r="329" spans="1:23">
      <c r="A329" t="s">
        <v>673</v>
      </c>
      <c r="B329" s="2" t="str">
        <f>Hyperlink("https://www.diodes.com/datasheet/download/ZXTN4240F.pdf")</f>
        <v>https://www.diodes.com/datasheet/download/ZXTN4240F.pdf</v>
      </c>
      <c r="C329" t="str">
        <f>Hyperlink("https://www.diodes.com/part/view/ZXTN4240F","ZXTN4240F")</f>
        <v>ZXTN4240F</v>
      </c>
      <c r="D329" t="s">
        <v>674</v>
      </c>
      <c r="E329" t="s">
        <v>25</v>
      </c>
      <c r="G329" t="s">
        <v>238</v>
      </c>
      <c r="H329" t="s">
        <v>60</v>
      </c>
      <c r="I329">
        <v>40</v>
      </c>
      <c r="J329">
        <v>2</v>
      </c>
      <c r="K329">
        <v>3</v>
      </c>
      <c r="L329">
        <v>0.73</v>
      </c>
      <c r="M329">
        <v>350</v>
      </c>
      <c r="N329">
        <v>0.1</v>
      </c>
      <c r="O329">
        <v>150</v>
      </c>
      <c r="P329">
        <v>2</v>
      </c>
      <c r="Q329">
        <v>70</v>
      </c>
      <c r="R329" t="s">
        <v>281</v>
      </c>
      <c r="S329">
        <v>180</v>
      </c>
      <c r="T329" t="s">
        <v>28</v>
      </c>
      <c r="U329">
        <v>100</v>
      </c>
      <c r="W329" t="s">
        <v>61</v>
      </c>
    </row>
    <row r="330" spans="1:23">
      <c r="A330" t="s">
        <v>675</v>
      </c>
      <c r="B330" s="2" t="str">
        <f>Hyperlink("https://www.diodes.com/datasheet/download/ZXTN619MA.pdf")</f>
        <v>https://www.diodes.com/datasheet/download/ZXTN619MA.pdf</v>
      </c>
      <c r="C330" t="str">
        <f>Hyperlink("https://www.diodes.com/part/view/ZXTN619MA","ZXTN619MA")</f>
        <v>ZXTN619MA</v>
      </c>
      <c r="D330" t="s">
        <v>676</v>
      </c>
      <c r="E330" t="s">
        <v>25</v>
      </c>
      <c r="G330" t="s">
        <v>238</v>
      </c>
      <c r="H330" t="s">
        <v>60</v>
      </c>
      <c r="I330">
        <v>50</v>
      </c>
      <c r="J330">
        <v>4</v>
      </c>
      <c r="K330">
        <v>6</v>
      </c>
      <c r="L330">
        <v>1.5</v>
      </c>
      <c r="M330">
        <v>300</v>
      </c>
      <c r="N330">
        <v>0.2</v>
      </c>
      <c r="O330">
        <v>100</v>
      </c>
      <c r="P330">
        <v>2</v>
      </c>
      <c r="Q330">
        <v>20</v>
      </c>
      <c r="R330" t="s">
        <v>224</v>
      </c>
      <c r="S330">
        <v>220</v>
      </c>
      <c r="T330" t="s">
        <v>341</v>
      </c>
      <c r="U330">
        <v>165</v>
      </c>
      <c r="W330" t="s">
        <v>355</v>
      </c>
    </row>
    <row r="331" spans="1:23">
      <c r="A331" t="s">
        <v>677</v>
      </c>
      <c r="B331" s="2" t="str">
        <f>Hyperlink("https://www.diodes.com/datasheet/download/ZXTP07040DFF.pdf")</f>
        <v>https://www.diodes.com/datasheet/download/ZXTP07040DFF.pdf</v>
      </c>
      <c r="C331" t="str">
        <f>Hyperlink("https://www.diodes.com/part/view/ZXTP07040DFF","ZXTP07040DFF")</f>
        <v>ZXTP07040DFF</v>
      </c>
      <c r="D331" t="s">
        <v>678</v>
      </c>
      <c r="E331" t="s">
        <v>25</v>
      </c>
      <c r="G331" t="s">
        <v>238</v>
      </c>
      <c r="H331" t="s">
        <v>27</v>
      </c>
      <c r="I331">
        <v>40</v>
      </c>
      <c r="J331">
        <v>3</v>
      </c>
      <c r="K331">
        <v>6</v>
      </c>
      <c r="L331">
        <v>1.5</v>
      </c>
      <c r="M331">
        <v>300</v>
      </c>
      <c r="N331">
        <v>0.01</v>
      </c>
      <c r="O331">
        <v>80</v>
      </c>
      <c r="P331">
        <v>3</v>
      </c>
      <c r="Q331">
        <v>180</v>
      </c>
      <c r="R331" t="s">
        <v>239</v>
      </c>
      <c r="S331">
        <v>540</v>
      </c>
      <c r="T331" t="s">
        <v>336</v>
      </c>
      <c r="U331">
        <v>200</v>
      </c>
      <c r="W331" t="s">
        <v>654</v>
      </c>
    </row>
    <row r="332" spans="1:23">
      <c r="A332" t="s">
        <v>679</v>
      </c>
      <c r="B332" s="2" t="str">
        <f>Hyperlink("https://www.diodes.com/datasheet/download/ZXTP19040CGQ.pdf")</f>
        <v>https://www.diodes.com/datasheet/download/ZXTP19040CGQ.pdf</v>
      </c>
      <c r="C332" t="str">
        <f>Hyperlink("https://www.diodes.com/part/view/ZXTP19040CGQ","ZXTP19040CGQ")</f>
        <v>ZXTP19040CGQ</v>
      </c>
      <c r="D332" t="s">
        <v>237</v>
      </c>
      <c r="E332" t="s">
        <v>32</v>
      </c>
      <c r="G332" t="s">
        <v>238</v>
      </c>
      <c r="H332" t="s">
        <v>27</v>
      </c>
      <c r="I332">
        <v>40</v>
      </c>
      <c r="J332">
        <v>3</v>
      </c>
      <c r="K332">
        <v>5</v>
      </c>
      <c r="L332">
        <v>2</v>
      </c>
      <c r="M332">
        <v>220</v>
      </c>
      <c r="N332">
        <v>0.5</v>
      </c>
      <c r="O332">
        <v>100</v>
      </c>
      <c r="P332">
        <v>3</v>
      </c>
      <c r="Q332">
        <v>150</v>
      </c>
      <c r="R332" t="s">
        <v>239</v>
      </c>
      <c r="S332">
        <v>500</v>
      </c>
      <c r="T332" t="s">
        <v>240</v>
      </c>
      <c r="U332">
        <v>150</v>
      </c>
      <c r="W332" t="s">
        <v>214</v>
      </c>
    </row>
    <row r="333" spans="1:23">
      <c r="A333" t="s">
        <v>680</v>
      </c>
      <c r="B333" s="2" t="str">
        <f>Hyperlink("https://www.diodes.com/datasheet/download/ZXTP2008G.pdf")</f>
        <v>https://www.diodes.com/datasheet/download/ZXTP2008G.pdf</v>
      </c>
      <c r="C333" t="str">
        <f>Hyperlink("https://www.diodes.com/part/view/ZXTP2008G","ZXTP2008G")</f>
        <v>ZXTP2008G</v>
      </c>
      <c r="D333" t="s">
        <v>439</v>
      </c>
      <c r="E333" t="s">
        <v>25</v>
      </c>
      <c r="G333" t="s">
        <v>238</v>
      </c>
      <c r="H333" t="s">
        <v>27</v>
      </c>
      <c r="I333">
        <v>30</v>
      </c>
      <c r="J333">
        <v>5.5</v>
      </c>
      <c r="K333">
        <v>20</v>
      </c>
      <c r="L333">
        <v>3</v>
      </c>
      <c r="M333">
        <v>100</v>
      </c>
      <c r="N333">
        <v>0.01</v>
      </c>
      <c r="O333">
        <v>70</v>
      </c>
      <c r="P333">
        <v>5</v>
      </c>
      <c r="Q333">
        <v>45</v>
      </c>
      <c r="R333" t="s">
        <v>402</v>
      </c>
      <c r="S333">
        <v>85</v>
      </c>
      <c r="T333" t="s">
        <v>374</v>
      </c>
      <c r="U333">
        <v>110</v>
      </c>
      <c r="W333" t="s">
        <v>214</v>
      </c>
    </row>
    <row r="334" spans="1:23">
      <c r="A334" t="s">
        <v>681</v>
      </c>
      <c r="B334" s="2" t="str">
        <f>Hyperlink("https://www.diodes.com/datasheet/download/ZXTP2008Z.pdf")</f>
        <v>https://www.diodes.com/datasheet/download/ZXTP2008Z.pdf</v>
      </c>
      <c r="C334" t="str">
        <f>Hyperlink("https://www.diodes.com/part/view/ZXTP2008Z","ZXTP2008Z")</f>
        <v>ZXTP2008Z</v>
      </c>
      <c r="D334" t="s">
        <v>682</v>
      </c>
      <c r="E334" t="s">
        <v>25</v>
      </c>
      <c r="G334" t="s">
        <v>238</v>
      </c>
      <c r="H334" t="s">
        <v>27</v>
      </c>
      <c r="I334">
        <v>30</v>
      </c>
      <c r="J334">
        <v>5.5</v>
      </c>
      <c r="K334">
        <v>20</v>
      </c>
      <c r="L334">
        <v>2.1</v>
      </c>
      <c r="M334">
        <v>100</v>
      </c>
      <c r="N334">
        <v>0.01</v>
      </c>
      <c r="O334">
        <v>70</v>
      </c>
      <c r="P334">
        <v>5</v>
      </c>
      <c r="Q334">
        <v>40</v>
      </c>
      <c r="R334" t="s">
        <v>402</v>
      </c>
      <c r="S334">
        <v>80</v>
      </c>
      <c r="T334" t="s">
        <v>374</v>
      </c>
      <c r="U334">
        <v>110</v>
      </c>
      <c r="W334" t="s">
        <v>29</v>
      </c>
    </row>
    <row r="335" spans="1:23">
      <c r="A335" t="s">
        <v>683</v>
      </c>
      <c r="B335" s="2" t="str">
        <f>Hyperlink("https://www.diodes.com/datasheet/download/ZXTP2008ZQ.pdf")</f>
        <v>https://www.diodes.com/datasheet/download/ZXTP2008ZQ.pdf</v>
      </c>
      <c r="C335" t="str">
        <f>Hyperlink("https://www.diodes.com/part/view/ZXTP2008ZQ","ZXTP2008ZQ")</f>
        <v>ZXTP2008ZQ</v>
      </c>
      <c r="D335" t="s">
        <v>682</v>
      </c>
      <c r="E335" t="s">
        <v>32</v>
      </c>
      <c r="G335" t="s">
        <v>238</v>
      </c>
      <c r="H335" t="s">
        <v>27</v>
      </c>
      <c r="I335">
        <v>30</v>
      </c>
      <c r="J335">
        <v>5.5</v>
      </c>
      <c r="K335">
        <v>20</v>
      </c>
      <c r="L335">
        <v>2.1</v>
      </c>
      <c r="M335">
        <v>100</v>
      </c>
      <c r="N335">
        <v>0.01</v>
      </c>
      <c r="O335">
        <v>70</v>
      </c>
      <c r="P335">
        <v>5</v>
      </c>
      <c r="Q335">
        <v>40</v>
      </c>
      <c r="R335" t="s">
        <v>402</v>
      </c>
      <c r="S335">
        <v>80</v>
      </c>
      <c r="T335" t="s">
        <v>374</v>
      </c>
      <c r="U335">
        <v>110</v>
      </c>
      <c r="W335" t="s">
        <v>29</v>
      </c>
    </row>
    <row r="336" spans="1:23">
      <c r="A336" t="s">
        <v>684</v>
      </c>
      <c r="B336" s="2" t="str">
        <f>Hyperlink("https://www.diodes.com/datasheet/download/ZXTP2009Z.pdf")</f>
        <v>https://www.diodes.com/datasheet/download/ZXTP2009Z.pdf</v>
      </c>
      <c r="C336" t="str">
        <f>Hyperlink("https://www.diodes.com/part/view/ZXTP2009Z","ZXTP2009Z")</f>
        <v>ZXTP2009Z</v>
      </c>
      <c r="D336" t="s">
        <v>587</v>
      </c>
      <c r="E336" t="s">
        <v>25</v>
      </c>
      <c r="G336" t="s">
        <v>238</v>
      </c>
      <c r="H336" t="s">
        <v>27</v>
      </c>
      <c r="I336">
        <v>40</v>
      </c>
      <c r="J336">
        <v>5.5</v>
      </c>
      <c r="K336">
        <v>15</v>
      </c>
      <c r="L336">
        <v>2.1</v>
      </c>
      <c r="M336">
        <v>200</v>
      </c>
      <c r="N336">
        <v>0.01</v>
      </c>
      <c r="O336">
        <v>110</v>
      </c>
      <c r="P336">
        <v>5.5</v>
      </c>
      <c r="Q336">
        <v>30</v>
      </c>
      <c r="R336" t="s">
        <v>224</v>
      </c>
      <c r="S336">
        <v>175</v>
      </c>
      <c r="T336" t="s">
        <v>336</v>
      </c>
      <c r="U336">
        <v>152</v>
      </c>
      <c r="W336" t="s">
        <v>29</v>
      </c>
    </row>
    <row r="337" spans="1:23">
      <c r="A337" t="s">
        <v>685</v>
      </c>
      <c r="B337" s="2" t="str">
        <f>Hyperlink("https://www.diodes.com/datasheet/download/ZXTP2009ZQ.pdf")</f>
        <v>https://www.diodes.com/datasheet/download/ZXTP2009ZQ.pdf</v>
      </c>
      <c r="C337" t="str">
        <f>Hyperlink("https://www.diodes.com/part/view/ZXTP2009ZQ","ZXTP2009ZQ")</f>
        <v>ZXTP2009ZQ</v>
      </c>
      <c r="D337" t="s">
        <v>587</v>
      </c>
      <c r="E337" t="s">
        <v>32</v>
      </c>
      <c r="G337" t="s">
        <v>238</v>
      </c>
      <c r="H337" t="s">
        <v>27</v>
      </c>
      <c r="I337">
        <v>40</v>
      </c>
      <c r="J337">
        <v>5.5</v>
      </c>
      <c r="K337">
        <v>15</v>
      </c>
      <c r="L337">
        <v>2.1</v>
      </c>
      <c r="M337">
        <v>200</v>
      </c>
      <c r="N337">
        <v>0.01</v>
      </c>
      <c r="O337">
        <v>110</v>
      </c>
      <c r="P337">
        <v>5.5</v>
      </c>
      <c r="Q337">
        <v>30</v>
      </c>
      <c r="R337" t="s">
        <v>224</v>
      </c>
      <c r="S337">
        <v>175</v>
      </c>
      <c r="T337" t="s">
        <v>336</v>
      </c>
      <c r="U337">
        <v>152</v>
      </c>
      <c r="W337" t="s">
        <v>29</v>
      </c>
    </row>
    <row r="338" spans="1:23">
      <c r="A338" t="s">
        <v>686</v>
      </c>
      <c r="B338" s="2" t="str">
        <f>Hyperlink("https://www.diodes.com/datasheet/download/ZXTP2025F.pdf")</f>
        <v>https://www.diodes.com/datasheet/download/ZXTP2025F.pdf</v>
      </c>
      <c r="C338" t="str">
        <f>Hyperlink("https://www.diodes.com/part/view/ZXTP2025F","ZXTP2025F")</f>
        <v>ZXTP2025F</v>
      </c>
      <c r="D338" t="s">
        <v>687</v>
      </c>
      <c r="E338" t="s">
        <v>25</v>
      </c>
      <c r="G338" t="s">
        <v>238</v>
      </c>
      <c r="H338" t="s">
        <v>27</v>
      </c>
      <c r="I338">
        <v>50</v>
      </c>
      <c r="J338">
        <v>5</v>
      </c>
      <c r="K338">
        <v>10</v>
      </c>
      <c r="L338">
        <v>1</v>
      </c>
      <c r="M338">
        <v>180</v>
      </c>
      <c r="N338">
        <v>0.01</v>
      </c>
      <c r="O338">
        <v>70</v>
      </c>
      <c r="P338">
        <v>5</v>
      </c>
      <c r="Q338">
        <v>20</v>
      </c>
      <c r="R338" t="s">
        <v>224</v>
      </c>
      <c r="S338">
        <v>230</v>
      </c>
      <c r="T338" t="s">
        <v>336</v>
      </c>
      <c r="U338">
        <v>190</v>
      </c>
      <c r="W338" t="s">
        <v>61</v>
      </c>
    </row>
    <row r="339" spans="1:23">
      <c r="A339" t="s">
        <v>688</v>
      </c>
      <c r="B339" s="2" t="str">
        <f>Hyperlink("https://www.diodes.com/datasheet/download/ZXTP2041F.pdf")</f>
        <v>https://www.diodes.com/datasheet/download/ZXTP2041F.pdf</v>
      </c>
      <c r="C339" t="str">
        <f>Hyperlink("https://www.diodes.com/part/view/ZXTP2041F","ZXTP2041F")</f>
        <v>ZXTP2041F</v>
      </c>
      <c r="D339" t="s">
        <v>401</v>
      </c>
      <c r="E339" t="s">
        <v>25</v>
      </c>
      <c r="G339" t="s">
        <v>26</v>
      </c>
      <c r="H339" t="s">
        <v>27</v>
      </c>
      <c r="I339">
        <v>40</v>
      </c>
      <c r="J339">
        <v>1</v>
      </c>
      <c r="K339">
        <v>2</v>
      </c>
      <c r="L339">
        <v>0.35</v>
      </c>
      <c r="M339">
        <v>300</v>
      </c>
      <c r="N339">
        <v>0.001</v>
      </c>
      <c r="O339">
        <v>160</v>
      </c>
      <c r="P339">
        <v>1</v>
      </c>
      <c r="Q339">
        <v>200</v>
      </c>
      <c r="R339" t="s">
        <v>281</v>
      </c>
      <c r="S339">
        <v>350</v>
      </c>
      <c r="T339" t="s">
        <v>402</v>
      </c>
      <c r="U339">
        <v>300</v>
      </c>
      <c r="W339" t="s">
        <v>61</v>
      </c>
    </row>
    <row r="340" spans="1:23">
      <c r="A340" t="s">
        <v>689</v>
      </c>
      <c r="B340" s="2" t="str">
        <f>Hyperlink("https://www.diodes.com/datasheet/download/ZXTP25040DFH.pdf")</f>
        <v>https://www.diodes.com/datasheet/download/ZXTP25040DFH.pdf</v>
      </c>
      <c r="C340" t="str">
        <f>Hyperlink("https://www.diodes.com/part/view/ZXTP25040DFH","ZXTP25040DFH")</f>
        <v>ZXTP25040DFH</v>
      </c>
      <c r="D340" t="s">
        <v>562</v>
      </c>
      <c r="E340" t="s">
        <v>25</v>
      </c>
      <c r="G340" t="s">
        <v>238</v>
      </c>
      <c r="H340" t="s">
        <v>27</v>
      </c>
      <c r="I340">
        <v>40</v>
      </c>
      <c r="J340">
        <v>3</v>
      </c>
      <c r="K340">
        <v>9</v>
      </c>
      <c r="L340">
        <v>1.25</v>
      </c>
      <c r="M340">
        <v>300</v>
      </c>
      <c r="N340">
        <v>0.01</v>
      </c>
      <c r="O340">
        <v>30</v>
      </c>
      <c r="P340">
        <v>3</v>
      </c>
      <c r="Q340">
        <v>260</v>
      </c>
      <c r="R340" t="s">
        <v>374</v>
      </c>
      <c r="S340">
        <v>220</v>
      </c>
      <c r="T340" t="s">
        <v>240</v>
      </c>
      <c r="U340">
        <v>270</v>
      </c>
      <c r="W340" t="s">
        <v>61</v>
      </c>
    </row>
    <row r="341" spans="1:23">
      <c r="A341" t="s">
        <v>690</v>
      </c>
      <c r="B341" s="2" t="str">
        <f>Hyperlink("https://www.diodes.com/datasheet/download/ZXTP25040DFL.pdf")</f>
        <v>https://www.diodes.com/datasheet/download/ZXTP25040DFL.pdf</v>
      </c>
      <c r="C341" t="str">
        <f>Hyperlink("https://www.diodes.com/part/view/ZXTP25040DFL","ZXTP25040DFL")</f>
        <v>ZXTP25040DFL</v>
      </c>
      <c r="D341" t="s">
        <v>409</v>
      </c>
      <c r="E341" t="s">
        <v>25</v>
      </c>
      <c r="G341" t="s">
        <v>238</v>
      </c>
      <c r="H341" t="s">
        <v>27</v>
      </c>
      <c r="I341">
        <v>40</v>
      </c>
      <c r="J341">
        <v>1.5</v>
      </c>
      <c r="K341">
        <v>5</v>
      </c>
      <c r="L341">
        <v>0.35</v>
      </c>
      <c r="M341">
        <v>300</v>
      </c>
      <c r="N341">
        <v>0.01</v>
      </c>
      <c r="O341">
        <v>120</v>
      </c>
      <c r="P341">
        <v>1.5</v>
      </c>
      <c r="Q341">
        <v>290</v>
      </c>
      <c r="R341" t="s">
        <v>374</v>
      </c>
      <c r="S341">
        <v>190</v>
      </c>
      <c r="T341" t="s">
        <v>76</v>
      </c>
      <c r="U341">
        <v>270</v>
      </c>
      <c r="W341" t="s">
        <v>61</v>
      </c>
    </row>
    <row r="342" spans="1:23">
      <c r="A342" t="s">
        <v>691</v>
      </c>
      <c r="B342" s="2" t="str">
        <f>Hyperlink("https://www.diodes.com/datasheet/download/ZXTP25040DZ.pdf")</f>
        <v>https://www.diodes.com/datasheet/download/ZXTP25040DZ.pdf</v>
      </c>
      <c r="C342" t="str">
        <f>Hyperlink("https://www.diodes.com/part/view/ZXTP25040DZ","ZXTP25040DZ")</f>
        <v>ZXTP25040DZ</v>
      </c>
      <c r="D342" t="s">
        <v>692</v>
      </c>
      <c r="E342" t="s">
        <v>25</v>
      </c>
      <c r="G342" t="s">
        <v>238</v>
      </c>
      <c r="H342" t="s">
        <v>27</v>
      </c>
      <c r="I342">
        <v>40</v>
      </c>
      <c r="J342">
        <v>3.5</v>
      </c>
      <c r="K342">
        <v>9</v>
      </c>
      <c r="L342">
        <v>2.4</v>
      </c>
      <c r="M342">
        <v>300</v>
      </c>
      <c r="N342">
        <v>0.01</v>
      </c>
      <c r="O342">
        <v>20</v>
      </c>
      <c r="P342">
        <v>3.5</v>
      </c>
      <c r="Q342">
        <v>265</v>
      </c>
      <c r="R342" t="s">
        <v>374</v>
      </c>
      <c r="S342">
        <v>350</v>
      </c>
      <c r="T342" t="s">
        <v>693</v>
      </c>
      <c r="U342">
        <v>270</v>
      </c>
      <c r="W342" t="s">
        <v>29</v>
      </c>
    </row>
    <row r="343" spans="1:23">
      <c r="A343" t="s">
        <v>694</v>
      </c>
      <c r="B343" s="2" t="str">
        <f>Hyperlink("https://www.diodes.com/datasheet/download/ZXTP5240F.pdf")</f>
        <v>https://www.diodes.com/datasheet/download/ZXTP5240F.pdf</v>
      </c>
      <c r="C343" t="str">
        <f>Hyperlink("https://www.diodes.com/part/view/ZXTP5240F","ZXTP5240F")</f>
        <v>ZXTP5240F</v>
      </c>
      <c r="D343" t="s">
        <v>302</v>
      </c>
      <c r="E343" t="s">
        <v>25</v>
      </c>
      <c r="G343" t="s">
        <v>238</v>
      </c>
      <c r="H343" t="s">
        <v>27</v>
      </c>
      <c r="I343">
        <v>40</v>
      </c>
      <c r="J343">
        <v>2</v>
      </c>
      <c r="K343">
        <v>3</v>
      </c>
      <c r="L343">
        <v>0.73</v>
      </c>
      <c r="M343">
        <v>300</v>
      </c>
      <c r="N343">
        <v>0.1</v>
      </c>
      <c r="O343">
        <v>100</v>
      </c>
      <c r="P343">
        <v>2</v>
      </c>
      <c r="Q343">
        <v>100</v>
      </c>
      <c r="R343" t="s">
        <v>281</v>
      </c>
      <c r="S343">
        <v>225</v>
      </c>
      <c r="T343" t="s">
        <v>28</v>
      </c>
      <c r="U343">
        <v>100</v>
      </c>
      <c r="W343" t="s">
        <v>61</v>
      </c>
    </row>
    <row r="344" spans="1:23">
      <c r="A344" t="s">
        <v>695</v>
      </c>
      <c r="B344" s="2" t="str">
        <f>Hyperlink("https://www.diodes.com/datasheet/download/ZXTP720MA.pdf")</f>
        <v>https://www.diodes.com/datasheet/download/ZXTP720MA.pdf</v>
      </c>
      <c r="C344" t="str">
        <f>Hyperlink("https://www.diodes.com/part/view/ZXTP720MA","ZXTP720MA")</f>
        <v>ZXTP720MA</v>
      </c>
      <c r="D344" t="s">
        <v>696</v>
      </c>
      <c r="E344" t="s">
        <v>25</v>
      </c>
      <c r="G344" t="s">
        <v>238</v>
      </c>
      <c r="H344" t="s">
        <v>27</v>
      </c>
      <c r="I344">
        <v>40</v>
      </c>
      <c r="J344">
        <v>3</v>
      </c>
      <c r="K344">
        <v>4</v>
      </c>
      <c r="L344">
        <v>1.5</v>
      </c>
      <c r="M344">
        <v>300</v>
      </c>
      <c r="N344">
        <v>0.1</v>
      </c>
      <c r="O344">
        <v>60</v>
      </c>
      <c r="P344">
        <v>1.5</v>
      </c>
      <c r="Q344">
        <v>40</v>
      </c>
      <c r="R344" t="s">
        <v>224</v>
      </c>
      <c r="S344">
        <v>220</v>
      </c>
      <c r="T344" t="s">
        <v>28</v>
      </c>
      <c r="U344">
        <v>190</v>
      </c>
      <c r="W344" t="s">
        <v>355</v>
      </c>
    </row>
  </sheetData>
  <autoFilter ref="A1:W344"/>
  <hyperlinks>
    <hyperlink ref="B2" r:id="rId_hyperlink_1" tooltip="https://www.diodes.com/datasheet/download/2DA1213Y.pdf" display="https://www.diodes.com/datasheet/download/2DA1213Y.pdf"/>
    <hyperlink ref="C2" r:id="rId_hyperlink_2" tooltip="2DA1213Y" display="2DA1213Y"/>
    <hyperlink ref="B3" r:id="rId_hyperlink_3" tooltip="https://www.diodes.com/datasheet/download/2DA1213YQ.pdf" display="https://www.diodes.com/datasheet/download/2DA1213YQ.pdf"/>
    <hyperlink ref="C3" r:id="rId_hyperlink_4" tooltip="2DA1213YQ" display="2DA1213YQ"/>
    <hyperlink ref="B4" r:id="rId_hyperlink_5" tooltip="https://www.diodes.com/datasheet/download/2DA1774Q.pdf" display="https://www.diodes.com/datasheet/download/2DA1774Q.pdf"/>
    <hyperlink ref="C4" r:id="rId_hyperlink_6" tooltip="2DA1774Q" display="2DA1774Q"/>
    <hyperlink ref="B5" r:id="rId_hyperlink_7" tooltip="https://www.diodes.com/datasheet/download/2DA1774QLP.pdf" display="https://www.diodes.com/datasheet/download/2DA1774QLP.pdf"/>
    <hyperlink ref="C5" r:id="rId_hyperlink_8" tooltip="2DA1774QLP" display="2DA1774QLP"/>
    <hyperlink ref="B6" r:id="rId_hyperlink_9" tooltip="https://www.diodes.com/datasheet/download/2DA1774QQ.pdf" display="https://www.diodes.com/datasheet/download/2DA1774QQ.pdf"/>
    <hyperlink ref="C6" r:id="rId_hyperlink_10" tooltip="2DA1774QQ" display="2DA1774QQ"/>
    <hyperlink ref="B7" r:id="rId_hyperlink_11" tooltip="https://www.diodes.com/datasheet/download/2DA1774R.pdf" display="https://www.diodes.com/datasheet/download/2DA1774R.pdf"/>
    <hyperlink ref="C7" r:id="rId_hyperlink_12" tooltip="2DA1774R" display="2DA1774R"/>
    <hyperlink ref="B8" r:id="rId_hyperlink_13" tooltip="https://www.diodes.com/datasheet/download/2DA1797.pdf" display="https://www.diodes.com/datasheet/download/2DA1797.pdf"/>
    <hyperlink ref="C8" r:id="rId_hyperlink_14" tooltip="2DA1797" display="2DA1797"/>
    <hyperlink ref="B9" r:id="rId_hyperlink_15" tooltip="https://www.diodes.com/datasheet/download/2DA1797.pdf" display="https://www.diodes.com/datasheet/download/2DA1797.pdf"/>
    <hyperlink ref="C9" r:id="rId_hyperlink_16" tooltip="2DA1797Q" display="2DA1797Q"/>
    <hyperlink ref="B10" r:id="rId_hyperlink_17" tooltip="https://www.diodes.com/datasheet/download/2DB1132R.pdf" display="https://www.diodes.com/datasheet/download/2DB1132R.pdf"/>
    <hyperlink ref="C10" r:id="rId_hyperlink_18" tooltip="2DB1132R" display="2DB1132R"/>
    <hyperlink ref="B11" r:id="rId_hyperlink_19" tooltip="https://www.diodes.com/datasheet/download/2DB1182Q.pdf" display="https://www.diodes.com/datasheet/download/2DB1182Q.pdf"/>
    <hyperlink ref="C11" r:id="rId_hyperlink_20" tooltip="2DB1182Q" display="2DB1182Q"/>
    <hyperlink ref="B12" r:id="rId_hyperlink_21" tooltip="https://www.diodes.com/datasheet/download/2DB1184Q.pdf" display="https://www.diodes.com/datasheet/download/2DB1184Q.pdf"/>
    <hyperlink ref="C12" r:id="rId_hyperlink_22" tooltip="2DB1184Q" display="2DB1184Q"/>
    <hyperlink ref="B13" r:id="rId_hyperlink_23" tooltip="https://www.diodes.com/datasheet/download/2DB1188Q.pdf" display="https://www.diodes.com/datasheet/download/2DB1188Q.pdf"/>
    <hyperlink ref="C13" r:id="rId_hyperlink_24" tooltip="2DB1188Q" display="2DB1188Q"/>
    <hyperlink ref="B14" r:id="rId_hyperlink_25" tooltip="https://www.diodes.com/datasheet/download/2DB1188R.pdf" display="https://www.diodes.com/datasheet/download/2DB1188R.pdf"/>
    <hyperlink ref="C14" r:id="rId_hyperlink_26" tooltip="2DB1188R" display="2DB1188R"/>
    <hyperlink ref="B15" r:id="rId_hyperlink_27" tooltip="https://www.diodes.com/datasheet/download/2DC2412R.pdf" display="https://www.diodes.com/datasheet/download/2DC2412R.pdf"/>
    <hyperlink ref="C15" r:id="rId_hyperlink_28" tooltip="2DC2412R" display="2DC2412R"/>
    <hyperlink ref="B16" r:id="rId_hyperlink_29" tooltip="https://www.diodes.com/datasheet/download/2DC4617Q.pdf" display="https://www.diodes.com/datasheet/download/2DC4617Q.pdf"/>
    <hyperlink ref="C16" r:id="rId_hyperlink_30" tooltip="2DC4617Q" display="2DC4617Q"/>
    <hyperlink ref="B17" r:id="rId_hyperlink_31" tooltip="https://www.diodes.com/datasheet/download/2DC4617QLP.pdf" display="https://www.diodes.com/datasheet/download/2DC4617QLP.pdf"/>
    <hyperlink ref="C17" r:id="rId_hyperlink_32" tooltip="2DC4617QLP" display="2DC4617QLP"/>
    <hyperlink ref="B18" r:id="rId_hyperlink_33" tooltip="https://www.diodes.com/datasheet/download/2DC4617R.pdf" display="https://www.diodes.com/datasheet/download/2DC4617R.pdf"/>
    <hyperlink ref="C18" r:id="rId_hyperlink_34" tooltip="2DC4617R" display="2DC4617R"/>
    <hyperlink ref="B19" r:id="rId_hyperlink_35" tooltip="https://www.diodes.com/datasheet/download/2DC4617S.pdf" display="https://www.diodes.com/datasheet/download/2DC4617S.pdf"/>
    <hyperlink ref="C19" r:id="rId_hyperlink_36" tooltip="2DC4617S" display="2DC4617S"/>
    <hyperlink ref="B20" r:id="rId_hyperlink_37" tooltip="https://www.diodes.com/datasheet/download/2DC4672.pdf" display="https://www.diodes.com/datasheet/download/2DC4672.pdf"/>
    <hyperlink ref="C20" r:id="rId_hyperlink_38" tooltip="2DC4672" display="2DC4672"/>
    <hyperlink ref="B21" r:id="rId_hyperlink_39" tooltip="https://www.diodes.com/datasheet/download/2DD1664P.pdf" display="https://www.diodes.com/datasheet/download/2DD1664P.pdf"/>
    <hyperlink ref="C21" r:id="rId_hyperlink_40" tooltip="2DD1664P" display="2DD1664P"/>
    <hyperlink ref="B22" r:id="rId_hyperlink_41" tooltip="https://www.diodes.com/datasheet/download/2DD1664Q.pdf" display="https://www.diodes.com/datasheet/download/2DD1664Q.pdf"/>
    <hyperlink ref="C22" r:id="rId_hyperlink_42" tooltip="2DD1664Q" display="2DD1664Q"/>
    <hyperlink ref="B23" r:id="rId_hyperlink_43" tooltip="https://www.diodes.com/datasheet/download/2DD1664R.pdf" display="https://www.diodes.com/datasheet/download/2DD1664R.pdf"/>
    <hyperlink ref="C23" r:id="rId_hyperlink_44" tooltip="2DD1664R" display="2DD1664R"/>
    <hyperlink ref="B24" r:id="rId_hyperlink_45" tooltip="https://www.diodes.com/datasheet/download/2DD2679.pdf" display="https://www.diodes.com/datasheet/download/2DD2679.pdf"/>
    <hyperlink ref="C24" r:id="rId_hyperlink_46" tooltip="2DD2679" display="2DD2679"/>
    <hyperlink ref="B25" r:id="rId_hyperlink_47" tooltip="https://www.diodes.com/datasheet/download/AC817-40Q.pdf" display="https://www.diodes.com/datasheet/download/AC817-40Q.pdf"/>
    <hyperlink ref="C25" r:id="rId_hyperlink_48" tooltip="AC817-40Q" display="AC817-40Q"/>
    <hyperlink ref="B26" r:id="rId_hyperlink_49" tooltip="https://www.diodes.com/datasheet/download/AC847BQ_AC847CQ_AC848BQ.pdf" display="https://www.diodes.com/datasheet/download/AC847BQ_AC847CQ_AC848BQ.pdf"/>
    <hyperlink ref="C26" r:id="rId_hyperlink_50" tooltip="AC847BQ" display="AC847BQ"/>
    <hyperlink ref="B27" r:id="rId_hyperlink_51" tooltip="https://www.diodes.com/datasheet/download/AC847BWQ_AC847CWQ.pdf" display="https://www.diodes.com/datasheet/download/AC847BWQ_AC847CWQ.pdf"/>
    <hyperlink ref="C27" r:id="rId_hyperlink_52" tooltip="AC847BWQ" display="AC847BWQ"/>
    <hyperlink ref="B28" r:id="rId_hyperlink_53" tooltip="https://www.diodes.com/datasheet/download/AC847BQ_AC847CQ_AC848BQ.pdf" display="https://www.diodes.com/datasheet/download/AC847BQ_AC847CQ_AC848BQ.pdf"/>
    <hyperlink ref="C28" r:id="rId_hyperlink_54" tooltip="AC847CQ" display="AC847CQ"/>
    <hyperlink ref="B29" r:id="rId_hyperlink_55" tooltip="https://www.diodes.com/datasheet/download/AC847BWQ_AC847CWQ.pdf" display="https://www.diodes.com/datasheet/download/AC847BWQ_AC847CWQ.pdf"/>
    <hyperlink ref="C29" r:id="rId_hyperlink_56" tooltip="AC847CWQ" display="AC847CWQ"/>
    <hyperlink ref="B30" r:id="rId_hyperlink_57" tooltip="https://www.diodes.com/datasheet/download/AC847BQ_AC847CQ_AC848BQ.pdf" display="https://www.diodes.com/datasheet/download/AC847BQ_AC847CQ_AC848BQ.pdf"/>
    <hyperlink ref="C30" r:id="rId_hyperlink_58" tooltip="AC848BQ" display="AC848BQ"/>
    <hyperlink ref="B31" r:id="rId_hyperlink_59" tooltip="https://www.diodes.com/datasheet/download/AC857BQ-AC857CQ.pdf" display="https://www.diodes.com/datasheet/download/AC857BQ-AC857CQ.pdf"/>
    <hyperlink ref="C31" r:id="rId_hyperlink_60" tooltip="AC857BQ" display="AC857BQ"/>
    <hyperlink ref="B32" r:id="rId_hyperlink_61" tooltip="https://www.diodes.com/datasheet/download/AC857BSQ.pdf" display="https://www.diodes.com/datasheet/download/AC857BSQ.pdf"/>
    <hyperlink ref="C32" r:id="rId_hyperlink_62" tooltip="AC857BSQ" display="AC857BSQ"/>
    <hyperlink ref="B33" r:id="rId_hyperlink_63" tooltip="https://www.diodes.com/datasheet/download/AC857BQ-AC857CQ.pdf" display="https://www.diodes.com/datasheet/download/AC857BQ-AC857CQ.pdf"/>
    <hyperlink ref="C33" r:id="rId_hyperlink_64" tooltip="AC857CQ" display="AC857CQ"/>
    <hyperlink ref="B34" r:id="rId_hyperlink_65" tooltip="https://www.diodes.com/datasheet/download/AC857CWQ.pdf" display="https://www.diodes.com/datasheet/download/AC857CWQ.pdf"/>
    <hyperlink ref="C34" r:id="rId_hyperlink_66" tooltip="AC857CWQ" display="AC857CWQ"/>
    <hyperlink ref="B35" r:id="rId_hyperlink_67" tooltip="https://www.diodes.com/datasheet/download/BC807-16.pdf" display="https://www.diodes.com/datasheet/download/BC807-16.pdf"/>
    <hyperlink ref="C35" r:id="rId_hyperlink_68" tooltip="BC807-16" display="BC807-16"/>
    <hyperlink ref="B36" r:id="rId_hyperlink_69" tooltip="https://www.diodes.com/datasheet/download/BC807-16W.pdf" display="https://www.diodes.com/datasheet/download/BC807-16W.pdf"/>
    <hyperlink ref="C36" r:id="rId_hyperlink_70" tooltip="BC807-16W" display="BC807-16W"/>
    <hyperlink ref="B37" r:id="rId_hyperlink_71" tooltip="https://www.diodes.com/datasheet/download/BC807-25.pdf" display="https://www.diodes.com/datasheet/download/BC807-25.pdf"/>
    <hyperlink ref="C37" r:id="rId_hyperlink_72" tooltip="BC807-25" display="BC807-25"/>
    <hyperlink ref="B38" r:id="rId_hyperlink_73" tooltip="https://www.diodes.com/datasheet/download/BC807-25W.pdf" display="https://www.diodes.com/datasheet/download/BC807-25W.pdf"/>
    <hyperlink ref="C38" r:id="rId_hyperlink_74" tooltip="BC807-25W" display="BC807-25W"/>
    <hyperlink ref="B39" r:id="rId_hyperlink_75" tooltip="https://www.diodes.com/datasheet/download/BC807-40.pdf" display="https://www.diodes.com/datasheet/download/BC807-40.pdf"/>
    <hyperlink ref="C39" r:id="rId_hyperlink_76" tooltip="BC807-40" display="BC807-40"/>
    <hyperlink ref="B40" r:id="rId_hyperlink_77" tooltip="https://www.diodes.com/datasheet/download/BC807-40Q.pdf" display="https://www.diodes.com/datasheet/download/BC807-40Q.pdf"/>
    <hyperlink ref="C40" r:id="rId_hyperlink_78" tooltip="BC807-40Q" display="BC807-40Q"/>
    <hyperlink ref="B41" r:id="rId_hyperlink_79" tooltip="https://www.diodes.com/datasheet/download/BC807-40W.pdf" display="https://www.diodes.com/datasheet/download/BC807-40W.pdf"/>
    <hyperlink ref="C41" r:id="rId_hyperlink_80" tooltip="BC807-40W" display="BC807-40W"/>
    <hyperlink ref="B42" r:id="rId_hyperlink_81" tooltip="https://www.diodes.com/datasheet/download/BC817-16.pdf" display="https://www.diodes.com/datasheet/download/BC817-16.pdf"/>
    <hyperlink ref="C42" r:id="rId_hyperlink_82" tooltip="BC817-16" display="BC817-16"/>
    <hyperlink ref="B43" r:id="rId_hyperlink_83" tooltip="https://www.diodes.com/datasheet/download/BC817-16Q_25Q_40Q.pdf" display="https://www.diodes.com/datasheet/download/BC817-16Q_25Q_40Q.pdf"/>
    <hyperlink ref="C43" r:id="rId_hyperlink_84" tooltip="BC817-16Q" display="BC817-16Q"/>
    <hyperlink ref="B44" r:id="rId_hyperlink_85" tooltip="https://www.diodes.com/datasheet/download/BC817-16W.pdf" display="https://www.diodes.com/datasheet/download/BC817-16W.pdf"/>
    <hyperlink ref="C44" r:id="rId_hyperlink_86" tooltip="BC817-16W" display="BC817-16W"/>
    <hyperlink ref="B45" r:id="rId_hyperlink_87" tooltip="https://www.diodes.com/datasheet/download/BC817-25.pdf" display="https://www.diodes.com/datasheet/download/BC817-25.pdf"/>
    <hyperlink ref="C45" r:id="rId_hyperlink_88" tooltip="BC817-25" display="BC817-25"/>
    <hyperlink ref="B46" r:id="rId_hyperlink_89" tooltip="https://www.diodes.com/datasheet/download/BC817-16Q_25Q_40Q.pdf" display="https://www.diodes.com/datasheet/download/BC817-16Q_25Q_40Q.pdf"/>
    <hyperlink ref="C46" r:id="rId_hyperlink_90" tooltip="BC817-25Q" display="BC817-25Q"/>
    <hyperlink ref="B47" r:id="rId_hyperlink_91" tooltip="https://www.diodes.com/datasheet/download/BC817-25W.pdf" display="https://www.diodes.com/datasheet/download/BC817-25W.pdf"/>
    <hyperlink ref="C47" r:id="rId_hyperlink_92" tooltip="BC817-25W" display="BC817-25W"/>
    <hyperlink ref="B48" r:id="rId_hyperlink_93" tooltip="https://www.diodes.com/datasheet/download/BC817-40.pdf" display="https://www.diodes.com/datasheet/download/BC817-40.pdf"/>
    <hyperlink ref="C48" r:id="rId_hyperlink_94" tooltip="BC817-40" display="BC817-40"/>
    <hyperlink ref="B49" r:id="rId_hyperlink_95" tooltip="https://www.diodes.com/datasheet/download/BC817-40Q.pdf" display="https://www.diodes.com/datasheet/download/BC817-40Q.pdf"/>
    <hyperlink ref="C49" r:id="rId_hyperlink_96" tooltip="BC817-40Q" display="BC817-40Q"/>
    <hyperlink ref="B50" r:id="rId_hyperlink_97" tooltip="https://www.diodes.com/datasheet/download/BC817-40W.pdf" display="https://www.diodes.com/datasheet/download/BC817-40W.pdf"/>
    <hyperlink ref="C50" r:id="rId_hyperlink_98" tooltip="BC817-40W" display="BC817-40W"/>
    <hyperlink ref="B51" r:id="rId_hyperlink_99" tooltip="https://www.diodes.com/datasheet/download/BC847A.pdf" display="https://www.diodes.com/datasheet/download/BC847A.pdf"/>
    <hyperlink ref="C51" r:id="rId_hyperlink_100" tooltip="BC847A" display="BC847A"/>
    <hyperlink ref="B52" r:id="rId_hyperlink_101" tooltip="https://www.diodes.com/datasheet/download/BC846AQ-BC848CQ.pdf" display="https://www.diodes.com/datasheet/download/BC846AQ-BC848CQ.pdf"/>
    <hyperlink ref="C52" r:id="rId_hyperlink_102" tooltip="BC847AQ" display="BC847AQ"/>
    <hyperlink ref="B53" r:id="rId_hyperlink_103" tooltip="https://www.diodes.com/datasheet/download/BC847AT.pdf" display="https://www.diodes.com/datasheet/download/BC847AT.pdf"/>
    <hyperlink ref="C53" r:id="rId_hyperlink_104" tooltip="BC847AT" display="BC847AT"/>
    <hyperlink ref="B54" r:id="rId_hyperlink_105" tooltip="https://www.diodes.com/datasheet/download/ds30250.pdf" display="https://www.diodes.com/datasheet/download/ds30250.pdf"/>
    <hyperlink ref="C54" r:id="rId_hyperlink_106" tooltip="BC847AW" display="BC847AW"/>
    <hyperlink ref="B55" r:id="rId_hyperlink_107" tooltip="https://www.diodes.com/datasheet/download/BC847B.pdf" display="https://www.diodes.com/datasheet/download/BC847B.pdf"/>
    <hyperlink ref="C55" r:id="rId_hyperlink_108" tooltip="BC847B" display="BC847B"/>
    <hyperlink ref="B56" r:id="rId_hyperlink_109" tooltip="https://www.diodes.com/datasheet/download/BC847BFA.pdf" display="https://www.diodes.com/datasheet/download/BC847BFA.pdf"/>
    <hyperlink ref="C56" r:id="rId_hyperlink_110" tooltip="BC847BFA" display="BC847BFA"/>
    <hyperlink ref="B57" r:id="rId_hyperlink_111" tooltip="https://www.diodes.com/datasheet/download/BC847BFAQ.pdf" display="https://www.diodes.com/datasheet/download/BC847BFAQ.pdf"/>
    <hyperlink ref="C57" r:id="rId_hyperlink_112" tooltip="BC847BFAQ" display="BC847BFAQ"/>
    <hyperlink ref="B58" r:id="rId_hyperlink_113" tooltip="https://www.diodes.com/datasheet/download/BC847BFZ.pdf" display="https://www.diodes.com/datasheet/download/BC847BFZ.pdf"/>
    <hyperlink ref="C58" r:id="rId_hyperlink_114" tooltip="BC847BFZ" display="BC847BFZ"/>
    <hyperlink ref="B59" r:id="rId_hyperlink_115" tooltip="https://www.diodes.com/datasheet/download/BC847BLP.pdf" display="https://www.diodes.com/datasheet/download/BC847BLP.pdf"/>
    <hyperlink ref="C59" r:id="rId_hyperlink_116" tooltip="BC847BLP" display="BC847BLP"/>
    <hyperlink ref="B60" r:id="rId_hyperlink_117" tooltip="https://www.diodes.com/datasheet/download/BC847BLP4.pdf" display="https://www.diodes.com/datasheet/download/BC847BLP4.pdf"/>
    <hyperlink ref="C60" r:id="rId_hyperlink_118" tooltip="BC847BLP4" display="BC847BLP4"/>
    <hyperlink ref="B61" r:id="rId_hyperlink_119" tooltip="https://www.diodes.com/datasheet/download/BC846AQ-BC848CQ.pdf" display="https://www.diodes.com/datasheet/download/BC846AQ-BC848CQ.pdf"/>
    <hyperlink ref="C61" r:id="rId_hyperlink_120" tooltip="BC847BQ" display="BC847BQ"/>
    <hyperlink ref="B62" r:id="rId_hyperlink_121" tooltip="https://www.diodes.com/datasheet/download/BC847BS.pdf" display="https://www.diodes.com/datasheet/download/BC847BS.pdf"/>
    <hyperlink ref="C62" r:id="rId_hyperlink_122" tooltip="BC847BS" display="BC847BS"/>
    <hyperlink ref="B63" r:id="rId_hyperlink_123" tooltip="https://www.diodes.com/datasheet/download/BC847BSQ+7+F.pdf" display="https://www.diodes.com/datasheet/download/BC847BSQ+7+F.pdf"/>
    <hyperlink ref="C63" r:id="rId_hyperlink_124" tooltip="BC847BSQ" display="BC847BSQ"/>
    <hyperlink ref="B64" r:id="rId_hyperlink_125" tooltip="https://www.diodes.com/datasheet/download/BC847BT.pdf" display="https://www.diodes.com/datasheet/download/BC847BT.pdf"/>
    <hyperlink ref="C64" r:id="rId_hyperlink_126" tooltip="BC847BT" display="BC847BT"/>
    <hyperlink ref="B65" r:id="rId_hyperlink_127" tooltip="https://www.diodes.com/datasheet/download/BC847BTQ.pdf" display="https://www.diodes.com/datasheet/download/BC847BTQ.pdf"/>
    <hyperlink ref="C65" r:id="rId_hyperlink_128" tooltip="BC847BTQ" display="BC847BTQ"/>
    <hyperlink ref="B66" r:id="rId_hyperlink_129" tooltip="https://www.diodes.com/datasheet/download/BC847BVC.pdf" display="https://www.diodes.com/datasheet/download/BC847BVC.pdf"/>
    <hyperlink ref="C66" r:id="rId_hyperlink_130" tooltip="BC847BVC" display="BC847BVC"/>
    <hyperlink ref="B67" r:id="rId_hyperlink_131" tooltip="https://www.diodes.com/datasheet/download/BC847BVC.pdf" display="https://www.diodes.com/datasheet/download/BC847BVC.pdf"/>
    <hyperlink ref="C67" r:id="rId_hyperlink_132" tooltip="BC847BVCQ" display="BC847BVCQ"/>
    <hyperlink ref="B68" r:id="rId_hyperlink_133" tooltip="https://www.diodes.com/datasheet/download/BC847BVN.pdf" display="https://www.diodes.com/datasheet/download/BC847BVN.pdf"/>
    <hyperlink ref="C68" r:id="rId_hyperlink_134" tooltip="BC847BVN" display="BC847BVN"/>
    <hyperlink ref="B69" r:id="rId_hyperlink_135" tooltip="https://www.diodes.com/datasheet/download/BC847BVNQ.pdf" display="https://www.diodes.com/datasheet/download/BC847BVNQ.pdf"/>
    <hyperlink ref="C69" r:id="rId_hyperlink_136" tooltip="BC847BVNQ" display="BC847BVNQ"/>
    <hyperlink ref="B70" r:id="rId_hyperlink_137" tooltip="https://www.diodes.com/datasheet/download/ds30250.pdf" display="https://www.diodes.com/datasheet/download/ds30250.pdf"/>
    <hyperlink ref="C70" r:id="rId_hyperlink_138" tooltip="BC847BW" display="BC847BW"/>
    <hyperlink ref="B71" r:id="rId_hyperlink_139" tooltip="https://www.diodes.com/datasheet/download/BC846BWQ-BC847CWQ.pdf" display="https://www.diodes.com/datasheet/download/BC846BWQ-BC847CWQ.pdf"/>
    <hyperlink ref="C71" r:id="rId_hyperlink_140" tooltip="BC847BWQ" display="BC847BWQ"/>
    <hyperlink ref="B72" r:id="rId_hyperlink_141" tooltip="https://www.diodes.com/datasheet/download/BC847C.pdf" display="https://www.diodes.com/datasheet/download/BC847C.pdf"/>
    <hyperlink ref="C72" r:id="rId_hyperlink_142" tooltip="BC847C" display="BC847C"/>
    <hyperlink ref="B73" r:id="rId_hyperlink_143" tooltip="https://www.diodes.com/datasheet/download/BC847CDLP.pdf" display="https://www.diodes.com/datasheet/download/BC847CDLP.pdf"/>
    <hyperlink ref="C73" r:id="rId_hyperlink_144" tooltip="BC847CDLP" display="BC847CDLP"/>
    <hyperlink ref="B74" r:id="rId_hyperlink_145" tooltip="https://www.diodes.com/datasheet/download/BC846AQ-BC848CQ.pdf" display="https://www.diodes.com/datasheet/download/BC846AQ-BC848CQ.pdf"/>
    <hyperlink ref="C74" r:id="rId_hyperlink_146" tooltip="BC847CQ" display="BC847CQ"/>
    <hyperlink ref="B75" r:id="rId_hyperlink_147" tooltip="https://www.diodes.com/datasheet/download/BC847CT.pdf" display="https://www.diodes.com/datasheet/download/BC847CT.pdf"/>
    <hyperlink ref="C75" r:id="rId_hyperlink_148" tooltip="BC847CT" display="BC847CT"/>
    <hyperlink ref="B76" r:id="rId_hyperlink_149" tooltip="https://www.diodes.com/datasheet/download/ds30250.pdf" display="https://www.diodes.com/datasheet/download/ds30250.pdf"/>
    <hyperlink ref="C76" r:id="rId_hyperlink_150" tooltip="BC847CW" display="BC847CW"/>
    <hyperlink ref="B77" r:id="rId_hyperlink_151" tooltip="https://www.diodes.com/datasheet/download/BC846BWQ-BC847CWQ.pdf" display="https://www.diodes.com/datasheet/download/BC846BWQ-BC847CWQ.pdf"/>
    <hyperlink ref="C77" r:id="rId_hyperlink_152" tooltip="BC847CWQ" display="BC847CWQ"/>
    <hyperlink ref="B78" r:id="rId_hyperlink_153" tooltip="https://www.diodes.com/datasheet/download/BC847PN.pdf" display="https://www.diodes.com/datasheet/download/BC847PN.pdf"/>
    <hyperlink ref="C78" r:id="rId_hyperlink_154" tooltip="BC847PN" display="BC847PN"/>
    <hyperlink ref="B79" r:id="rId_hyperlink_155" tooltip="https://www.diodes.com/datasheet/download/BC847PNQ.pdf" display="https://www.diodes.com/datasheet/download/BC847PNQ.pdf"/>
    <hyperlink ref="C79" r:id="rId_hyperlink_156" tooltip="BC847PNQ" display="BC847PNQ"/>
    <hyperlink ref="B80" r:id="rId_hyperlink_157" tooltip="https://www.diodes.com/datasheet/download/BC848A.pdf" display="https://www.diodes.com/datasheet/download/BC848A.pdf"/>
    <hyperlink ref="C80" r:id="rId_hyperlink_158" tooltip="BC848A" display="BC848A"/>
    <hyperlink ref="B81" r:id="rId_hyperlink_159" tooltip="https://www.diodes.com/datasheet/download/ds30250.pdf" display="https://www.diodes.com/datasheet/download/ds30250.pdf"/>
    <hyperlink ref="C81" r:id="rId_hyperlink_160" tooltip="BC848AW" display="BC848AW"/>
    <hyperlink ref="B82" r:id="rId_hyperlink_161" tooltip="https://www.diodes.com/datasheet/download/BC848B.pdf" display="https://www.diodes.com/datasheet/download/BC848B.pdf"/>
    <hyperlink ref="C82" r:id="rId_hyperlink_162" tooltip="BC848B" display="BC848B"/>
    <hyperlink ref="B83" r:id="rId_hyperlink_163" tooltip="https://www.diodes.com/datasheet/download/ds30250.pdf" display="https://www.diodes.com/datasheet/download/ds30250.pdf"/>
    <hyperlink ref="C83" r:id="rId_hyperlink_164" tooltip="BC848BW" display="BC848BW"/>
    <hyperlink ref="B84" r:id="rId_hyperlink_165" tooltip="https://www.diodes.com/datasheet/download/BC848C.pdf" display="https://www.diodes.com/datasheet/download/BC848C.pdf"/>
    <hyperlink ref="C84" r:id="rId_hyperlink_166" tooltip="BC848C" display="BC848C"/>
    <hyperlink ref="B85" r:id="rId_hyperlink_167" tooltip="https://www.diodes.com/datasheet/download/BC846AQ-BC848CQ.pdf" display="https://www.diodes.com/datasheet/download/BC846AQ-BC848CQ.pdf"/>
    <hyperlink ref="C85" r:id="rId_hyperlink_168" tooltip="BC848CQ" display="BC848CQ"/>
    <hyperlink ref="B86" r:id="rId_hyperlink_169" tooltip="https://www.diodes.com/datasheet/download/BC848CT.pdf" display="https://www.diodes.com/datasheet/download/BC848CT.pdf"/>
    <hyperlink ref="C86" r:id="rId_hyperlink_170" tooltip="BC848CT" display="BC848CT"/>
    <hyperlink ref="B87" r:id="rId_hyperlink_171" tooltip="https://www.diodes.com/datasheet/download/ds30250.pdf" display="https://www.diodes.com/datasheet/download/ds30250.pdf"/>
    <hyperlink ref="C87" r:id="rId_hyperlink_172" tooltip="BC848CW" display="BC848CW"/>
    <hyperlink ref="B88" r:id="rId_hyperlink_173" tooltip="https://www.diodes.com/datasheet/download/BC857A.pdf" display="https://www.diodes.com/datasheet/download/BC857A.pdf"/>
    <hyperlink ref="C88" r:id="rId_hyperlink_174" tooltip="BC857A" display="BC857A"/>
    <hyperlink ref="B89" r:id="rId_hyperlink_175" tooltip="https://www.diodes.com/datasheet/download/BC857AT.pdf" display="https://www.diodes.com/datasheet/download/BC857AT.pdf"/>
    <hyperlink ref="C89" r:id="rId_hyperlink_176" tooltip="BC857AT" display="BC857AT"/>
    <hyperlink ref="B90" r:id="rId_hyperlink_177" tooltip="https://www.diodes.com/datasheet/download/BC857AW.pdf" display="https://www.diodes.com/datasheet/download/BC857AW.pdf"/>
    <hyperlink ref="C90" r:id="rId_hyperlink_178" tooltip="BC857AW" display="BC857AW"/>
    <hyperlink ref="B91" r:id="rId_hyperlink_179" tooltip="https://www.diodes.com/datasheet/download/BC857B.pdf" display="https://www.diodes.com/datasheet/download/BC857B.pdf"/>
    <hyperlink ref="C91" r:id="rId_hyperlink_180" tooltip="BC857B" display="BC857B"/>
    <hyperlink ref="B92" r:id="rId_hyperlink_181" tooltip="https://www.diodes.com/datasheet/download/BC857BFA.pdf" display="https://www.diodes.com/datasheet/download/BC857BFA.pdf"/>
    <hyperlink ref="C92" r:id="rId_hyperlink_182" tooltip="BC857BFA" display="BC857BFA"/>
    <hyperlink ref="B93" r:id="rId_hyperlink_183" tooltip="https://www.diodes.com/datasheet/download/BC857BFZ.pdf" display="https://www.diodes.com/datasheet/download/BC857BFZ.pdf"/>
    <hyperlink ref="C93" r:id="rId_hyperlink_184" tooltip="BC857BFZ" display="BC857BFZ"/>
    <hyperlink ref="B94" r:id="rId_hyperlink_185" tooltip="https://www.diodes.com/datasheet/download/BC857BLP.pdf" display="https://www.diodes.com/datasheet/download/BC857BLP.pdf"/>
    <hyperlink ref="C94" r:id="rId_hyperlink_186" tooltip="BC857BLP" display="BC857BLP"/>
    <hyperlink ref="B95" r:id="rId_hyperlink_187" tooltip="https://www.diodes.com/datasheet/download/BC857BLP4.pdf" display="https://www.diodes.com/datasheet/download/BC857BLP4.pdf"/>
    <hyperlink ref="C95" r:id="rId_hyperlink_188" tooltip="BC857BLP4" display="BC857BLP4"/>
    <hyperlink ref="B96" r:id="rId_hyperlink_189" tooltip="https://www.diodes.com/datasheet/download/BC856AQ+-+BC857BQ.pdf" display="https://www.diodes.com/datasheet/download/BC856AQ+-+BC857BQ.pdf"/>
    <hyperlink ref="C96" r:id="rId_hyperlink_190" tooltip="BC857BQ" display="BC857BQ"/>
    <hyperlink ref="B97" r:id="rId_hyperlink_191" tooltip="https://www.diodes.com/datasheet/download/BC857BS.pdf" display="https://www.diodes.com/datasheet/download/BC857BS.pdf"/>
    <hyperlink ref="C97" r:id="rId_hyperlink_192" tooltip="BC857BS" display="BC857BS"/>
    <hyperlink ref="B98" r:id="rId_hyperlink_193" tooltip="https://www.diodes.com/datasheet/download/BC857BS.pdf" display="https://www.diodes.com/datasheet/download/BC857BS.pdf"/>
    <hyperlink ref="C98" r:id="rId_hyperlink_194" tooltip="BC857BSQ" display="BC857BSQ"/>
    <hyperlink ref="B99" r:id="rId_hyperlink_195" tooltip="https://www.diodes.com/datasheet/download/BC857BT.pdf" display="https://www.diodes.com/datasheet/download/BC857BT.pdf"/>
    <hyperlink ref="C99" r:id="rId_hyperlink_196" tooltip="BC857BT" display="BC857BT"/>
    <hyperlink ref="B100" r:id="rId_hyperlink_197" tooltip="https://www.diodes.com/datasheet/download/BC857BTQ.pdf" display="https://www.diodes.com/datasheet/download/BC857BTQ.pdf"/>
    <hyperlink ref="C100" r:id="rId_hyperlink_198" tooltip="BC857BTQ" display="BC857BTQ"/>
    <hyperlink ref="B101" r:id="rId_hyperlink_199" tooltip="https://www.diodes.com/datasheet/download/BC857BV.pdf" display="https://www.diodes.com/datasheet/download/BC857BV.pdf"/>
    <hyperlink ref="C101" r:id="rId_hyperlink_200" tooltip="BC857BV" display="BC857BV"/>
    <hyperlink ref="B102" r:id="rId_hyperlink_201" tooltip="https://www.diodes.com/datasheet/download/BC857BW.pdf" display="https://www.diodes.com/datasheet/download/BC857BW.pdf"/>
    <hyperlink ref="C102" r:id="rId_hyperlink_202" tooltip="BC857BW" display="BC857BW"/>
    <hyperlink ref="B103" r:id="rId_hyperlink_203" tooltip="https://www.diodes.com/datasheet/download/BC857BWQ.pdf" display="https://www.diodes.com/datasheet/download/BC857BWQ.pdf"/>
    <hyperlink ref="C103" r:id="rId_hyperlink_204" tooltip="BC857BWQ" display="BC857BWQ"/>
    <hyperlink ref="B104" r:id="rId_hyperlink_205" tooltip="https://www.diodes.com/datasheet/download/BC857C.pdf" display="https://www.diodes.com/datasheet/download/BC857C.pdf"/>
    <hyperlink ref="C104" r:id="rId_hyperlink_206" tooltip="BC857C" display="BC857C"/>
    <hyperlink ref="B105" r:id="rId_hyperlink_207" tooltip="https://www.diodes.com/datasheet/download/BC857CQ.pdf" display="https://www.diodes.com/datasheet/download/BC857CQ.pdf"/>
    <hyperlink ref="C105" r:id="rId_hyperlink_208" tooltip="BC857CQ" display="BC857CQ"/>
    <hyperlink ref="B106" r:id="rId_hyperlink_209" tooltip="https://www.diodes.com/datasheet/download/BC857CT.pdf" display="https://www.diodes.com/datasheet/download/BC857CT.pdf"/>
    <hyperlink ref="C106" r:id="rId_hyperlink_210" tooltip="BC857CT" display="BC857CT"/>
    <hyperlink ref="B107" r:id="rId_hyperlink_211" tooltip="https://www.diodes.com/datasheet/download/BC857CW.pdf" display="https://www.diodes.com/datasheet/download/BC857CW.pdf"/>
    <hyperlink ref="C107" r:id="rId_hyperlink_212" tooltip="BC857CW" display="BC857CW"/>
    <hyperlink ref="B108" r:id="rId_hyperlink_213" tooltip="https://www.diodes.com/datasheet/download/BC858B.pdf" display="https://www.diodes.com/datasheet/download/BC858B.pdf"/>
    <hyperlink ref="C108" r:id="rId_hyperlink_214" tooltip="BC858B" display="BC858B"/>
    <hyperlink ref="B109" r:id="rId_hyperlink_215" tooltip="https://www.diodes.com/datasheet/download/BC858BW.pdf" display="https://www.diodes.com/datasheet/download/BC858BW.pdf"/>
    <hyperlink ref="C109" r:id="rId_hyperlink_216" tooltip="BC858BW" display="BC858BW"/>
    <hyperlink ref="B110" r:id="rId_hyperlink_217" tooltip="https://www.diodes.com/datasheet/download/BC858C.pdf" display="https://www.diodes.com/datasheet/download/BC858C.pdf"/>
    <hyperlink ref="C110" r:id="rId_hyperlink_218" tooltip="BC858C" display="BC858C"/>
    <hyperlink ref="B111" r:id="rId_hyperlink_219" tooltip="https://www.diodes.com/datasheet/download/BCM847BS.pdf" display="https://www.diodes.com/datasheet/download/BCM847BS.pdf"/>
    <hyperlink ref="C111" r:id="rId_hyperlink_220" tooltip="BCM847BS" display="BCM847BS"/>
    <hyperlink ref="B112" r:id="rId_hyperlink_221" tooltip="https://www.diodes.com/datasheet/download/BCM857BS.pdf" display="https://www.diodes.com/datasheet/download/BCM857BS.pdf"/>
    <hyperlink ref="C112" r:id="rId_hyperlink_222" tooltip="BCM857BS" display="BCM857BS"/>
    <hyperlink ref="B113" r:id="rId_hyperlink_223" tooltip="https://www.diodes.com/datasheet/download/BCM857BV.pdf" display="https://www.diodes.com/datasheet/download/BCM857BV.pdf"/>
    <hyperlink ref="C113" r:id="rId_hyperlink_224" tooltip="BCM857BV" display="BCM857BV"/>
    <hyperlink ref="B114" r:id="rId_hyperlink_225" tooltip="https://www.diodes.com/datasheet/download/BCP51.pdf" display="https://www.diodes.com/datasheet/download/BCP51.pdf"/>
    <hyperlink ref="C114" r:id="rId_hyperlink_226" tooltip="BCP51" display="BCP51"/>
    <hyperlink ref="B115" r:id="rId_hyperlink_227" tooltip="https://www.diodes.com/datasheet/download/BCP5110.pdf" display="https://www.diodes.com/datasheet/download/BCP5110.pdf"/>
    <hyperlink ref="C115" r:id="rId_hyperlink_228" tooltip="BCP5110" display="BCP5110"/>
    <hyperlink ref="B116" r:id="rId_hyperlink_229" tooltip="https://www.diodes.com/datasheet/download/BCP5116.pdf" display="https://www.diodes.com/datasheet/download/BCP5116.pdf"/>
    <hyperlink ref="C116" r:id="rId_hyperlink_230" tooltip="BCP5116" display="BCP5116"/>
    <hyperlink ref="B117" r:id="rId_hyperlink_231" tooltip="https://www.diodes.com/datasheet/download/BCP54.pdf" display="https://www.diodes.com/datasheet/download/BCP54.pdf"/>
    <hyperlink ref="C117" r:id="rId_hyperlink_232" tooltip="BCP54" display="BCP54"/>
    <hyperlink ref="B118" r:id="rId_hyperlink_233" tooltip="https://www.diodes.com/datasheet/download/BCP54.pdf" display="https://www.diodes.com/datasheet/download/BCP54.pdf"/>
    <hyperlink ref="C118" r:id="rId_hyperlink_234" tooltip="BCP5410" display="BCP5410"/>
    <hyperlink ref="B119" r:id="rId_hyperlink_235" tooltip="https://www.diodes.com/datasheet/download/BCP5416.pdf" display="https://www.diodes.com/datasheet/download/BCP5416.pdf"/>
    <hyperlink ref="C119" r:id="rId_hyperlink_236" tooltip="BCP5416" display="BCP5416"/>
    <hyperlink ref="B120" r:id="rId_hyperlink_237" tooltip="https://www.diodes.com/datasheet/download/BCP5416Q+BCP5616Q.pdf" display="https://www.diodes.com/datasheet/download/BCP5416Q+BCP5616Q.pdf"/>
    <hyperlink ref="C120" r:id="rId_hyperlink_238" tooltip="BCP5416Q" display="BCP5416Q"/>
    <hyperlink ref="B121" r:id="rId_hyperlink_239" tooltip="https://www.diodes.com/datasheet/download/BCW66H.pdf" display="https://www.diodes.com/datasheet/download/BCW66H.pdf"/>
    <hyperlink ref="C121" r:id="rId_hyperlink_240" tooltip="BCW66H" display="BCW66H"/>
    <hyperlink ref="B122" r:id="rId_hyperlink_241" tooltip="https://www.diodes.com/datasheet/download/BCW66H.pdf" display="https://www.diodes.com/datasheet/download/BCW66H.pdf"/>
    <hyperlink ref="C122" r:id="rId_hyperlink_242" tooltip="BCW66HQ" display="BCW66HQ"/>
    <hyperlink ref="B123" r:id="rId_hyperlink_243" tooltip="https://www.diodes.com/datasheet/download/BCW68H.pdf" display="https://www.diodes.com/datasheet/download/BCW68H.pdf"/>
    <hyperlink ref="C123" r:id="rId_hyperlink_244" tooltip="BCW68H" display="BCW68H"/>
    <hyperlink ref="B124" r:id="rId_hyperlink_245" tooltip="https://www.diodes.com/datasheet/download/BCX51.pdf" display="https://www.diodes.com/datasheet/download/BCX51.pdf"/>
    <hyperlink ref="C124" r:id="rId_hyperlink_246" tooltip="BCX51" display="BCX51"/>
    <hyperlink ref="B125" r:id="rId_hyperlink_247" tooltip="https://www.diodes.com/datasheet/download/BCX5110.pdf" display="https://www.diodes.com/datasheet/download/BCX5110.pdf"/>
    <hyperlink ref="C125" r:id="rId_hyperlink_248" tooltip="BCX5110" display="BCX5110"/>
    <hyperlink ref="B126" r:id="rId_hyperlink_249" tooltip="https://www.diodes.com/datasheet/download/BCX5116.pdf" display="https://www.diodes.com/datasheet/download/BCX5116.pdf"/>
    <hyperlink ref="C126" r:id="rId_hyperlink_250" tooltip="BCX5116" display="BCX5116"/>
    <hyperlink ref="B127" r:id="rId_hyperlink_251" tooltip="https://www.diodes.com/datasheet/download/BCX54.pdf" display="https://www.diodes.com/datasheet/download/BCX54.pdf"/>
    <hyperlink ref="C127" r:id="rId_hyperlink_252" tooltip="BCX54" display="BCX54"/>
    <hyperlink ref="B128" r:id="rId_hyperlink_253" tooltip="https://www.diodes.com/datasheet/download/BCX5410.pdf" display="https://www.diodes.com/datasheet/download/BCX5410.pdf"/>
    <hyperlink ref="C128" r:id="rId_hyperlink_254" tooltip="BCX5410" display="BCX5410"/>
    <hyperlink ref="B129" r:id="rId_hyperlink_255" tooltip="https://www.diodes.com/datasheet/download/BCX5416.pdf" display="https://www.diodes.com/datasheet/download/BCX5416.pdf"/>
    <hyperlink ref="C129" r:id="rId_hyperlink_256" tooltip="BCX5416" display="BCX5416"/>
    <hyperlink ref="B130" r:id="rId_hyperlink_257" tooltip="https://www.diodes.com/datasheet/download/DJT4030P.pdf" display="https://www.diodes.com/datasheet/download/DJT4030P.pdf"/>
    <hyperlink ref="C130" r:id="rId_hyperlink_258" tooltip="DJT4030P" display="DJT4030P"/>
    <hyperlink ref="B131" r:id="rId_hyperlink_259" tooltip="https://www.diodes.com/datasheet/download/DJT4031N.pdf" display="https://www.diodes.com/datasheet/download/DJT4031N.pdf"/>
    <hyperlink ref="C131" r:id="rId_hyperlink_260" tooltip="DJT4031N" display="DJT4031N"/>
    <hyperlink ref="B132" r:id="rId_hyperlink_261" tooltip="https://www.diodes.com/datasheet/download/DMB2227A.pdf" display="https://www.diodes.com/datasheet/download/DMB2227A.pdf"/>
    <hyperlink ref="C132" r:id="rId_hyperlink_262" tooltip="DMB2227A" display="DMB2227A"/>
    <hyperlink ref="B133" r:id="rId_hyperlink_263" tooltip="https://www.diodes.com/datasheet/download/DMJT9435.pdf" display="https://www.diodes.com/datasheet/download/DMJT9435.pdf"/>
    <hyperlink ref="C133" r:id="rId_hyperlink_264" tooltip="DMJT9435" display="DMJT9435"/>
    <hyperlink ref="B134" r:id="rId_hyperlink_265" tooltip="https://www.diodes.com/datasheet/download/DMMT3904W.pdf" display="https://www.diodes.com/datasheet/download/DMMT3904W.pdf"/>
    <hyperlink ref="C134" r:id="rId_hyperlink_266" tooltip="DMMT3904W" display="DMMT3904W"/>
    <hyperlink ref="B135" r:id="rId_hyperlink_267" tooltip="https://www.diodes.com/datasheet/download/DMMT3904WQ.pdf" display="https://www.diodes.com/datasheet/download/DMMT3904WQ.pdf"/>
    <hyperlink ref="C135" r:id="rId_hyperlink_268" tooltip="DMMT3904WQ" display="DMMT3904WQ"/>
    <hyperlink ref="B136" r:id="rId_hyperlink_269" tooltip="https://www.diodes.com/datasheet/download/DMMT3906.pdf" display="https://www.diodes.com/datasheet/download/DMMT3906.pdf"/>
    <hyperlink ref="C136" r:id="rId_hyperlink_270" tooltip="DMMT3906" display="DMMT3906"/>
    <hyperlink ref="B137" r:id="rId_hyperlink_271" tooltip="https://www.diodes.com/datasheet/download/DMMT3906.pdf" display="https://www.diodes.com/datasheet/download/DMMT3906.pdf"/>
    <hyperlink ref="C137" r:id="rId_hyperlink_272" tooltip="DMMT3906Q" display="DMMT3906Q"/>
    <hyperlink ref="B138" r:id="rId_hyperlink_273" tooltip="https://www.diodes.com/datasheet/download/DMMT3906W.pdf" display="https://www.diodes.com/datasheet/download/DMMT3906W.pdf"/>
    <hyperlink ref="C138" r:id="rId_hyperlink_274" tooltip="DMMT3906W" display="DMMT3906W"/>
    <hyperlink ref="B139" r:id="rId_hyperlink_275" tooltip="https://www.diodes.com/datasheet/download/DMMT3906W.pdf" display="https://www.diodes.com/datasheet/download/DMMT3906W.pdf"/>
    <hyperlink ref="C139" r:id="rId_hyperlink_276" tooltip="DMMT3906WQ" display="DMMT3906WQ"/>
    <hyperlink ref="B140" r:id="rId_hyperlink_277" tooltip="https://www.diodes.com/datasheet/download/DNLS350E.pdf" display="https://www.diodes.com/datasheet/download/DNLS350E.pdf"/>
    <hyperlink ref="C140" r:id="rId_hyperlink_278" tooltip="DNLS350E" display="DNLS350E"/>
    <hyperlink ref="B141" r:id="rId_hyperlink_279" tooltip="https://www.diodes.com/datasheet/download/DNLS350Y.pdf" display="https://www.diodes.com/datasheet/download/DNLS350Y.pdf"/>
    <hyperlink ref="C141" r:id="rId_hyperlink_280" tooltip="DNLS350Y" display="DNLS350Y"/>
    <hyperlink ref="B142" r:id="rId_hyperlink_281" tooltip="https://www.diodes.com/datasheet/download/DP0150BLP4.pdf" display="https://www.diodes.com/datasheet/download/DP0150BLP4.pdf"/>
    <hyperlink ref="C142" r:id="rId_hyperlink_282" tooltip="DP0150BLP4" display="DP0150BLP4"/>
    <hyperlink ref="B143" r:id="rId_hyperlink_283" tooltip="https://www.diodes.com/datasheet/download/DPLS350E.pdf" display="https://www.diodes.com/datasheet/download/DPLS350E.pdf"/>
    <hyperlink ref="C143" r:id="rId_hyperlink_284" tooltip="DPLS350E" display="DPLS350E"/>
    <hyperlink ref="B144" r:id="rId_hyperlink_285" tooltip="https://www.diodes.com/datasheet/download/DPLS350Y.pdf" display="https://www.diodes.com/datasheet/download/DPLS350Y.pdf"/>
    <hyperlink ref="C144" r:id="rId_hyperlink_286" tooltip="DPLS350Y" display="DPLS350Y"/>
    <hyperlink ref="B145" r:id="rId_hyperlink_287" tooltip="https://www.diodes.com/datasheet/download/DSS2540M.pdf" display="https://www.diodes.com/datasheet/download/DSS2540M.pdf"/>
    <hyperlink ref="C145" r:id="rId_hyperlink_288" tooltip="DSS2540M" display="DSS2540M"/>
    <hyperlink ref="B146" r:id="rId_hyperlink_289" tooltip="https://www.diodes.com/datasheet/download/DSS30101L.pdf" display="https://www.diodes.com/datasheet/download/DSS30101L.pdf"/>
    <hyperlink ref="C146" r:id="rId_hyperlink_290" tooltip="DSS30101L" display="DSS30101L"/>
    <hyperlink ref="B147" r:id="rId_hyperlink_291" tooltip="https://www.diodes.com/datasheet/download/DSS3540M.pdf" display="https://www.diodes.com/datasheet/download/DSS3540M.pdf"/>
    <hyperlink ref="C147" r:id="rId_hyperlink_292" tooltip="DSS3540M" display="DSS3540M"/>
    <hyperlink ref="B148" r:id="rId_hyperlink_293" tooltip="https://www.diodes.com/datasheet/download/DSS3540MQ.pdf" display="https://www.diodes.com/datasheet/download/DSS3540MQ.pdf"/>
    <hyperlink ref="C148" r:id="rId_hyperlink_294" tooltip="DSS3540MQ" display="DSS3540MQ"/>
    <hyperlink ref="B149" r:id="rId_hyperlink_295" tooltip="https://www.diodes.com/datasheet/download/DSS4140U.pdf" display="https://www.diodes.com/datasheet/download/DSS4140U.pdf"/>
    <hyperlink ref="C149" r:id="rId_hyperlink_296" tooltip="DSS4140U" display="DSS4140U"/>
    <hyperlink ref="B150" r:id="rId_hyperlink_297" tooltip="https://www.diodes.com/datasheet/download/DSS4140V.pdf" display="https://www.diodes.com/datasheet/download/DSS4140V.pdf"/>
    <hyperlink ref="C150" r:id="rId_hyperlink_298" tooltip="DSS4140V" display="DSS4140V"/>
    <hyperlink ref="B151" r:id="rId_hyperlink_299" tooltip="https://www.diodes.com/datasheet/download/DSS4240V.pdf" display="https://www.diodes.com/datasheet/download/DSS4240V.pdf"/>
    <hyperlink ref="C151" r:id="rId_hyperlink_300" tooltip="DSS4240V" display="DSS4240V"/>
    <hyperlink ref="B152" r:id="rId_hyperlink_301" tooltip="https://www.diodes.com/datasheet/download/DSS4240Y.pdf" display="https://www.diodes.com/datasheet/download/DSS4240Y.pdf"/>
    <hyperlink ref="C152" r:id="rId_hyperlink_302" tooltip="DSS4240Y" display="DSS4240Y"/>
    <hyperlink ref="B153" r:id="rId_hyperlink_303" tooltip="https://www.diodes.com/datasheet/download/DSS4540X.pdf" display="https://www.diodes.com/datasheet/download/DSS4540X.pdf"/>
    <hyperlink ref="C153" r:id="rId_hyperlink_304" tooltip="DSS4540X" display="DSS4540X"/>
    <hyperlink ref="B154" r:id="rId_hyperlink_305" tooltip="https://www.diodes.com/datasheet/download/DSS5140U.pdf" display="https://www.diodes.com/datasheet/download/DSS5140U.pdf"/>
    <hyperlink ref="C154" r:id="rId_hyperlink_306" tooltip="DSS5140U" display="DSS5140U"/>
    <hyperlink ref="B155" r:id="rId_hyperlink_307" tooltip="https://www.diodes.com/datasheet/download/DSS5140V.pdf" display="https://www.diodes.com/datasheet/download/DSS5140V.pdf"/>
    <hyperlink ref="C155" r:id="rId_hyperlink_308" tooltip="DSS5140V" display="DSS5140V"/>
    <hyperlink ref="B156" r:id="rId_hyperlink_309" tooltip="https://www.diodes.com/datasheet/download/DSS5240TQ.pdf" display="https://www.diodes.com/datasheet/download/DSS5240TQ.pdf"/>
    <hyperlink ref="C156" r:id="rId_hyperlink_310" tooltip="DSS5240TQ" display="DSS5240TQ"/>
    <hyperlink ref="B157" r:id="rId_hyperlink_311" tooltip="https://www.diodes.com/datasheet/download/DSS5240V.pdf" display="https://www.diodes.com/datasheet/download/DSS5240V.pdf"/>
    <hyperlink ref="C157" r:id="rId_hyperlink_312" tooltip="DSS5240V" display="DSS5240V"/>
    <hyperlink ref="B158" r:id="rId_hyperlink_313" tooltip="https://www.diodes.com/datasheet/download/DSS5240Y.pdf" display="https://www.diodes.com/datasheet/download/DSS5240Y.pdf"/>
    <hyperlink ref="C158" r:id="rId_hyperlink_314" tooltip="DSS5240Y" display="DSS5240Y"/>
    <hyperlink ref="B159" r:id="rId_hyperlink_315" tooltip="https://www.diodes.com/datasheet/download/DSS5540X.pdf" display="https://www.diodes.com/datasheet/download/DSS5540X.pdf"/>
    <hyperlink ref="C159" r:id="rId_hyperlink_316" tooltip="DSS5540X" display="DSS5540X"/>
    <hyperlink ref="B160" r:id="rId_hyperlink_317" tooltip="https://www.diodes.com/datasheet/download/DST3904DJ.pdf" display="https://www.diodes.com/datasheet/download/DST3904DJ.pdf"/>
    <hyperlink ref="C160" r:id="rId_hyperlink_318" tooltip="DST3904DJ" display="DST3904DJ"/>
    <hyperlink ref="B161" r:id="rId_hyperlink_319" tooltip="https://www.diodes.com/datasheet/download/DST3906DJ.pdf" display="https://www.diodes.com/datasheet/download/DST3906DJ.pdf"/>
    <hyperlink ref="C161" r:id="rId_hyperlink_320" tooltip="DST3906DJ" display="DST3906DJ"/>
    <hyperlink ref="B162" r:id="rId_hyperlink_321" tooltip="https://www.diodes.com/datasheet/download/DST3946DPJ.pdf" display="https://www.diodes.com/datasheet/download/DST3946DPJ.pdf"/>
    <hyperlink ref="C162" r:id="rId_hyperlink_322" tooltip="DST3946DPJ" display="DST3946DPJ"/>
    <hyperlink ref="B163" r:id="rId_hyperlink_323" tooltip="https://www.diodes.com/datasheet/download/DST847BDJ.pdf" display="https://www.diodes.com/datasheet/download/DST847BDJ.pdf"/>
    <hyperlink ref="C163" r:id="rId_hyperlink_324" tooltip="DST847BDJ" display="DST847BDJ"/>
    <hyperlink ref="B164" r:id="rId_hyperlink_325" tooltip="https://www.diodes.com/datasheet/download/DST847BPDP6.pdf" display="https://www.diodes.com/datasheet/download/DST847BPDP6.pdf"/>
    <hyperlink ref="C164" r:id="rId_hyperlink_326" tooltip="DST847BPDP6" display="DST847BPDP6"/>
    <hyperlink ref="B165" r:id="rId_hyperlink_327" tooltip="https://www.diodes.com/datasheet/download/DST857BDJ.pdf" display="https://www.diodes.com/datasheet/download/DST857BDJ.pdf"/>
    <hyperlink ref="C165" r:id="rId_hyperlink_328" tooltip="DST857BDJ" display="DST857BDJ"/>
    <hyperlink ref="B166" r:id="rId_hyperlink_329" tooltip="https://www.diodes.com/datasheet/download/DXT2222A.pdf" display="https://www.diodes.com/datasheet/download/DXT2222A.pdf"/>
    <hyperlink ref="C166" r:id="rId_hyperlink_330" tooltip="DXT2222A" display="DXT2222A"/>
    <hyperlink ref="B167" r:id="rId_hyperlink_331" tooltip="https://www.diodes.com/datasheet/download/DXT3904.pdf" display="https://www.diodes.com/datasheet/download/DXT3904.pdf"/>
    <hyperlink ref="C167" r:id="rId_hyperlink_332" tooltip="DXT3904" display="DXT3904"/>
    <hyperlink ref="B168" r:id="rId_hyperlink_333" tooltip="https://www.diodes.com/datasheet/download/DXT3906.pdf" display="https://www.diodes.com/datasheet/download/DXT3906.pdf"/>
    <hyperlink ref="C168" r:id="rId_hyperlink_334" tooltip="DXT3906" display="DXT3906"/>
    <hyperlink ref="B169" r:id="rId_hyperlink_335" tooltip="https://www.diodes.com/datasheet/download/DXT690BP5.pdf" display="https://www.diodes.com/datasheet/download/DXT690BP5.pdf"/>
    <hyperlink ref="C169" r:id="rId_hyperlink_336" tooltip="DXT690BP5" display="DXT690BP5"/>
    <hyperlink ref="B170" r:id="rId_hyperlink_337" tooltip="https://www.diodes.com/datasheet/download/DXT690BP5.pdf" display="https://www.diodes.com/datasheet/download/DXT690BP5.pdf"/>
    <hyperlink ref="C170" r:id="rId_hyperlink_338" tooltip="DXT690BP5Q" display="DXT690BP5Q"/>
    <hyperlink ref="B171" r:id="rId_hyperlink_339" tooltip="https://www.diodes.com/datasheet/download/DXT790AP5.pdf" display="https://www.diodes.com/datasheet/download/DXT790AP5.pdf"/>
    <hyperlink ref="C171" r:id="rId_hyperlink_340" tooltip="DXT790AP5" display="DXT790AP5"/>
    <hyperlink ref="B172" r:id="rId_hyperlink_341" tooltip="https://www.diodes.com/datasheet/download/DXTN07045DFG.pdf" display="https://www.diodes.com/datasheet/download/DXTN07045DFG.pdf"/>
    <hyperlink ref="C172" r:id="rId_hyperlink_342" tooltip="DXTN07045DFG" display="DXTN07045DFG"/>
    <hyperlink ref="B173" r:id="rId_hyperlink_343" tooltip="https://www.diodes.com/datasheet/download/DXTN22040CFG.pdf" display="https://www.diodes.com/datasheet/download/DXTN22040CFG.pdf"/>
    <hyperlink ref="C173" r:id="rId_hyperlink_344" tooltip="DXTN22040CFG" display="DXTN22040CFG"/>
    <hyperlink ref="B174" r:id="rId_hyperlink_345" tooltip="https://www.diodes.com/datasheet/download/DXTN22040CFGQ.pdf" display="https://www.diodes.com/datasheet/download/DXTN22040CFGQ.pdf"/>
    <hyperlink ref="C174" r:id="rId_hyperlink_346" tooltip="DXTN22040CFGQ" display="DXTN22040CFGQ"/>
    <hyperlink ref="B175" r:id="rId_hyperlink_347" tooltip="https://www.diodes.com/datasheet/download/DXTN22040DFG.pdf" display="https://www.diodes.com/datasheet/download/DXTN22040DFG.pdf"/>
    <hyperlink ref="C175" r:id="rId_hyperlink_348" tooltip="DXTN22040DFG" display="DXTN22040DFG"/>
    <hyperlink ref="B176" r:id="rId_hyperlink_349" tooltip="https://www.diodes.com/datasheet/download/DXTN22040DFGQ.pdf" display="https://www.diodes.com/datasheet/download/DXTN22040DFGQ.pdf"/>
    <hyperlink ref="C176" r:id="rId_hyperlink_350" tooltip="DXTN22040DFGQ" display="DXTN22040DFGQ"/>
    <hyperlink ref="B177" r:id="rId_hyperlink_351" tooltip="https://www.diodes.com/datasheet/download/DXTN5840CFDB.pdf" display="https://www.diodes.com/datasheet/download/DXTN5840CFDB.pdf"/>
    <hyperlink ref="C177" r:id="rId_hyperlink_352" tooltip="DXTN5840CFDB" display="DXTN5840CFDB"/>
    <hyperlink ref="B178" r:id="rId_hyperlink_353" tooltip="https://www.diodes.com/datasheet/download/DXTP07040CFG.pdf" display="https://www.diodes.com/datasheet/download/DXTP07040CFG.pdf"/>
    <hyperlink ref="C178" r:id="rId_hyperlink_354" tooltip="DXTP07040CFG" display="DXTP07040CFG"/>
    <hyperlink ref="B179" r:id="rId_hyperlink_355" tooltip="https://www.diodes.com/datasheet/download/DXTP07040CFGQ.pdf" display="https://www.diodes.com/datasheet/download/DXTP07040CFGQ.pdf"/>
    <hyperlink ref="C179" r:id="rId_hyperlink_356" tooltip="DXTP07040CFGQ" display="DXTP07040CFGQ"/>
    <hyperlink ref="B180" r:id="rId_hyperlink_357" tooltip="https://www.diodes.com/datasheet/download/DXTP22040CFGQ.pdf" display="https://www.diodes.com/datasheet/download/DXTP22040CFGQ.pdf"/>
    <hyperlink ref="C180" r:id="rId_hyperlink_358" tooltip="DXTP22040CFGQ" display="DXTP22040CFGQ"/>
    <hyperlink ref="B181" r:id="rId_hyperlink_359" tooltip="https://www.diodes.com/datasheet/download/DXTP22040DFGQ.pdf" display="https://www.diodes.com/datasheet/download/DXTP22040DFGQ.pdf"/>
    <hyperlink ref="C181" r:id="rId_hyperlink_360" tooltip="DXTP22040DFGQ" display="DXTP22040DFGQ"/>
    <hyperlink ref="B182" r:id="rId_hyperlink_361" tooltip="https://www.diodes.com/datasheet/download/DXTP5840CFDB.pdf" display="https://www.diodes.com/datasheet/download/DXTP5840CFDB.pdf"/>
    <hyperlink ref="C182" r:id="rId_hyperlink_362" tooltip="DXTP5840CFDB" display="DXTP5840CFDB"/>
    <hyperlink ref="B183" r:id="rId_hyperlink_363" tooltip="https://www.diodes.com/datasheet/download/DZT2222A.pdf" display="https://www.diodes.com/datasheet/download/DZT2222A.pdf"/>
    <hyperlink ref="C183" r:id="rId_hyperlink_364" tooltip="DZT2222A" display="DZT2222A"/>
    <hyperlink ref="B184" r:id="rId_hyperlink_365" tooltip="https://www.diodes.com/datasheet/download/FCX1051A.pdf" display="https://www.diodes.com/datasheet/download/FCX1051A.pdf"/>
    <hyperlink ref="C184" r:id="rId_hyperlink_366" tooltip="FCX1051A" display="FCX1051A"/>
    <hyperlink ref="B185" r:id="rId_hyperlink_367" tooltip="https://www.diodes.com/datasheet/download/FCX1151A.pdf" display="https://www.diodes.com/datasheet/download/FCX1151A.pdf"/>
    <hyperlink ref="C185" r:id="rId_hyperlink_368" tooltip="FCX1151A" display="FCX1151A"/>
    <hyperlink ref="B186" r:id="rId_hyperlink_369" tooltip="https://www.diodes.com/datasheet/download/FCX491A.pdf" display="https://www.diodes.com/datasheet/download/FCX491A.pdf"/>
    <hyperlink ref="C186" r:id="rId_hyperlink_370" tooltip="FCX491A" display="FCX491A"/>
    <hyperlink ref="B187" r:id="rId_hyperlink_371" tooltip="https://www.diodes.com/datasheet/download/FCX491AQ.pdf" display="https://www.diodes.com/datasheet/download/FCX491AQ.pdf"/>
    <hyperlink ref="C187" r:id="rId_hyperlink_372" tooltip="FCX491AQ" display="FCX491AQ"/>
    <hyperlink ref="B188" r:id="rId_hyperlink_373" tooltip="https://www.diodes.com/datasheet/download/FCX589.pdf" display="https://www.diodes.com/datasheet/download/FCX589.pdf"/>
    <hyperlink ref="C188" r:id="rId_hyperlink_374" tooltip="FCX589" display="FCX589"/>
    <hyperlink ref="B189" r:id="rId_hyperlink_375" tooltip="https://www.diodes.com/datasheet/download/FCX591A.pdf" display="https://www.diodes.com/datasheet/download/FCX591A.pdf"/>
    <hyperlink ref="C189" r:id="rId_hyperlink_376" tooltip="FCX591A" display="FCX591A"/>
    <hyperlink ref="B190" r:id="rId_hyperlink_377" tooltip="https://www.diodes.com/datasheet/download/FCX591AQ.pdf" display="https://www.diodes.com/datasheet/download/FCX591AQ.pdf"/>
    <hyperlink ref="C190" r:id="rId_hyperlink_378" tooltip="FCX591AQ" display="FCX591AQ"/>
    <hyperlink ref="B191" r:id="rId_hyperlink_379" tooltip="https://www.diodes.com/datasheet/download/FCX619.pdf" display="https://www.diodes.com/datasheet/download/FCX619.pdf"/>
    <hyperlink ref="C191" r:id="rId_hyperlink_380" tooltip="FCX619" display="FCX619"/>
    <hyperlink ref="B192" r:id="rId_hyperlink_381" tooltip="https://www.diodes.com/datasheet/download/FCX619.pdf" display="https://www.diodes.com/datasheet/download/FCX619.pdf"/>
    <hyperlink ref="C192" r:id="rId_hyperlink_382" tooltip="FCX619Q" display="FCX619Q"/>
    <hyperlink ref="B193" r:id="rId_hyperlink_383" tooltip="https://www.diodes.com/datasheet/download/FCX690B.pdf" display="https://www.diodes.com/datasheet/download/FCX690B.pdf"/>
    <hyperlink ref="C193" r:id="rId_hyperlink_384" tooltip="FCX690B" display="FCX690B"/>
    <hyperlink ref="B194" r:id="rId_hyperlink_385" tooltip="https://www.diodes.com/datasheet/download/FCX790A.pdf" display="https://www.diodes.com/datasheet/download/FCX790A.pdf"/>
    <hyperlink ref="C194" r:id="rId_hyperlink_386" tooltip="FCX790A" display="FCX790A"/>
    <hyperlink ref="B195" r:id="rId_hyperlink_387" tooltip="https://www.diodes.com/datasheet/download/FMMT449.pdf" display="https://www.diodes.com/datasheet/download/FMMT449.pdf"/>
    <hyperlink ref="C195" r:id="rId_hyperlink_388" tooltip="FMMT449" display="FMMT449"/>
    <hyperlink ref="B196" r:id="rId_hyperlink_389" tooltip="https://www.diodes.com/datasheet/download/FMMT489.pdf" display="https://www.diodes.com/datasheet/download/FMMT489.pdf"/>
    <hyperlink ref="C196" r:id="rId_hyperlink_390" tooltip="FMMT489" display="FMMT489"/>
    <hyperlink ref="B197" r:id="rId_hyperlink_391" tooltip="https://www.diodes.com/datasheet/download/FMMT491A.pdf" display="https://www.diodes.com/datasheet/download/FMMT491A.pdf"/>
    <hyperlink ref="C197" r:id="rId_hyperlink_392" tooltip="FMMT491A" display="FMMT491A"/>
    <hyperlink ref="B198" r:id="rId_hyperlink_393" tooltip="https://www.diodes.com/datasheet/download/FMMT491A.pdf" display="https://www.diodes.com/datasheet/download/FMMT491A.pdf"/>
    <hyperlink ref="C198" r:id="rId_hyperlink_394" tooltip="FMMT491AQ" display="FMMT491AQ"/>
    <hyperlink ref="B199" r:id="rId_hyperlink_395" tooltip="https://www.diodes.com/datasheet/download/FMMT549.pdf" display="https://www.diodes.com/datasheet/download/FMMT549.pdf"/>
    <hyperlink ref="C199" r:id="rId_hyperlink_396" tooltip="FMMT549" display="FMMT549"/>
    <hyperlink ref="B200" r:id="rId_hyperlink_397" tooltip="https://www.diodes.com/datasheet/download/FMMT549A.pdf" display="https://www.diodes.com/datasheet/download/FMMT549A.pdf"/>
    <hyperlink ref="C200" r:id="rId_hyperlink_398" tooltip="FMMT549A" display="FMMT549A"/>
    <hyperlink ref="B201" r:id="rId_hyperlink_399" tooltip="https://www.diodes.com/datasheet/download/FMMT589.pdf" display="https://www.diodes.com/datasheet/download/FMMT589.pdf"/>
    <hyperlink ref="C201" r:id="rId_hyperlink_400" tooltip="FMMT589" display="FMMT589"/>
    <hyperlink ref="B202" r:id="rId_hyperlink_401" tooltip="https://www.diodes.com/datasheet/download/FMMT591A.pdf" display="https://www.diodes.com/datasheet/download/FMMT591A.pdf"/>
    <hyperlink ref="C202" r:id="rId_hyperlink_402" tooltip="FMMT591A" display="FMMT591A"/>
    <hyperlink ref="B203" r:id="rId_hyperlink_403" tooltip="https://www.diodes.com/datasheet/download/FMMT591A.pdf" display="https://www.diodes.com/datasheet/download/FMMT591A.pdf"/>
    <hyperlink ref="C203" r:id="rId_hyperlink_404" tooltip="FMMT591AQ" display="FMMT591AQ"/>
    <hyperlink ref="B204" r:id="rId_hyperlink_405" tooltip="https://www.diodes.com/datasheet/download/FMMT619.pdf" display="https://www.diodes.com/datasheet/download/FMMT619.pdf"/>
    <hyperlink ref="C204" r:id="rId_hyperlink_406" tooltip="FMMT619" display="FMMT619"/>
    <hyperlink ref="B205" r:id="rId_hyperlink_407" tooltip="https://www.diodes.com/datasheet/download/FMMT619Q.pdf" display="https://www.diodes.com/datasheet/download/FMMT619Q.pdf"/>
    <hyperlink ref="C205" r:id="rId_hyperlink_408" tooltip="FMMT619Q" display="FMMT619Q"/>
    <hyperlink ref="B206" r:id="rId_hyperlink_409" tooltip="https://www.diodes.com/datasheet/download/FMMT720.pdf" display="https://www.diodes.com/datasheet/download/FMMT720.pdf"/>
    <hyperlink ref="C206" r:id="rId_hyperlink_410" tooltip="FMMT720" display="FMMT720"/>
    <hyperlink ref="B207" r:id="rId_hyperlink_411" tooltip="https://www.diodes.com/datasheet/download/FMMT720.pdf" display="https://www.diodes.com/datasheet/download/FMMT720.pdf"/>
    <hyperlink ref="C207" r:id="rId_hyperlink_412" tooltip="FMMT720Q" display="FMMT720Q"/>
    <hyperlink ref="B208" r:id="rId_hyperlink_413" tooltip="https://www.diodes.com/datasheet/download/FMMTL619.pdf" display="https://www.diodes.com/datasheet/download/FMMTL619.pdf"/>
    <hyperlink ref="C208" r:id="rId_hyperlink_414" tooltip="FMMTL619" display="FMMTL619"/>
    <hyperlink ref="B209" r:id="rId_hyperlink_415" tooltip="https://www.diodes.com/datasheet/download/FZT1051A.pdf" display="https://www.diodes.com/datasheet/download/FZT1051A.pdf"/>
    <hyperlink ref="C209" r:id="rId_hyperlink_416" tooltip="FZT1051A" display="FZT1051A"/>
    <hyperlink ref="B210" r:id="rId_hyperlink_417" tooltip="https://www.diodes.com/datasheet/download/FZT1151A.pdf" display="https://www.diodes.com/datasheet/download/FZT1151A.pdf"/>
    <hyperlink ref="C210" r:id="rId_hyperlink_418" tooltip="FZT1151A" display="FZT1151A"/>
    <hyperlink ref="B211" r:id="rId_hyperlink_419" tooltip="https://www.diodes.com/datasheet/download/FZT489.pdf" display="https://www.diodes.com/datasheet/download/FZT489.pdf"/>
    <hyperlink ref="C211" r:id="rId_hyperlink_420" tooltip="FZT489" display="FZT489"/>
    <hyperlink ref="B212" r:id="rId_hyperlink_421" tooltip="https://www.diodes.com/datasheet/download/FZT489.pdf" display="https://www.diodes.com/datasheet/download/FZT489.pdf"/>
    <hyperlink ref="C212" r:id="rId_hyperlink_422" tooltip="FZT489Q" display="FZT489Q"/>
    <hyperlink ref="B213" r:id="rId_hyperlink_423" tooltip="https://www.diodes.com/datasheet/download/FZT491A.pdf" display="https://www.diodes.com/datasheet/download/FZT491A.pdf"/>
    <hyperlink ref="C213" r:id="rId_hyperlink_424" tooltip="FZT491A" display="FZT491A"/>
    <hyperlink ref="B214" r:id="rId_hyperlink_425" tooltip="https://www.diodes.com/datasheet/download/FZT491A.pdf" display="https://www.diodes.com/datasheet/download/FZT491A.pdf"/>
    <hyperlink ref="C214" r:id="rId_hyperlink_426" tooltip="FZT491AQ" display="FZT491AQ"/>
    <hyperlink ref="B215" r:id="rId_hyperlink_427" tooltip="https://www.diodes.com/datasheet/download/FZT549.pdf" display="https://www.diodes.com/datasheet/download/FZT549.pdf"/>
    <hyperlink ref="C215" r:id="rId_hyperlink_428" tooltip="FZT549" display="FZT549"/>
    <hyperlink ref="B216" r:id="rId_hyperlink_429" tooltip="https://www.diodes.com/datasheet/download/FZT589.pdf" display="https://www.diodes.com/datasheet/download/FZT589.pdf"/>
    <hyperlink ref="C216" r:id="rId_hyperlink_430" tooltip="FZT589" display="FZT589"/>
    <hyperlink ref="B217" r:id="rId_hyperlink_431" tooltip="https://www.diodes.com/datasheet/download/FZT591A.pdf" display="https://www.diodes.com/datasheet/download/FZT591A.pdf"/>
    <hyperlink ref="C217" r:id="rId_hyperlink_432" tooltip="FZT591A" display="FZT591A"/>
    <hyperlink ref="B218" r:id="rId_hyperlink_433" tooltip="https://www.diodes.com/datasheet/download/FZT591A.pdf" display="https://www.diodes.com/datasheet/download/FZT591A.pdf"/>
    <hyperlink ref="C218" r:id="rId_hyperlink_434" tooltip="FZT591AQ" display="FZT591AQ"/>
    <hyperlink ref="B219" r:id="rId_hyperlink_435" tooltip="https://www.diodes.com/datasheet/download/FZT690B.pdf" display="https://www.diodes.com/datasheet/download/FZT690B.pdf"/>
    <hyperlink ref="C219" r:id="rId_hyperlink_436" tooltip="FZT690B" display="FZT690B"/>
    <hyperlink ref="B220" r:id="rId_hyperlink_437" tooltip="https://www.diodes.com/datasheet/download/FZT690B.pdf" display="https://www.diodes.com/datasheet/download/FZT690B.pdf"/>
    <hyperlink ref="C220" r:id="rId_hyperlink_438" tooltip="FZT690BQ" display="FZT690BQ"/>
    <hyperlink ref="B221" r:id="rId_hyperlink_439" tooltip="https://www.diodes.com/datasheet/download/FZT790A.pdf" display="https://www.diodes.com/datasheet/download/FZT790A.pdf"/>
    <hyperlink ref="C221" r:id="rId_hyperlink_440" tooltip="FZT790A" display="FZT790A"/>
    <hyperlink ref="B222" r:id="rId_hyperlink_441" tooltip="https://www.diodes.com/datasheet/download/FZT849.pdf" display="https://www.diodes.com/datasheet/download/FZT849.pdf"/>
    <hyperlink ref="C222" r:id="rId_hyperlink_442" tooltip="FZT849" display="FZT849"/>
    <hyperlink ref="B223" r:id="rId_hyperlink_443" tooltip="https://www.diodes.com/datasheet/download/FZT949.pdf" display="https://www.diodes.com/datasheet/download/FZT949.pdf"/>
    <hyperlink ref="C223" r:id="rId_hyperlink_444" tooltip="FZT949" display="FZT949"/>
    <hyperlink ref="B224" r:id="rId_hyperlink_445" tooltip="https://www.diodes.com/datasheet/download/FZT949Q.pdf" display="https://www.diodes.com/datasheet/download/FZT949Q.pdf"/>
    <hyperlink ref="C224" r:id="rId_hyperlink_446" tooltip="FZT949Q" display="FZT949Q"/>
    <hyperlink ref="B225" r:id="rId_hyperlink_447" tooltip="https://www.diodes.com/datasheet/download/FZTA14.pdf" display="https://www.diodes.com/datasheet/download/FZTA14.pdf"/>
    <hyperlink ref="C225" r:id="rId_hyperlink_448" tooltip="FZTA14" display="FZTA14"/>
    <hyperlink ref="B226" r:id="rId_hyperlink_449" tooltip="https://www.diodes.com/datasheet/download/MMBT2222A.pdf" display="https://www.diodes.com/datasheet/download/MMBT2222A.pdf"/>
    <hyperlink ref="C226" r:id="rId_hyperlink_450" tooltip="MMBT2222A" display="MMBT2222A"/>
    <hyperlink ref="B227" r:id="rId_hyperlink_451" tooltip="https://www.diodes.com/datasheet/download/MMBT2222ALP4.pdf" display="https://www.diodes.com/datasheet/download/MMBT2222ALP4.pdf"/>
    <hyperlink ref="C227" r:id="rId_hyperlink_452" tooltip="MMBT2222ALP4" display="MMBT2222ALP4"/>
    <hyperlink ref="B228" r:id="rId_hyperlink_453" tooltip="https://www.diodes.com/datasheet/download/MMBT2222A.pdf" display="https://www.diodes.com/datasheet/download/MMBT2222A.pdf"/>
    <hyperlink ref="C228" r:id="rId_hyperlink_454" tooltip="MMBT2222AQ" display="MMBT2222AQ"/>
    <hyperlink ref="B229" r:id="rId_hyperlink_455" tooltip="https://www.diodes.com/datasheet/download/MMBT2222AT.pdf" display="https://www.diodes.com/datasheet/download/MMBT2222AT.pdf"/>
    <hyperlink ref="C229" r:id="rId_hyperlink_456" tooltip="MMBT2222AT" display="MMBT2222AT"/>
    <hyperlink ref="B230" r:id="rId_hyperlink_457" tooltip="https://www.diodes.com/datasheet/download/MMBT3904.pdf" display="https://www.diodes.com/datasheet/download/MMBT3904.pdf"/>
    <hyperlink ref="C230" r:id="rId_hyperlink_458" tooltip="MMBT3904" display="MMBT3904"/>
    <hyperlink ref="B231" r:id="rId_hyperlink_459" tooltip="https://www.diodes.com/datasheet/download/MMBT3904FA.pdf" display="https://www.diodes.com/datasheet/download/MMBT3904FA.pdf"/>
    <hyperlink ref="C231" r:id="rId_hyperlink_460" tooltip="MMBT3904FA" display="MMBT3904FA"/>
    <hyperlink ref="B232" r:id="rId_hyperlink_461" tooltip="https://www.diodes.com/datasheet/download/MMBT3904FZ.pdf" display="https://www.diodes.com/datasheet/download/MMBT3904FZ.pdf"/>
    <hyperlink ref="C232" r:id="rId_hyperlink_462" tooltip="MMBT3904FZ" display="MMBT3904FZ"/>
    <hyperlink ref="B233" r:id="rId_hyperlink_463" tooltip="https://www.diodes.com/datasheet/download/MMBT3904LP.pdf" display="https://www.diodes.com/datasheet/download/MMBT3904LP.pdf"/>
    <hyperlink ref="C233" r:id="rId_hyperlink_464" tooltip="MMBT3904LP" display="MMBT3904LP"/>
    <hyperlink ref="B234" r:id="rId_hyperlink_465" tooltip="https://www.diodes.com/datasheet/download/MMBT3904Q.pdf" display="https://www.diodes.com/datasheet/download/MMBT3904Q.pdf"/>
    <hyperlink ref="C234" r:id="rId_hyperlink_466" tooltip="MMBT3904Q" display="MMBT3904Q"/>
    <hyperlink ref="B235" r:id="rId_hyperlink_467" tooltip="https://www.diodes.com/datasheet/download/MMBT3904T.pdf" display="https://www.diodes.com/datasheet/download/MMBT3904T.pdf"/>
    <hyperlink ref="C235" r:id="rId_hyperlink_468" tooltip="MMBT3904T" display="MMBT3904T"/>
    <hyperlink ref="B236" r:id="rId_hyperlink_469" tooltip="https://www.diodes.com/datasheet/download/MMBT3906.pdf" display="https://www.diodes.com/datasheet/download/MMBT3906.pdf"/>
    <hyperlink ref="C236" r:id="rId_hyperlink_470" tooltip="MMBT3906" display="MMBT3906"/>
    <hyperlink ref="B237" r:id="rId_hyperlink_471" tooltip="https://www.diodes.com/datasheet/download/MMBT3906FA.pdf" display="https://www.diodes.com/datasheet/download/MMBT3906FA.pdf"/>
    <hyperlink ref="C237" r:id="rId_hyperlink_472" tooltip="MMBT3906FA" display="MMBT3906FA"/>
    <hyperlink ref="B238" r:id="rId_hyperlink_473" tooltip="https://www.diodes.com/datasheet/download/MMBT3906FZ.pdf" display="https://www.diodes.com/datasheet/download/MMBT3906FZ.pdf"/>
    <hyperlink ref="C238" r:id="rId_hyperlink_474" tooltip="MMBT3906FZ" display="MMBT3906FZ"/>
    <hyperlink ref="B239" r:id="rId_hyperlink_475" tooltip="https://www.diodes.com/datasheet/download/MMBT3906LP.pdf" display="https://www.diodes.com/datasheet/download/MMBT3906LP.pdf"/>
    <hyperlink ref="C239" r:id="rId_hyperlink_476" tooltip="MMBT3906LP" display="MMBT3906LP"/>
    <hyperlink ref="B240" r:id="rId_hyperlink_477" tooltip="https://www.diodes.com/datasheet/download/MMBT3906Q.pdf" display="https://www.diodes.com/datasheet/download/MMBT3906Q.pdf"/>
    <hyperlink ref="C240" r:id="rId_hyperlink_478" tooltip="MMBT3906Q" display="MMBT3906Q"/>
    <hyperlink ref="B241" r:id="rId_hyperlink_479" tooltip="https://www.diodes.com/datasheet/download/MMBT3906T.pdf" display="https://www.diodes.com/datasheet/download/MMBT3906T.pdf"/>
    <hyperlink ref="C241" r:id="rId_hyperlink_480" tooltip="MMBT3906T" display="MMBT3906T"/>
    <hyperlink ref="B242" r:id="rId_hyperlink_481" tooltip="https://www.diodes.com/datasheet/download/MMBT4401.pdf" display="https://www.diodes.com/datasheet/download/MMBT4401.pdf"/>
    <hyperlink ref="C242" r:id="rId_hyperlink_482" tooltip="MMBT4401" display="MMBT4401"/>
    <hyperlink ref="B243" r:id="rId_hyperlink_483" tooltip="https://www.diodes.com/datasheet/download/MMBT4401Q.pdf" display="https://www.diodes.com/datasheet/download/MMBT4401Q.pdf"/>
    <hyperlink ref="C243" r:id="rId_hyperlink_484" tooltip="MMBT4401Q" display="MMBT4401Q"/>
    <hyperlink ref="B244" r:id="rId_hyperlink_485" tooltip="https://www.diodes.com/datasheet/download/MMBT4401T.pdf" display="https://www.diodes.com/datasheet/download/MMBT4401T.pdf"/>
    <hyperlink ref="C244" r:id="rId_hyperlink_486" tooltip="MMBT4401T" display="MMBT4401T"/>
    <hyperlink ref="B245" r:id="rId_hyperlink_487" tooltip="https://www.diodes.com/datasheet/download/MMBT4403.pdf" display="https://www.diodes.com/datasheet/download/MMBT4403.pdf"/>
    <hyperlink ref="C245" r:id="rId_hyperlink_488" tooltip="MMBT4403" display="MMBT4403"/>
    <hyperlink ref="B246" r:id="rId_hyperlink_489" tooltip="https://www.diodes.com/datasheet/download/MMBT4403T.pdf" display="https://www.diodes.com/datasheet/download/MMBT4403T.pdf"/>
    <hyperlink ref="C246" r:id="rId_hyperlink_490" tooltip="MMBT4403T" display="MMBT4403T"/>
    <hyperlink ref="B247" r:id="rId_hyperlink_491" tooltip="https://www.diodes.com/datasheet/download/MMBT6427.pdf" display="https://www.diodes.com/datasheet/download/MMBT6427.pdf"/>
    <hyperlink ref="C247" r:id="rId_hyperlink_492" tooltip="MMBT6427" display="MMBT6427"/>
    <hyperlink ref="B248" r:id="rId_hyperlink_493" tooltip="https://www.diodes.com/datasheet/download/MMBTA13.pdf" display="https://www.diodes.com/datasheet/download/MMBTA13.pdf"/>
    <hyperlink ref="C248" r:id="rId_hyperlink_494" tooltip="MMBTA13" display="MMBTA13"/>
    <hyperlink ref="B249" r:id="rId_hyperlink_495" tooltip="https://www.diodes.com/datasheet/download/MMBTA14.pdf" display="https://www.diodes.com/datasheet/download/MMBTA14.pdf"/>
    <hyperlink ref="C249" r:id="rId_hyperlink_496" tooltip="MMBTA14" display="MMBTA14"/>
    <hyperlink ref="B250" r:id="rId_hyperlink_497" tooltip="https://www.diodes.com/datasheet/download/MMBTA63.pdf" display="https://www.diodes.com/datasheet/download/MMBTA63.pdf"/>
    <hyperlink ref="C250" r:id="rId_hyperlink_498" tooltip="MMBTA63" display="MMBTA63"/>
    <hyperlink ref="B251" r:id="rId_hyperlink_499" tooltip="https://www.diodes.com/datasheet/download/MMBTA64.pdf" display="https://www.diodes.com/datasheet/download/MMBTA64.pdf"/>
    <hyperlink ref="C251" r:id="rId_hyperlink_500" tooltip="MMBTA64" display="MMBTA64"/>
    <hyperlink ref="B252" r:id="rId_hyperlink_501" tooltip="https://www.diodes.com/datasheet/download/MMDT2222A.pdf" display="https://www.diodes.com/datasheet/download/MMDT2222A.pdf"/>
    <hyperlink ref="C252" r:id="rId_hyperlink_502" tooltip="MMDT2222A" display="MMDT2222A"/>
    <hyperlink ref="B253" r:id="rId_hyperlink_503" tooltip="https://www.diodes.com/datasheet/download/MMDT2222V.pdf" display="https://www.diodes.com/datasheet/download/MMDT2222V.pdf"/>
    <hyperlink ref="C253" r:id="rId_hyperlink_504" tooltip="MMDT2222V" display="MMDT2222V"/>
    <hyperlink ref="B254" r:id="rId_hyperlink_505" tooltip="https://www.diodes.com/datasheet/download/MMDT2227.pdf" display="https://www.diodes.com/datasheet/download/MMDT2227.pdf"/>
    <hyperlink ref="C254" r:id="rId_hyperlink_506" tooltip="MMDT2227" display="MMDT2227"/>
    <hyperlink ref="B255" r:id="rId_hyperlink_507" tooltip="https://www.diodes.com/datasheet/download/MMDT2227M.pdf" display="https://www.diodes.com/datasheet/download/MMDT2227M.pdf"/>
    <hyperlink ref="C255" r:id="rId_hyperlink_508" tooltip="MMDT2227M" display="MMDT2227M"/>
    <hyperlink ref="B256" r:id="rId_hyperlink_509" tooltip="https://www.diodes.com/datasheet/download/MMDT2227Q.pdf" display="https://www.diodes.com/datasheet/download/MMDT2227Q.pdf"/>
    <hyperlink ref="C256" r:id="rId_hyperlink_510" tooltip="MMDT2227Q" display="MMDT2227Q"/>
    <hyperlink ref="B257" r:id="rId_hyperlink_511" tooltip="https://www.diodes.com/datasheet/download/MMDT3904.pdf" display="https://www.diodes.com/datasheet/download/MMDT3904.pdf"/>
    <hyperlink ref="C257" r:id="rId_hyperlink_512" tooltip="MMDT3904" display="MMDT3904"/>
    <hyperlink ref="B258" r:id="rId_hyperlink_513" tooltip="https://www.diodes.com/datasheet/download/MMDT3904Q.pdf" display="https://www.diodes.com/datasheet/download/MMDT3904Q.pdf"/>
    <hyperlink ref="C258" r:id="rId_hyperlink_514" tooltip="MMDT3904Q" display="MMDT3904Q"/>
    <hyperlink ref="B259" r:id="rId_hyperlink_515" tooltip="https://www.diodes.com/datasheet/download/MMDT3904VC.pdf" display="https://www.diodes.com/datasheet/download/MMDT3904VC.pdf"/>
    <hyperlink ref="C259" r:id="rId_hyperlink_516" tooltip="MMDT3904VC" display="MMDT3904VC"/>
    <hyperlink ref="B260" r:id="rId_hyperlink_517" tooltip="https://www.diodes.com/datasheet/download/MMDT3906.pdf" display="https://www.diodes.com/datasheet/download/MMDT3906.pdf"/>
    <hyperlink ref="C260" r:id="rId_hyperlink_518" tooltip="MMDT3906" display="MMDT3906"/>
    <hyperlink ref="B261" r:id="rId_hyperlink_519" tooltip="https://www.diodes.com/datasheet/download/MMDT3906Q.pdf" display="https://www.diodes.com/datasheet/download/MMDT3906Q.pdf"/>
    <hyperlink ref="C261" r:id="rId_hyperlink_520" tooltip="MMDT3906Q" display="MMDT3906Q"/>
    <hyperlink ref="B262" r:id="rId_hyperlink_521" tooltip="https://www.diodes.com/datasheet/download/MMDT3906VC.pdf" display="https://www.diodes.com/datasheet/download/MMDT3906VC.pdf"/>
    <hyperlink ref="C262" r:id="rId_hyperlink_522" tooltip="MMDT3906VC" display="MMDT3906VC"/>
    <hyperlink ref="B263" r:id="rId_hyperlink_523" tooltip="https://www.diodes.com/datasheet/download/MMDT3946.pdf" display="https://www.diodes.com/datasheet/download/MMDT3946.pdf"/>
    <hyperlink ref="C263" r:id="rId_hyperlink_524" tooltip="MMDT3946" display="MMDT3946"/>
    <hyperlink ref="B264" r:id="rId_hyperlink_525" tooltip="https://www.diodes.com/datasheet/download/MMDT3946LP4.pdf" display="https://www.diodes.com/datasheet/download/MMDT3946LP4.pdf"/>
    <hyperlink ref="C264" r:id="rId_hyperlink_526" tooltip="MMDT3946LP4" display="MMDT3946LP4"/>
    <hyperlink ref="B265" r:id="rId_hyperlink_527" tooltip="https://www.diodes.com/datasheet/download/MMDT3946Q.pdf" display="https://www.diodes.com/datasheet/download/MMDT3946Q.pdf"/>
    <hyperlink ref="C265" r:id="rId_hyperlink_528" tooltip="MMDT3946Q" display="MMDT3946Q"/>
    <hyperlink ref="B266" r:id="rId_hyperlink_529" tooltip="https://www.diodes.com/datasheet/download/MMDT4401.pdf" display="https://www.diodes.com/datasheet/download/MMDT4401.pdf"/>
    <hyperlink ref="C266" r:id="rId_hyperlink_530" tooltip="MMDT4401" display="MMDT4401"/>
    <hyperlink ref="B267" r:id="rId_hyperlink_531" tooltip="https://www.diodes.com/datasheet/download/MMDT4401Q.pdf" display="https://www.diodes.com/datasheet/download/MMDT4401Q.pdf"/>
    <hyperlink ref="C267" r:id="rId_hyperlink_532" tooltip="MMDT4401Q" display="MMDT4401Q"/>
    <hyperlink ref="B268" r:id="rId_hyperlink_533" tooltip="https://www.diodes.com/datasheet/download/MMDT4403.pdf" display="https://www.diodes.com/datasheet/download/MMDT4403.pdf"/>
    <hyperlink ref="C268" r:id="rId_hyperlink_534" tooltip="MMDT4403" display="MMDT4403"/>
    <hyperlink ref="B269" r:id="rId_hyperlink_535" tooltip="https://www.diodes.com/datasheet/download/MMDT4413.pdf" display="https://www.diodes.com/datasheet/download/MMDT4413.pdf"/>
    <hyperlink ref="C269" r:id="rId_hyperlink_536" tooltip="MMDT4413" display="MMDT4413"/>
    <hyperlink ref="B270" r:id="rId_hyperlink_537" tooltip="https://www.diodes.com/datasheet/download/MMST2222A.pdf" display="https://www.diodes.com/datasheet/download/MMST2222A.pdf"/>
    <hyperlink ref="C270" r:id="rId_hyperlink_538" tooltip="MMST2222A" display="MMST2222A"/>
    <hyperlink ref="B271" r:id="rId_hyperlink_539" tooltip="https://www.diodes.com/datasheet/download/MMST3904.pdf" display="https://www.diodes.com/datasheet/download/MMST3904.pdf"/>
    <hyperlink ref="C271" r:id="rId_hyperlink_540" tooltip="MMST3904" display="MMST3904"/>
    <hyperlink ref="B272" r:id="rId_hyperlink_541" tooltip="https://www.diodes.com/datasheet/download/MMST3904Q.pdf" display="https://www.diodes.com/datasheet/download/MMST3904Q.pdf"/>
    <hyperlink ref="C272" r:id="rId_hyperlink_542" tooltip="MMST3904Q" display="MMST3904Q"/>
    <hyperlink ref="B273" r:id="rId_hyperlink_543" tooltip="https://www.diodes.com/datasheet/download/MMST3906.pdf" display="https://www.diodes.com/datasheet/download/MMST3906.pdf"/>
    <hyperlink ref="C273" r:id="rId_hyperlink_544" tooltip="MMST3906" display="MMST3906"/>
    <hyperlink ref="B274" r:id="rId_hyperlink_545" tooltip="https://www.diodes.com/datasheet/download/MMST4401.pdf" display="https://www.diodes.com/datasheet/download/MMST4401.pdf"/>
    <hyperlink ref="C274" r:id="rId_hyperlink_546" tooltip="MMST4401" display="MMST4401"/>
    <hyperlink ref="B275" r:id="rId_hyperlink_547" tooltip="https://www.diodes.com/datasheet/download/MMST4403.pdf" display="https://www.diodes.com/datasheet/download/MMST4403.pdf"/>
    <hyperlink ref="C275" r:id="rId_hyperlink_548" tooltip="MMST4403" display="MMST4403"/>
    <hyperlink ref="B276" r:id="rId_hyperlink_549" tooltip="https://www.diodes.com/datasheet/download/MMST6427.pdf" display="https://www.diodes.com/datasheet/download/MMST6427.pdf"/>
    <hyperlink ref="C276" r:id="rId_hyperlink_550" tooltip="MMST6427" display="MMST6427"/>
    <hyperlink ref="B277" r:id="rId_hyperlink_551" tooltip="https://www.diodes.com/datasheet/download/MMSTA13.pdf" display="https://www.diodes.com/datasheet/download/MMSTA13.pdf"/>
    <hyperlink ref="C277" r:id="rId_hyperlink_552" tooltip="MMSTA13" display="MMSTA13"/>
    <hyperlink ref="B278" r:id="rId_hyperlink_553" tooltip="https://www.diodes.com/datasheet/download/MMSTA14.pdf" display="https://www.diodes.com/datasheet/download/MMSTA14.pdf"/>
    <hyperlink ref="C278" r:id="rId_hyperlink_554" tooltip="MMSTA14" display="MMSTA14"/>
    <hyperlink ref="B279" r:id="rId_hyperlink_555" tooltip="https://www.diodes.com/datasheet/download/MMSTA63.pdf" display="https://www.diodes.com/datasheet/download/MMSTA63.pdf"/>
    <hyperlink ref="C279" r:id="rId_hyperlink_556" tooltip="MMSTA63" display="MMSTA63"/>
    <hyperlink ref="B280" r:id="rId_hyperlink_557" tooltip="https://www.diodes.com/datasheet/download/MMSTA64.pdf" display="https://www.diodes.com/datasheet/download/MMSTA64.pdf"/>
    <hyperlink ref="C280" r:id="rId_hyperlink_558" tooltip="MMSTA64" display="MMSTA64"/>
    <hyperlink ref="B281" r:id="rId_hyperlink_559" tooltip="https://www.diodes.com/datasheet/download/ZDT6790.pdf" display="https://www.diodes.com/datasheet/download/ZDT6790.pdf"/>
    <hyperlink ref="C281" r:id="rId_hyperlink_560" tooltip="ZDT6790" display="ZDT6790"/>
    <hyperlink ref="B282" r:id="rId_hyperlink_561" tooltip="https://www.diodes.com/datasheet/download/ZHB6790.pdf" display="https://www.diodes.com/datasheet/download/ZHB6790.pdf"/>
    <hyperlink ref="C282" r:id="rId_hyperlink_562" tooltip="ZHB6790" display="ZHB6790"/>
    <hyperlink ref="B283" r:id="rId_hyperlink_563" tooltip="https://www.diodes.com/datasheet/download/ZXTD09N50DE6.pdf" display="https://www.diodes.com/datasheet/download/ZXTD09N50DE6.pdf"/>
    <hyperlink ref="C283" r:id="rId_hyperlink_564" tooltip="ZTD09N50DE6Q" display="ZTD09N50DE6Q"/>
    <hyperlink ref="B284" r:id="rId_hyperlink_565" tooltip="https://www.diodes.com/datasheet/download/ZXTP25040DFH.pdf" display="https://www.diodes.com/datasheet/download/ZXTP25040DFH.pdf"/>
    <hyperlink ref="C284" r:id="rId_hyperlink_566" tooltip="ZTP25040DFH" display="ZTP25040DFH"/>
    <hyperlink ref="B285" r:id="rId_hyperlink_567" tooltip="https://www.diodes.com/datasheet/download/ZTP25040DFHQ.pdf" display="https://www.diodes.com/datasheet/download/ZTP25040DFHQ.pdf"/>
    <hyperlink ref="C285" r:id="rId_hyperlink_568" tooltip="ZTP25040DFHQ" display="ZTP25040DFHQ"/>
    <hyperlink ref="B286" r:id="rId_hyperlink_569" tooltip="https://www.diodes.com/datasheet/download/ZTX1051A.pdf" display="https://www.diodes.com/datasheet/download/ZTX1051A.pdf"/>
    <hyperlink ref="C286" r:id="rId_hyperlink_570" tooltip="ZTX1051A" display="ZTX1051A"/>
    <hyperlink ref="B287" r:id="rId_hyperlink_571" tooltip="https://www.diodes.com/datasheet/download/ZTX450.pdf" display="https://www.diodes.com/datasheet/download/ZTX450.pdf"/>
    <hyperlink ref="C287" r:id="rId_hyperlink_572" tooltip="ZTX450" display="ZTX450"/>
    <hyperlink ref="B288" r:id="rId_hyperlink_573" tooltip="https://www.diodes.com/datasheet/download/ZTX549.pdf" display="https://www.diodes.com/datasheet/download/ZTX549.pdf"/>
    <hyperlink ref="C288" r:id="rId_hyperlink_574" tooltip="ZTX549" display="ZTX549"/>
    <hyperlink ref="B289" r:id="rId_hyperlink_575" tooltip="https://www.diodes.com/datasheet/download/ZTX690B.pdf" display="https://www.diodes.com/datasheet/download/ZTX690B.pdf"/>
    <hyperlink ref="C289" r:id="rId_hyperlink_576" tooltip="ZTX690B" display="ZTX690B"/>
    <hyperlink ref="B290" r:id="rId_hyperlink_577" tooltip="https://www.diodes.com/datasheet/download/ZTX790A.pdf" display="https://www.diodes.com/datasheet/download/ZTX790A.pdf"/>
    <hyperlink ref="C290" r:id="rId_hyperlink_578" tooltip="ZTX790A" display="ZTX790A"/>
    <hyperlink ref="B291" r:id="rId_hyperlink_579" tooltip="https://www.diodes.com/datasheet/download/ZTX849.pdf" display="https://www.diodes.com/datasheet/download/ZTX849.pdf"/>
    <hyperlink ref="C291" r:id="rId_hyperlink_580" tooltip="ZTX849" display="ZTX849"/>
    <hyperlink ref="B292" r:id="rId_hyperlink_581" tooltip="https://www.diodes.com/datasheet/download/ZTX949.pdf" display="https://www.diodes.com/datasheet/download/ZTX949.pdf"/>
    <hyperlink ref="C292" r:id="rId_hyperlink_582" tooltip="ZTX949" display="ZTX949"/>
    <hyperlink ref="B293" r:id="rId_hyperlink_583" tooltip="https://www.diodes.com/datasheet/download/ZUMT619.pdf" display="https://www.diodes.com/datasheet/download/ZUMT619.pdf"/>
    <hyperlink ref="C293" r:id="rId_hyperlink_584" tooltip="ZUMT619" display="ZUMT619"/>
    <hyperlink ref="B294" r:id="rId_hyperlink_585" tooltip="https://www.diodes.com/datasheet/download/ZUMT720.pdf" display="https://www.diodes.com/datasheet/download/ZUMT720.pdf"/>
    <hyperlink ref="C294" r:id="rId_hyperlink_586" tooltip="ZUMT720" display="ZUMT720"/>
    <hyperlink ref="B295" r:id="rId_hyperlink_587" tooltip="https://www.diodes.com/datasheet/download/ZX5T3Z.pdf" display="https://www.diodes.com/datasheet/download/ZX5T3Z.pdf"/>
    <hyperlink ref="C295" r:id="rId_hyperlink_588" tooltip="ZX5T3Z" display="ZX5T3Z"/>
    <hyperlink ref="B296" r:id="rId_hyperlink_589" tooltip="https://www.diodes.com/datasheet/download/ZX5T949G.pdf" display="https://www.diodes.com/datasheet/download/ZX5T949G.pdf"/>
    <hyperlink ref="C296" r:id="rId_hyperlink_590" tooltip="ZX5T949G" display="ZX5T949G"/>
    <hyperlink ref="B297" r:id="rId_hyperlink_591" tooltip="https://www.diodes.com/datasheet/download/ZXT10N50DE6.pdf" display="https://www.diodes.com/datasheet/download/ZXT10N50DE6.pdf"/>
    <hyperlink ref="C297" r:id="rId_hyperlink_592" tooltip="ZXT10N50DE6" display="ZXT10N50DE6"/>
    <hyperlink ref="B298" r:id="rId_hyperlink_593" tooltip="https://www.diodes.com/datasheet/download/ZXT10P40DE6.pdf" display="https://www.diodes.com/datasheet/download/ZXT10P40DE6.pdf"/>
    <hyperlink ref="C298" r:id="rId_hyperlink_594" tooltip="ZXT10P40DE6" display="ZXT10P40DE6"/>
    <hyperlink ref="B299" r:id="rId_hyperlink_595" tooltip="https://www.diodes.com/datasheet/download/ZXT12N50DX.pdf" display="https://www.diodes.com/datasheet/download/ZXT12N50DX.pdf"/>
    <hyperlink ref="C299" r:id="rId_hyperlink_596" tooltip="ZXT12N50DX" display="ZXT12N50DX"/>
    <hyperlink ref="B300" r:id="rId_hyperlink_597" tooltip="https://www.diodes.com/datasheet/download/ZXT12P40DX.pdf" display="https://www.diodes.com/datasheet/download/ZXT12P40DX.pdf"/>
    <hyperlink ref="C300" r:id="rId_hyperlink_598" tooltip="ZXT12P40DX" display="ZXT12P40DX"/>
    <hyperlink ref="B301" r:id="rId_hyperlink_599" tooltip="https://www.diodes.com/datasheet/download/ZXT13N50DE6.pdf" display="https://www.diodes.com/datasheet/download/ZXT13N50DE6.pdf"/>
    <hyperlink ref="C301" r:id="rId_hyperlink_600" tooltip="ZXT13N50DE6" display="ZXT13N50DE6"/>
    <hyperlink ref="B302" r:id="rId_hyperlink_601" tooltip="https://www.diodes.com/datasheet/download/ZXT13N50DE6.pdf" display="https://www.diodes.com/datasheet/download/ZXT13N50DE6.pdf"/>
    <hyperlink ref="C302" r:id="rId_hyperlink_602" tooltip="ZXT13N50DE6Q" display="ZXT13N50DE6Q"/>
    <hyperlink ref="B303" r:id="rId_hyperlink_603" tooltip="https://www.diodes.com/datasheet/download/ZXT13P40DE6.pdf" display="https://www.diodes.com/datasheet/download/ZXT13P40DE6.pdf"/>
    <hyperlink ref="C303" r:id="rId_hyperlink_604" tooltip="ZXT13P40DE6" display="ZXT13P40DE6"/>
    <hyperlink ref="B304" r:id="rId_hyperlink_605" tooltip="https://www.diodes.com/datasheet/download/ZXT13P40DE6.pdf" display="https://www.diodes.com/datasheet/download/ZXT13P40DE6.pdf"/>
    <hyperlink ref="C304" r:id="rId_hyperlink_606" tooltip="ZXT13P40DE6Q" display="ZXT13P40DE6Q"/>
    <hyperlink ref="B305" r:id="rId_hyperlink_607" tooltip="https://www.diodes.com/datasheet/download/ZXT690BK.pdf" display="https://www.diodes.com/datasheet/download/ZXT690BK.pdf"/>
    <hyperlink ref="C305" r:id="rId_hyperlink_608" tooltip="ZXT690BK" display="ZXT690BK"/>
    <hyperlink ref="B306" r:id="rId_hyperlink_609" tooltip="https://www.diodes.com/datasheet/download/ZXT690BK.pdf" display="https://www.diodes.com/datasheet/download/ZXT690BK.pdf"/>
    <hyperlink ref="C306" r:id="rId_hyperlink_610" tooltip="ZXT690BKQ" display="ZXT690BKQ"/>
    <hyperlink ref="B307" r:id="rId_hyperlink_611" tooltip="https://www.diodes.com/datasheet/download/ZXT790AK.pdf" display="https://www.diodes.com/datasheet/download/ZXT790AK.pdf"/>
    <hyperlink ref="C307" r:id="rId_hyperlink_612" tooltip="ZXT790AK" display="ZXT790AK"/>
    <hyperlink ref="B308" r:id="rId_hyperlink_613" tooltip="https://www.diodes.com/datasheet/download/ZXT849K.pdf" display="https://www.diodes.com/datasheet/download/ZXT849K.pdf"/>
    <hyperlink ref="C308" r:id="rId_hyperlink_614" tooltip="ZXT849K" display="ZXT849K"/>
    <hyperlink ref="B309" r:id="rId_hyperlink_615" tooltip="https://www.diodes.com/datasheet/download/ZXTC2045E6.pdf" display="https://www.diodes.com/datasheet/download/ZXTC2045E6.pdf"/>
    <hyperlink ref="C309" r:id="rId_hyperlink_616" tooltip="ZXTC2045E6" display="ZXTC2045E6"/>
    <hyperlink ref="B310" r:id="rId_hyperlink_617" tooltip="https://www.diodes.com/datasheet/download/ZXTC2045E6.pdf" display="https://www.diodes.com/datasheet/download/ZXTC2045E6.pdf"/>
    <hyperlink ref="C310" r:id="rId_hyperlink_618" tooltip="ZXTC2045E6Q" display="ZXTC2045E6Q"/>
    <hyperlink ref="B311" r:id="rId_hyperlink_619" tooltip="https://www.diodes.com/datasheet/download/ZXTC2063E6.pdf" display="https://www.diodes.com/datasheet/download/ZXTC2063E6.pdf"/>
    <hyperlink ref="C311" r:id="rId_hyperlink_620" tooltip="ZXTC2063E6" display="ZXTC2063E6"/>
    <hyperlink ref="B312" r:id="rId_hyperlink_621" tooltip="https://www.diodes.com/datasheet/download/ZXTC4591AMC.pdf" display="https://www.diodes.com/datasheet/download/ZXTC4591AMC.pdf"/>
    <hyperlink ref="C312" r:id="rId_hyperlink_622" tooltip="ZXTC4591AMC" display="ZXTC4591AMC"/>
    <hyperlink ref="B313" r:id="rId_hyperlink_623" tooltip="https://www.diodes.com/datasheet/download/ZXTC4591AMC.pdf" display="https://www.diodes.com/datasheet/download/ZXTC4591AMC.pdf"/>
    <hyperlink ref="C313" r:id="rId_hyperlink_624" tooltip="ZXTC4591AMCQ" display="ZXTC4591AMCQ"/>
    <hyperlink ref="B314" r:id="rId_hyperlink_625" tooltip="https://www.diodes.com/datasheet/download/ZXTC6719MC.pdf" display="https://www.diodes.com/datasheet/download/ZXTC6719MC.pdf"/>
    <hyperlink ref="C314" r:id="rId_hyperlink_626" tooltip="ZXTC6719MC" display="ZXTC6719MC"/>
    <hyperlink ref="B315" r:id="rId_hyperlink_627" tooltip="https://www.diodes.com/datasheet/download/ZXTD09N50DE6.pdf" display="https://www.diodes.com/datasheet/download/ZXTD09N50DE6.pdf"/>
    <hyperlink ref="C315" r:id="rId_hyperlink_628" tooltip="ZXTD09N50DE6" display="ZXTD09N50DE6"/>
    <hyperlink ref="B316" r:id="rId_hyperlink_629" tooltip="https://www.diodes.com/datasheet/download/ZXTD2090E6.pdf" display="https://www.diodes.com/datasheet/download/ZXTD2090E6.pdf"/>
    <hyperlink ref="C316" r:id="rId_hyperlink_630" tooltip="ZXTD2090E6" display="ZXTD2090E6"/>
    <hyperlink ref="B317" r:id="rId_hyperlink_631" tooltip="https://www.diodes.com/datasheet/download/ZXTD619MC.pdf" display="https://www.diodes.com/datasheet/download/ZXTD619MC.pdf"/>
    <hyperlink ref="C317" r:id="rId_hyperlink_632" tooltip="ZXTD619MC" display="ZXTD619MC"/>
    <hyperlink ref="B318" r:id="rId_hyperlink_633" tooltip="https://www.diodes.com/datasheet/download/ZXTD720MC.pdf" display="https://www.diodes.com/datasheet/download/ZXTD720MC.pdf"/>
    <hyperlink ref="C318" r:id="rId_hyperlink_634" tooltip="ZXTD720MC" display="ZXTD720MC"/>
    <hyperlink ref="B319" r:id="rId_hyperlink_635" tooltip="https://www.diodes.com/datasheet/download/ZXTN07045EFF.pdf" display="https://www.diodes.com/datasheet/download/ZXTN07045EFF.pdf"/>
    <hyperlink ref="C319" r:id="rId_hyperlink_636" tooltip="ZXTN07045EFF" display="ZXTN07045EFF"/>
    <hyperlink ref="B320" r:id="rId_hyperlink_637" tooltip="https://www.diodes.com/datasheet/download/ZXTN19055DZ.pdf" display="https://www.diodes.com/datasheet/download/ZXTN19055DZ.pdf"/>
    <hyperlink ref="C320" r:id="rId_hyperlink_638" tooltip="ZXTN19055DZ" display="ZXTN19055DZ"/>
    <hyperlink ref="B321" r:id="rId_hyperlink_639" tooltip="https://www.diodes.com/datasheet/download/ZXTN2007G.pdf" display="https://www.diodes.com/datasheet/download/ZXTN2007G.pdf"/>
    <hyperlink ref="C321" r:id="rId_hyperlink_640" tooltip="ZXTN2007G" display="ZXTN2007G"/>
    <hyperlink ref="B322" r:id="rId_hyperlink_641" tooltip="https://www.diodes.com/datasheet/download/ZXTN2007Z.pdf" display="https://www.diodes.com/datasheet/download/ZXTN2007Z.pdf"/>
    <hyperlink ref="C322" r:id="rId_hyperlink_642" tooltip="ZXTN2007Z" display="ZXTN2007Z"/>
    <hyperlink ref="B323" r:id="rId_hyperlink_643" tooltip="https://www.diodes.com/datasheet/download/ZXTN2031F.pdf" display="https://www.diodes.com/datasheet/download/ZXTN2031F.pdf"/>
    <hyperlink ref="C323" r:id="rId_hyperlink_644" tooltip="ZXTN2031F" display="ZXTN2031F"/>
    <hyperlink ref="B324" r:id="rId_hyperlink_645" tooltip="https://www.diodes.com/datasheet/download/ZXTN2040F.pdf" display="https://www.diodes.com/datasheet/download/ZXTN2040F.pdf"/>
    <hyperlink ref="C324" r:id="rId_hyperlink_646" tooltip="ZXTN2040F" display="ZXTN2040F"/>
    <hyperlink ref="B325" r:id="rId_hyperlink_647" tooltip="https://www.diodes.com/datasheet/download/ZXTN25040DFH.pdf" display="https://www.diodes.com/datasheet/download/ZXTN25040DFH.pdf"/>
    <hyperlink ref="C325" r:id="rId_hyperlink_648" tooltip="ZXTN25040DFH" display="ZXTN25040DFH"/>
    <hyperlink ref="B326" r:id="rId_hyperlink_649" tooltip="https://www.diodes.com/datasheet/download/ZXTN25040DFL.pdf" display="https://www.diodes.com/datasheet/download/ZXTN25040DFL.pdf"/>
    <hyperlink ref="C326" r:id="rId_hyperlink_650" tooltip="ZXTN25040DFL" display="ZXTN25040DFL"/>
    <hyperlink ref="B327" r:id="rId_hyperlink_651" tooltip="https://www.diodes.com/datasheet/download/ZXTN25040DZ.pdf" display="https://www.diodes.com/datasheet/download/ZXTN25040DZ.pdf"/>
    <hyperlink ref="C327" r:id="rId_hyperlink_652" tooltip="ZXTN25040DZ" display="ZXTN25040DZ"/>
    <hyperlink ref="B328" r:id="rId_hyperlink_653" tooltip="https://www.diodes.com/datasheet/download/ZXTN25050DFH.pdf" display="https://www.diodes.com/datasheet/download/ZXTN25050DFH.pdf"/>
    <hyperlink ref="C328" r:id="rId_hyperlink_654" tooltip="ZXTN25050DFH" display="ZXTN25050DFH"/>
    <hyperlink ref="B329" r:id="rId_hyperlink_655" tooltip="https://www.diodes.com/datasheet/download/ZXTN4240F.pdf" display="https://www.diodes.com/datasheet/download/ZXTN4240F.pdf"/>
    <hyperlink ref="C329" r:id="rId_hyperlink_656" tooltip="ZXTN4240F" display="ZXTN4240F"/>
    <hyperlink ref="B330" r:id="rId_hyperlink_657" tooltip="https://www.diodes.com/datasheet/download/ZXTN619MA.pdf" display="https://www.diodes.com/datasheet/download/ZXTN619MA.pdf"/>
    <hyperlink ref="C330" r:id="rId_hyperlink_658" tooltip="ZXTN619MA" display="ZXTN619MA"/>
    <hyperlink ref="B331" r:id="rId_hyperlink_659" tooltip="https://www.diodes.com/datasheet/download/ZXTP07040DFF.pdf" display="https://www.diodes.com/datasheet/download/ZXTP07040DFF.pdf"/>
    <hyperlink ref="C331" r:id="rId_hyperlink_660" tooltip="ZXTP07040DFF" display="ZXTP07040DFF"/>
    <hyperlink ref="B332" r:id="rId_hyperlink_661" tooltip="https://www.diodes.com/datasheet/download/ZXTP19040CGQ.pdf" display="https://www.diodes.com/datasheet/download/ZXTP19040CGQ.pdf"/>
    <hyperlink ref="C332" r:id="rId_hyperlink_662" tooltip="ZXTP19040CGQ" display="ZXTP19040CGQ"/>
    <hyperlink ref="B333" r:id="rId_hyperlink_663" tooltip="https://www.diodes.com/datasheet/download/ZXTP2008G.pdf" display="https://www.diodes.com/datasheet/download/ZXTP2008G.pdf"/>
    <hyperlink ref="C333" r:id="rId_hyperlink_664" tooltip="ZXTP2008G" display="ZXTP2008G"/>
    <hyperlink ref="B334" r:id="rId_hyperlink_665" tooltip="https://www.diodes.com/datasheet/download/ZXTP2008Z.pdf" display="https://www.diodes.com/datasheet/download/ZXTP2008Z.pdf"/>
    <hyperlink ref="C334" r:id="rId_hyperlink_666" tooltip="ZXTP2008Z" display="ZXTP2008Z"/>
    <hyperlink ref="B335" r:id="rId_hyperlink_667" tooltip="https://www.diodes.com/datasheet/download/ZXTP2008ZQ.pdf" display="https://www.diodes.com/datasheet/download/ZXTP2008ZQ.pdf"/>
    <hyperlink ref="C335" r:id="rId_hyperlink_668" tooltip="ZXTP2008ZQ" display="ZXTP2008ZQ"/>
    <hyperlink ref="B336" r:id="rId_hyperlink_669" tooltip="https://www.diodes.com/datasheet/download/ZXTP2009Z.pdf" display="https://www.diodes.com/datasheet/download/ZXTP2009Z.pdf"/>
    <hyperlink ref="C336" r:id="rId_hyperlink_670" tooltip="ZXTP2009Z" display="ZXTP2009Z"/>
    <hyperlink ref="B337" r:id="rId_hyperlink_671" tooltip="https://www.diodes.com/datasheet/download/ZXTP2009ZQ.pdf" display="https://www.diodes.com/datasheet/download/ZXTP2009ZQ.pdf"/>
    <hyperlink ref="C337" r:id="rId_hyperlink_672" tooltip="ZXTP2009ZQ" display="ZXTP2009ZQ"/>
    <hyperlink ref="B338" r:id="rId_hyperlink_673" tooltip="https://www.diodes.com/datasheet/download/ZXTP2025F.pdf" display="https://www.diodes.com/datasheet/download/ZXTP2025F.pdf"/>
    <hyperlink ref="C338" r:id="rId_hyperlink_674" tooltip="ZXTP2025F" display="ZXTP2025F"/>
    <hyperlink ref="B339" r:id="rId_hyperlink_675" tooltip="https://www.diodes.com/datasheet/download/ZXTP2041F.pdf" display="https://www.diodes.com/datasheet/download/ZXTP2041F.pdf"/>
    <hyperlink ref="C339" r:id="rId_hyperlink_676" tooltip="ZXTP2041F" display="ZXTP2041F"/>
    <hyperlink ref="B340" r:id="rId_hyperlink_677" tooltip="https://www.diodes.com/datasheet/download/ZXTP25040DFH.pdf" display="https://www.diodes.com/datasheet/download/ZXTP25040DFH.pdf"/>
    <hyperlink ref="C340" r:id="rId_hyperlink_678" tooltip="ZXTP25040DFH" display="ZXTP25040DFH"/>
    <hyperlink ref="B341" r:id="rId_hyperlink_679" tooltip="https://www.diodes.com/datasheet/download/ZXTP25040DFL.pdf" display="https://www.diodes.com/datasheet/download/ZXTP25040DFL.pdf"/>
    <hyperlink ref="C341" r:id="rId_hyperlink_680" tooltip="ZXTP25040DFL" display="ZXTP25040DFL"/>
    <hyperlink ref="B342" r:id="rId_hyperlink_681" tooltip="https://www.diodes.com/datasheet/download/ZXTP25040DZ.pdf" display="https://www.diodes.com/datasheet/download/ZXTP25040DZ.pdf"/>
    <hyperlink ref="C342" r:id="rId_hyperlink_682" tooltip="ZXTP25040DZ" display="ZXTP25040DZ"/>
    <hyperlink ref="B343" r:id="rId_hyperlink_683" tooltip="https://www.diodes.com/datasheet/download/ZXTP5240F.pdf" display="https://www.diodes.com/datasheet/download/ZXTP5240F.pdf"/>
    <hyperlink ref="C343" r:id="rId_hyperlink_684" tooltip="ZXTP5240F" display="ZXTP5240F"/>
    <hyperlink ref="B344" r:id="rId_hyperlink_685" tooltip="https://www.diodes.com/datasheet/download/ZXTP720MA.pdf" display="https://www.diodes.com/datasheet/download/ZXTP720MA.pdf"/>
    <hyperlink ref="C344" r:id="rId_hyperlink_686" tooltip="ZXTP720MA" display="ZXTP720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2025-05-29T10:13:29-05:00</dcterms:created>
  <dcterms:modified xsi:type="dcterms:W3CDTF">2025-05-29T10:13:29-05:00</dcterms:modified>
  <dc:title>Untitled Spreadsheet</dc:title>
  <dc:description/>
  <dc:subject/>
  <cp:keywords/>
  <cp:category/>
</cp:coreProperties>
</file>