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'Worksheet'!$A$1:$Y$1075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<sst xmlns="http://schemas.openxmlformats.org/spreadsheetml/2006/main" uniqueCount="2080">
  <si>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</si>
  <si>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</si>
  <si>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</si>
  <si>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</si>
  <si>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</si>
  <si>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</si>
  <si>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RCE(sat)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</si>
  <si>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</si>
  <si>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Category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</si>
  <si>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Polarity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</si>
  <si>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VCEO, VCES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</si>
  <si>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</si>
  <si>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ICM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</si>
  <si>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PD (W)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</si>
  <si>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(Min)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</si>
  <si>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</si>
  <si>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FE</t>
    </r>
    <r>
      <rPr>
        <rFont val="Arial"/>
        <b val="true"/>
        <i val="false"/>
        <strike val="false"/>
        <color rgb="FF000000"/>
        <sz val="8"/>
        <u val="none"/>
      </rPr>
      <t xml:space="preserve">(Min 2)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</si>
  <si>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hFE (@ IC2)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</si>
  <si>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Max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</si>
  <si>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CE(SAT)</t>
    </r>
    <r>
      <rPr>
        <rFont val="Arial"/>
        <b val="true"/>
        <i val="false"/>
        <strike val="false"/>
        <color rgb="FF000000"/>
        <sz val="8"/>
        <u val="none"/>
      </rPr>
      <t xml:space="preserve"> (@ IC/IB)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</si>
  <si>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(Max.2)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</si>
  <si>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VCE(sat) (@ IC/IB2) (A/mA)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</si>
  <si>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fT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</si>
  <si>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Spice Model</t>
    </r>
  </si>
  <si>
    <t>Packages</t>
  </si>
  <si>
    <t>2DA1201Y</t>
  </si>
  <si>
    <t>PNP, 120V, 0.8A, SOT89</t>
  </si>
  <si>
    <t>Standard</t>
  </si>
  <si>
    <t>Medium Power Transistor</t>
  </si>
  <si>
    <t>PNP</t>
  </si>
  <si>
    <t>0.5/50</t>
  </si>
  <si>
    <t>SOT89</t>
  </si>
  <si>
    <t>2DA1201YQ</t>
  </si>
  <si>
    <t>Automotive</t>
  </si>
  <si>
    <t>2DA1213Y</t>
  </si>
  <si>
    <t>PNP, 50V, 2A, SOT89</t>
  </si>
  <si>
    <t>1/50</t>
  </si>
  <si>
    <t>2DA1213YQ</t>
  </si>
  <si>
    <t>PNP,50V, 2A, SOT89</t>
  </si>
  <si>
    <t>2DA1774Q</t>
  </si>
  <si>
    <t>PNP, 50V, 0.15A, SOT523</t>
  </si>
  <si>
    <t>Small Signal Transistor</t>
  </si>
  <si>
    <t>0.05/5</t>
  </si>
  <si>
    <t>SOT523</t>
  </si>
  <si>
    <t>2DA1774QLP</t>
  </si>
  <si>
    <t>PNP, 40V, 0.1A, DFN1006-3</t>
  </si>
  <si>
    <t>X1-DFN1006-3</t>
  </si>
  <si>
    <t>2DA1774QQ</t>
  </si>
  <si>
    <t>2DA1774R</t>
  </si>
  <si>
    <t>2DA1797</t>
  </si>
  <si>
    <t>PNP, 50V, 3A, SOT89</t>
  </si>
  <si>
    <t>2DA1797Q</t>
  </si>
  <si>
    <t>2DA1971</t>
  </si>
  <si>
    <t>PNP, 400V, 0.5A, SOT89</t>
  </si>
  <si>
    <t>High Voltage Transistor</t>
  </si>
  <si>
    <t>0.1/10</t>
  </si>
  <si>
    <t>0.2/40</t>
  </si>
  <si>
    <t>2DA1971Q</t>
  </si>
  <si>
    <t>2DB1132R</t>
  </si>
  <si>
    <t>PNP, 32V, 1A, SOT89</t>
  </si>
  <si>
    <t>2DB1182Q</t>
  </si>
  <si>
    <t>PNP, 32V, 2A, TO252</t>
  </si>
  <si>
    <t>2/200</t>
  </si>
  <si>
    <t>TO252 (DPAK)</t>
  </si>
  <si>
    <t>2DB1184Q</t>
  </si>
  <si>
    <t>PNP, 50V, 3A, TO252</t>
  </si>
  <si>
    <t>2DB1188Q</t>
  </si>
  <si>
    <t>PNP, 32V, 2A, SOT89</t>
  </si>
  <si>
    <t>2DB1188QQ</t>
  </si>
  <si>
    <t>2DB1188R</t>
  </si>
  <si>
    <t>2DB1386Q</t>
  </si>
  <si>
    <t>PNP, 20V, 5A, SOT89</t>
  </si>
  <si>
    <t>4/100</t>
  </si>
  <si>
    <t>2DB1386R</t>
  </si>
  <si>
    <t>2DB1713</t>
  </si>
  <si>
    <t>PNP, 12V, 3A, SOT89</t>
  </si>
  <si>
    <t>1.5/30</t>
  </si>
  <si>
    <t>2DC2412R</t>
  </si>
  <si>
    <t>NPN, 50V, 0.15A, SOT23</t>
  </si>
  <si>
    <t>NPN</t>
  </si>
  <si>
    <t>SOT23</t>
  </si>
  <si>
    <t>2DC4617Q</t>
  </si>
  <si>
    <t>NPN, 50V, 0.15A, SOT523</t>
  </si>
  <si>
    <t>2DC4617QLP</t>
  </si>
  <si>
    <t>NPN, 50V, 0.1A, DFN1006-3</t>
  </si>
  <si>
    <t>2DC4617R</t>
  </si>
  <si>
    <t>2DC4617S</t>
  </si>
  <si>
    <t>2DC4617SQ</t>
  </si>
  <si>
    <t>2DC4672</t>
  </si>
  <si>
    <t>NPN, 50V, 3A, SOT89</t>
  </si>
  <si>
    <t>2DD1664P</t>
  </si>
  <si>
    <t>NPN, 32V, 1A, SOT89</t>
  </si>
  <si>
    <t>2DD1664Q</t>
  </si>
  <si>
    <t>2DD1664R</t>
  </si>
  <si>
    <t>2DD2652</t>
  </si>
  <si>
    <t>NPN, 12V, 1.5A, SOT323</t>
  </si>
  <si>
    <t>0.5/25</t>
  </si>
  <si>
    <t>SOT323</t>
  </si>
  <si>
    <t>2DD2679</t>
  </si>
  <si>
    <t>NPN, 30V, 2A, SOT89</t>
  </si>
  <si>
    <t>1.5/75</t>
  </si>
  <si>
    <t>AC817-40Q</t>
  </si>
  <si>
    <t>NPN, 45V, 0.5A, SOT23</t>
  </si>
  <si>
    <t>AC847BQ</t>
  </si>
  <si>
    <t>NPN, 50V, 0.1A, SOT23</t>
  </si>
  <si>
    <t>0.01/0.5</t>
  </si>
  <si>
    <t>0.1/5</t>
  </si>
  <si>
    <t>AC847BWQ</t>
  </si>
  <si>
    <t>NPN, 45V, 0.1A, SOT323</t>
  </si>
  <si>
    <t>AC847CQ</t>
  </si>
  <si>
    <t>AC847CWQ</t>
  </si>
  <si>
    <t>AC848BQ</t>
  </si>
  <si>
    <t>NPN, 30V, 0.1A, SOT23</t>
  </si>
  <si>
    <t>AC857BQ</t>
  </si>
  <si>
    <t>PNP, 45V, 0.1A, SOT23</t>
  </si>
  <si>
    <t>AC857BSQ</t>
  </si>
  <si>
    <t>Dual PNP, 45V, 0.1A, SOT363</t>
  </si>
  <si>
    <t>PNP + PNP</t>
  </si>
  <si>
    <t>SOT363</t>
  </si>
  <si>
    <t>AC857CQ</t>
  </si>
  <si>
    <t>AC857CWQ</t>
  </si>
  <si>
    <t>PNP, 45V, 0.1A, SOT323</t>
  </si>
  <si>
    <t>BC53-16PA</t>
  </si>
  <si>
    <t>PNP, 80V, 1A, DFN2020-3</t>
  </si>
  <si>
    <t>U-DFN2020-3 (Type B), U-DFN2020-3</t>
  </si>
  <si>
    <t>BC53-16PAWQ</t>
  </si>
  <si>
    <t>PNP, 80V, 1A, DFN2020-3 SWP</t>
  </si>
  <si>
    <t>W-DFN2020-3 (SWP) (Type A)</t>
  </si>
  <si>
    <t>BC56-16PA</t>
  </si>
  <si>
    <t>NPN, 80V, 1A, DFN2020-3</t>
  </si>
  <si>
    <t>BC56-16PAWQ</t>
  </si>
  <si>
    <t>NPN, 80V, 1A, DFN2020-3 (SWP)</t>
  </si>
  <si>
    <t>BC807-16</t>
  </si>
  <si>
    <t>PNP, 45V, 0.5A, SOT23</t>
  </si>
  <si>
    <t>BC807-16FSW</t>
  </si>
  <si>
    <t>PNP, 45V, 0.5A, DFN1412-3</t>
  </si>
  <si>
    <t>BC807-16FSW.spice.txt</t>
  </si>
  <si>
    <t>U-DFN1412-3_SWP (Type A)</t>
  </si>
  <si>
    <t>BC807-16FSWQ</t>
  </si>
  <si>
    <t>BC807-16W</t>
  </si>
  <si>
    <t>PNP, 45V, 0.5A, SOT323</t>
  </si>
  <si>
    <t>BC807-25</t>
  </si>
  <si>
    <t>BC807-25FSW</t>
  </si>
  <si>
    <t>BC807-25FSW.spice.txt</t>
  </si>
  <si>
    <t>BC807-25FSWQ</t>
  </si>
  <si>
    <t>BC807-25W</t>
  </si>
  <si>
    <t>BC807-40</t>
  </si>
  <si>
    <t>BC807-40FSW</t>
  </si>
  <si>
    <t>BC807-40FSW.spice.txt</t>
  </si>
  <si>
    <t>BC807-40FSWQ</t>
  </si>
  <si>
    <t>BC807-40Q</t>
  </si>
  <si>
    <t>BC807-40W</t>
  </si>
  <si>
    <t>BC817-16</t>
  </si>
  <si>
    <t>BC817-16FSW</t>
  </si>
  <si>
    <t>NPN, 45V, 0.5A, DFN1412-3</t>
  </si>
  <si>
    <t>BC817-16FSW.spice.txt</t>
  </si>
  <si>
    <t>BC817-16FSWQ</t>
  </si>
  <si>
    <t>BC817-16Q</t>
  </si>
  <si>
    <t>BC817-16W</t>
  </si>
  <si>
    <t>NPN, 45V, 0.5A, SOT323</t>
  </si>
  <si>
    <t>BC817-25</t>
  </si>
  <si>
    <t>BC817-25FSW</t>
  </si>
  <si>
    <t>BC817-25FSW.spice.txt</t>
  </si>
  <si>
    <t>BC817-25FSWQ</t>
  </si>
  <si>
    <t>BC817-25Q</t>
  </si>
  <si>
    <t>BC817-25W</t>
  </si>
  <si>
    <t>BC817-40</t>
  </si>
  <si>
    <t>BC817-40FSW</t>
  </si>
  <si>
    <t>BC817-40FSW.spice.txt</t>
  </si>
  <si>
    <t>BC817-40FSWQ</t>
  </si>
  <si>
    <t>BC817-40Q</t>
  </si>
  <si>
    <t>BC817-40W</t>
  </si>
  <si>
    <t>BC846A</t>
  </si>
  <si>
    <t>NPN, 65V, 0.1A, SOT23</t>
  </si>
  <si>
    <t>BC846AQ</t>
  </si>
  <si>
    <t>BC846AS</t>
  </si>
  <si>
    <t>Dual NPN, 65V, 0.1A, SOT363</t>
  </si>
  <si>
    <t>NPN + NPN</t>
  </si>
  <si>
    <t>BC846ASQ</t>
  </si>
  <si>
    <t>BC846AW</t>
  </si>
  <si>
    <t>NPN, 65V, 0.1A, SOT323</t>
  </si>
  <si>
    <t>BC846B</t>
  </si>
  <si>
    <t>BC846BFSW</t>
  </si>
  <si>
    <t>NPN, 65V, 0.1A, DFN1412-3</t>
  </si>
  <si>
    <t>BC846BFSW.spice.txt</t>
  </si>
  <si>
    <t>BC846BFSWQ</t>
  </si>
  <si>
    <t>BC846BLP4</t>
  </si>
  <si>
    <t>NPN, 65V, 0.1A, DFN1006-3</t>
  </si>
  <si>
    <t>X2-DFN1006-3</t>
  </si>
  <si>
    <t>BC846BQ</t>
  </si>
  <si>
    <t>BC846BW</t>
  </si>
  <si>
    <t>BC846BWQ</t>
  </si>
  <si>
    <t>BC847A</t>
  </si>
  <si>
    <t>NPN, 45V, 0.1A, SOT23</t>
  </si>
  <si>
    <t>BC847AQ</t>
  </si>
  <si>
    <t>BC847AT</t>
  </si>
  <si>
    <t>NPN, 45V, 0.1A, SOT523</t>
  </si>
  <si>
    <t>BC847AW</t>
  </si>
  <si>
    <t>BC847B</t>
  </si>
  <si>
    <t>BC847BFA</t>
  </si>
  <si>
    <t>NPN, 45V, 0.1A, DFN0806-3</t>
  </si>
  <si>
    <t>X2-DFN0806-3</t>
  </si>
  <si>
    <t>BC847BFAQ</t>
  </si>
  <si>
    <t>BC847BFSW</t>
  </si>
  <si>
    <t>NPN, 45V, 0.1A, DFN1412-3</t>
  </si>
  <si>
    <t>BC847BFSW.spice.txt</t>
  </si>
  <si>
    <t>BC847BFSWQ</t>
  </si>
  <si>
    <t>BC847BFZ</t>
  </si>
  <si>
    <t>NPN, 45V, 0.1A, DFN0606-3</t>
  </si>
  <si>
    <t>X2-DFN0606-3</t>
  </si>
  <si>
    <t>BC847BLP</t>
  </si>
  <si>
    <t>NPN, 45V, 0.1A, DFN1006-3</t>
  </si>
  <si>
    <t>BC847BLP4</t>
  </si>
  <si>
    <t>X2-DFN1006-3, X1-DFN1006-3</t>
  </si>
  <si>
    <t>BC847BLP4Q</t>
  </si>
  <si>
    <t>BC847BLP4Q.spice.txt</t>
  </si>
  <si>
    <t>U-DFN1006-3/SWP (Type UX)</t>
  </si>
  <si>
    <t>BC847BQ</t>
  </si>
  <si>
    <t>BC847BS</t>
  </si>
  <si>
    <t>Dual NPN, 45V, 0.1A, SOT363</t>
  </si>
  <si>
    <t>BC847BSQ</t>
  </si>
  <si>
    <t>BC847BT</t>
  </si>
  <si>
    <t>BC847BTQ</t>
  </si>
  <si>
    <t>Printer &amp; Other Peripherals</t>
  </si>
  <si>
    <t>BC847BVC</t>
  </si>
  <si>
    <t>Dual NPN, 45V, 0.1A, SOT563</t>
  </si>
  <si>
    <t>SOT563</t>
  </si>
  <si>
    <t>BC847BVCQ</t>
  </si>
  <si>
    <t>BC847BVN</t>
  </si>
  <si>
    <t>Complementary, 45V, 0.1A, SOT563</t>
  </si>
  <si>
    <t>NPN + PNP</t>
  </si>
  <si>
    <t>200. 220</t>
  </si>
  <si>
    <t>250, 300</t>
  </si>
  <si>
    <t>600, 650</t>
  </si>
  <si>
    <t>BC847BVNQ</t>
  </si>
  <si>
    <t>BC847BW</t>
  </si>
  <si>
    <t>BC847BWQ</t>
  </si>
  <si>
    <t>BC847C</t>
  </si>
  <si>
    <t>BC847CDLP</t>
  </si>
  <si>
    <t>Dual NPN, 45V, 0.1A, DFN1310-6</t>
  </si>
  <si>
    <t>X2-DFN1310-6</t>
  </si>
  <si>
    <t>BC847CFSW</t>
  </si>
  <si>
    <t>BC847CFSW.spice.txt</t>
  </si>
  <si>
    <t>BC847CFSWQ</t>
  </si>
  <si>
    <t>BC847CQ</t>
  </si>
  <si>
    <t>BC847CT</t>
  </si>
  <si>
    <t>BC847CW</t>
  </si>
  <si>
    <t>BC847CWQ</t>
  </si>
  <si>
    <t>BC847PN</t>
  </si>
  <si>
    <t>Complementary, 45V, 0.1A, SOT363</t>
  </si>
  <si>
    <t>200, 220</t>
  </si>
  <si>
    <t>BC847PNQ</t>
  </si>
  <si>
    <t>BC848A</t>
  </si>
  <si>
    <t>BC848AW</t>
  </si>
  <si>
    <t>NPN, 30V, 0.1A, SOT323</t>
  </si>
  <si>
    <t>BC848B</t>
  </si>
  <si>
    <t>BC848BW</t>
  </si>
  <si>
    <t>BC848C</t>
  </si>
  <si>
    <t>BC848CQ</t>
  </si>
  <si>
    <t>BC848CT</t>
  </si>
  <si>
    <t>NPN, 30V, 0.1A, SOT523</t>
  </si>
  <si>
    <t>BC848CW</t>
  </si>
  <si>
    <t>BC856A</t>
  </si>
  <si>
    <t>PNP, 65V, 0.1A, SOT23</t>
  </si>
  <si>
    <t>BC856AFSW</t>
  </si>
  <si>
    <t>PNP, 65V, 0.1A, DFN1412-3</t>
  </si>
  <si>
    <t>BC856AFSW.spice.txt</t>
  </si>
  <si>
    <t>BC856AFSWQ</t>
  </si>
  <si>
    <t>BC856AQ</t>
  </si>
  <si>
    <t>BC856AS</t>
  </si>
  <si>
    <t>Dual PNP, 65V, 0.1A, SOT363</t>
  </si>
  <si>
    <t>BC856ASQ</t>
  </si>
  <si>
    <t>BC856AW</t>
  </si>
  <si>
    <t>PNP, 65V, 0.1A, SOT323</t>
  </si>
  <si>
    <t>BC856B</t>
  </si>
  <si>
    <t>BC856BFSW</t>
  </si>
  <si>
    <t>BC856BFSW.spice.txt</t>
  </si>
  <si>
    <t>BC856BFSWQ</t>
  </si>
  <si>
    <t>BC856BQ</t>
  </si>
  <si>
    <t>BC856BW</t>
  </si>
  <si>
    <t>BC856BWQ</t>
  </si>
  <si>
    <t>BC857A</t>
  </si>
  <si>
    <t>BC857AFSW</t>
  </si>
  <si>
    <t>PNP, 45V, 0.1A, DFN1412-3</t>
  </si>
  <si>
    <t>BC857AFSW.spice.txt</t>
  </si>
  <si>
    <t>BC857AFSWQ</t>
  </si>
  <si>
    <t>BC857AT</t>
  </si>
  <si>
    <t>PNP, 45V, 0.1A, SOT523</t>
  </si>
  <si>
    <t>BC857AW</t>
  </si>
  <si>
    <t>BC857B</t>
  </si>
  <si>
    <t>BC857BFA</t>
  </si>
  <si>
    <t>PNP, 45V, 0.1A, DFN0806-3</t>
  </si>
  <si>
    <t>BC857BFSW</t>
  </si>
  <si>
    <t>BC857BFSW.spice.txt</t>
  </si>
  <si>
    <t>BC857BFSWQ</t>
  </si>
  <si>
    <t>BC857BFZ</t>
  </si>
  <si>
    <t>PNP, 45V, 0.1A, DFN0606-3</t>
  </si>
  <si>
    <t>BC857BLP</t>
  </si>
  <si>
    <t>PNP, 45V, 0.1A, DFN1006-3</t>
  </si>
  <si>
    <t>BC857BLP4</t>
  </si>
  <si>
    <t>BC857BLP4Q</t>
  </si>
  <si>
    <t>BC857BLP4Q.spice.txt</t>
  </si>
  <si>
    <t>BC857BQ</t>
  </si>
  <si>
    <t>BC857BS</t>
  </si>
  <si>
    <t>BC857BSQ</t>
  </si>
  <si>
    <t>BC857BT</t>
  </si>
  <si>
    <t>BC857BTQ</t>
  </si>
  <si>
    <t>BC857BV</t>
  </si>
  <si>
    <t>Dual PNP, 45V, 0.1A, SOT563</t>
  </si>
  <si>
    <t>BC857BW</t>
  </si>
  <si>
    <t>BC857BWQ</t>
  </si>
  <si>
    <t>BC857C</t>
  </si>
  <si>
    <t>BC857CFSW</t>
  </si>
  <si>
    <t>BC857CFSWQ</t>
  </si>
  <si>
    <t>BC857CQ</t>
  </si>
  <si>
    <t>BC857CT</t>
  </si>
  <si>
    <t>BC857CW</t>
  </si>
  <si>
    <t>BC857CWQ</t>
  </si>
  <si>
    <t>BC858B</t>
  </si>
  <si>
    <t>PNP, 30V, 0.1A, SOT23</t>
  </si>
  <si>
    <t>BC858BW</t>
  </si>
  <si>
    <t>PNP, 30V, 0.1A, SOT323</t>
  </si>
  <si>
    <t>BC858C</t>
  </si>
  <si>
    <t>BCM846BS</t>
  </si>
  <si>
    <t>Small Signal Transistor (Matched hFE &amp; VBE(on))</t>
  </si>
  <si>
    <t>BCM847BS</t>
  </si>
  <si>
    <t>BCM857BS</t>
  </si>
  <si>
    <t>BCM857BV</t>
  </si>
  <si>
    <t>BCP51</t>
  </si>
  <si>
    <t>PNP, 45V, 1A, SOT223</t>
  </si>
  <si>
    <t>SOT223</t>
  </si>
  <si>
    <t>BCP5110</t>
  </si>
  <si>
    <t>BCP5116</t>
  </si>
  <si>
    <t>BCP52</t>
  </si>
  <si>
    <t>PNP, 60V, 1A, SOT223</t>
  </si>
  <si>
    <t>BCP5210</t>
  </si>
  <si>
    <t>BCP5216</t>
  </si>
  <si>
    <t>BCP53</t>
  </si>
  <si>
    <t>PNP, 80V, 1A, SOT223</t>
  </si>
  <si>
    <t>BCP5310</t>
  </si>
  <si>
    <t>BCP5316</t>
  </si>
  <si>
    <t>BCP5316Q</t>
  </si>
  <si>
    <t>BCP53Q</t>
  </si>
  <si>
    <t>BCP54</t>
  </si>
  <si>
    <t>NPN, 45V, 1A, SOT223</t>
  </si>
  <si>
    <t>BCP5410</t>
  </si>
  <si>
    <t>BCP5416</t>
  </si>
  <si>
    <t>BCP5416Q</t>
  </si>
  <si>
    <t>BCP55</t>
  </si>
  <si>
    <t>NPN, 60V, 1A, SOT223</t>
  </si>
  <si>
    <t>BCP5510</t>
  </si>
  <si>
    <t>BCP5516</t>
  </si>
  <si>
    <t>BCP56</t>
  </si>
  <si>
    <t>NPN, 80V, 1A, SOT223</t>
  </si>
  <si>
    <t>BCP5610</t>
  </si>
  <si>
    <t>BCP5610Q</t>
  </si>
  <si>
    <t>BCP5616</t>
  </si>
  <si>
    <t>BCP5616Q</t>
  </si>
  <si>
    <t>BCP5616T</t>
  </si>
  <si>
    <t>N/A</t>
  </si>
  <si>
    <t>BCP5616TQ</t>
  </si>
  <si>
    <t>BCV46</t>
  </si>
  <si>
    <t>PNP, 60V, 0.5A, SOT23</t>
  </si>
  <si>
    <t>Darlington Transistor</t>
  </si>
  <si>
    <t>0.1/0.1</t>
  </si>
  <si>
    <t>BCV46Q</t>
  </si>
  <si>
    <t>PNP, 50V, 0.5A, SOT23</t>
  </si>
  <si>
    <t>BCV47</t>
  </si>
  <si>
    <t>NPN, 60V, 0.5A, SOT23</t>
  </si>
  <si>
    <t>BCV47Q</t>
  </si>
  <si>
    <t>BCV49</t>
  </si>
  <si>
    <t>NPN, 60V, 0.5A, SOT89</t>
  </si>
  <si>
    <t>BCW66H</t>
  </si>
  <si>
    <t>NPN, 45V, 0.8A, SOT23</t>
  </si>
  <si>
    <t>BCW66HQ</t>
  </si>
  <si>
    <t>BCW68H</t>
  </si>
  <si>
    <t>PNP, 45V, 0.8A, SOT23</t>
  </si>
  <si>
    <t>BCX38C</t>
  </si>
  <si>
    <t>NPN, 60V, 0.8A, E-Line</t>
  </si>
  <si>
    <t>0.8/8</t>
  </si>
  <si>
    <t>E-Line</t>
  </si>
  <si>
    <t>BCX41</t>
  </si>
  <si>
    <t>NPN, 125V, 0.8A, SOT23</t>
  </si>
  <si>
    <t>0.3/30</t>
  </si>
  <si>
    <t>BCX41Q</t>
  </si>
  <si>
    <t>BCX51</t>
  </si>
  <si>
    <t>PNP, 45V, 1A, SOT89</t>
  </si>
  <si>
    <t>BCX5110</t>
  </si>
  <si>
    <t>BCX5116</t>
  </si>
  <si>
    <t>BCX52</t>
  </si>
  <si>
    <t>PNP, 60V, 1A, SOT89</t>
  </si>
  <si>
    <t>BCX5210</t>
  </si>
  <si>
    <t>BCX5216</t>
  </si>
  <si>
    <t>BCX5216Q</t>
  </si>
  <si>
    <t>BCX53</t>
  </si>
  <si>
    <t>PNP, 80V, 1A, SOT89</t>
  </si>
  <si>
    <t>BCX5310</t>
  </si>
  <si>
    <t>BCX5316</t>
  </si>
  <si>
    <t>BCX5316Q</t>
  </si>
  <si>
    <t>BCX54</t>
  </si>
  <si>
    <t>NPN, 45V, 1A, SOT89</t>
  </si>
  <si>
    <t>BCX5410</t>
  </si>
  <si>
    <t>BCX5416</t>
  </si>
  <si>
    <t>BCX55</t>
  </si>
  <si>
    <t>NPN, 60V, 1A, SOT89</t>
  </si>
  <si>
    <t>BCX5510</t>
  </si>
  <si>
    <t>BCX5516</t>
  </si>
  <si>
    <t>BCX56</t>
  </si>
  <si>
    <t>NPN, 80V, 1A, SOT89</t>
  </si>
  <si>
    <t>BCX5610</t>
  </si>
  <si>
    <t>BCX5616</t>
  </si>
  <si>
    <t>BCX5616Q</t>
  </si>
  <si>
    <t>BCX6825</t>
  </si>
  <si>
    <t>NPN, 20V, 1A, SOT89</t>
  </si>
  <si>
    <t>1/100</t>
  </si>
  <si>
    <t>BCX6825Q</t>
  </si>
  <si>
    <t>BCX6925</t>
  </si>
  <si>
    <t>PNP, 20V, 1A, SOT89</t>
  </si>
  <si>
    <t>BFS17N</t>
  </si>
  <si>
    <t>NPN RF TRANSISTOR IN SOT23</t>
  </si>
  <si>
    <t>RF Transistor</t>
  </si>
  <si>
    <t>0.025/5</t>
  </si>
  <si>
    <t>BSR33</t>
  </si>
  <si>
    <t>0.15/15</t>
  </si>
  <si>
    <t>BSR33Q</t>
  </si>
  <si>
    <t>BSR43</t>
  </si>
  <si>
    <t>BSR43Q</t>
  </si>
  <si>
    <t>BST39</t>
  </si>
  <si>
    <t>NPN, 350V, 0.5A, SOT89</t>
  </si>
  <si>
    <t>0.05/4</t>
  </si>
  <si>
    <t>BST52</t>
  </si>
  <si>
    <t>NPN, 80V, 0.5A, SOT89</t>
  </si>
  <si>
    <t>0.5/0.5</t>
  </si>
  <si>
    <t>DCP68</t>
  </si>
  <si>
    <t>NPN, 20V, 1A, SOT223</t>
  </si>
  <si>
    <t>DCP69</t>
  </si>
  <si>
    <t>PNP, 20V, 1A, SOT223</t>
  </si>
  <si>
    <t>DJT4030P</t>
  </si>
  <si>
    <t>PNP, 40V, 3A, SOT223</t>
  </si>
  <si>
    <t>Low Saturation Transistor</t>
  </si>
  <si>
    <t>0.5/5</t>
  </si>
  <si>
    <t>3/300</t>
  </si>
  <si>
    <t>DJT4031N</t>
  </si>
  <si>
    <t>NPN, 40V, 3A, SOT223</t>
  </si>
  <si>
    <t>DMB2227A</t>
  </si>
  <si>
    <t>Complementary, 40V, 0.6A, SOT26</t>
  </si>
  <si>
    <t>40, 60</t>
  </si>
  <si>
    <t>40, 50</t>
  </si>
  <si>
    <t>300, 400</t>
  </si>
  <si>
    <t>0.15,15</t>
  </si>
  <si>
    <t>1000, 1600</t>
  </si>
  <si>
    <t>300, 200</t>
  </si>
  <si>
    <t>SOT26</t>
  </si>
  <si>
    <t>DMJT9435</t>
  </si>
  <si>
    <t>PNP, 30V, 3A, SOT223</t>
  </si>
  <si>
    <t>1.2/20</t>
  </si>
  <si>
    <t>DMMT2907A</t>
  </si>
  <si>
    <t>Dual PNP, 60V, 0.6A, SOT26</t>
  </si>
  <si>
    <t>DMMT32N45CV</t>
  </si>
  <si>
    <t>DMMT32N45CV.spice.txt</t>
  </si>
  <si>
    <t>DMMT3904W</t>
  </si>
  <si>
    <t>Dual NPN, 40V, 0.2A, SOT363</t>
  </si>
  <si>
    <t>Small Signal Transistor (Matched hFE VCE(sat) &amp; VBE)</t>
  </si>
  <si>
    <t>0.01/1</t>
  </si>
  <si>
    <t>DMMT3904WQ</t>
  </si>
  <si>
    <t>DMMT3906</t>
  </si>
  <si>
    <t>Dual PNP, 40V, 0.2A, SOT26</t>
  </si>
  <si>
    <t>Small Signal Transistor (Matched Hfe)</t>
  </si>
  <si>
    <t>DMMT3906Q</t>
  </si>
  <si>
    <t>DMMT3906W</t>
  </si>
  <si>
    <t>Dual PNP, 40V, 0.2A, SOT363</t>
  </si>
  <si>
    <t>DMMT3906WQ</t>
  </si>
  <si>
    <t>DMMT5401</t>
  </si>
  <si>
    <t>Dual PNP, 150V, 0.2A, SOT26</t>
  </si>
  <si>
    <t>High Voltage Transistor (Matched hFE, VCE(sat) &amp; VBE(sat))</t>
  </si>
  <si>
    <t>DMMT5551</t>
  </si>
  <si>
    <t>Dual NPN, 160V, 0.2A, SOT26</t>
  </si>
  <si>
    <t>DMMT5551S</t>
  </si>
  <si>
    <t>DN350T05</t>
  </si>
  <si>
    <t>NPN, 350V, 0.5A, SOT23</t>
  </si>
  <si>
    <t>0.02/2</t>
  </si>
  <si>
    <t>0.03/3</t>
  </si>
  <si>
    <t>DNBT8105</t>
  </si>
  <si>
    <t>NPN, 60V, 1A, SOT23</t>
  </si>
  <si>
    <t>DNLS320E</t>
  </si>
  <si>
    <t>NPN, 20V, 3A, SOT223</t>
  </si>
  <si>
    <t>0.1/0.5</t>
  </si>
  <si>
    <t>3/20</t>
  </si>
  <si>
    <t>DNLS350E</t>
  </si>
  <si>
    <t>NPN, 50V, 3A, SOT223</t>
  </si>
  <si>
    <t>DNLS350Y</t>
  </si>
  <si>
    <t>2/100</t>
  </si>
  <si>
    <t>DP0150BLP4</t>
  </si>
  <si>
    <t>PNP, 50V, 0.1A, DFN1006-3</t>
  </si>
  <si>
    <t>DP350T05</t>
  </si>
  <si>
    <t>PNP, 350V, 0.5A, SOT23</t>
  </si>
  <si>
    <t>DPBT8105</t>
  </si>
  <si>
    <t>PNP, 60V, 1A, SOT23</t>
  </si>
  <si>
    <t>DPLS160</t>
  </si>
  <si>
    <t>0.1/1</t>
  </si>
  <si>
    <t>DPLS160V</t>
  </si>
  <si>
    <t>PNP, 60V, 1A, SOT563</t>
  </si>
  <si>
    <t>SOT563, SOT666</t>
  </si>
  <si>
    <t>DPLS350E</t>
  </si>
  <si>
    <t>PNP, 50V, 3A, SOT223</t>
  </si>
  <si>
    <t>DPLS350Y</t>
  </si>
  <si>
    <t>DSS20200L</t>
  </si>
  <si>
    <t>PNP, 20V, 2A, SOT23</t>
  </si>
  <si>
    <t>1/10</t>
  </si>
  <si>
    <t>DSS20201L</t>
  </si>
  <si>
    <t>NPN, 20V, 2A, SOT23</t>
  </si>
  <si>
    <t>DSS2515M</t>
  </si>
  <si>
    <t>NPN, 15V, 0.5A, DFN1006-3</t>
  </si>
  <si>
    <t>0.2/10</t>
  </si>
  <si>
    <t>DSS2540M</t>
  </si>
  <si>
    <t>NPN, 40V, 0.5A, DFN1006-3</t>
  </si>
  <si>
    <t>DSS30101L</t>
  </si>
  <si>
    <t>NPN, 30V, 1A, SOT23</t>
  </si>
  <si>
    <t>DSS3515M</t>
  </si>
  <si>
    <t>PNP, 15V, 0.5A, DFN1006-3</t>
  </si>
  <si>
    <t>DSS3515MQ</t>
  </si>
  <si>
    <t>DSS3540M</t>
  </si>
  <si>
    <t>PNP, 40V, 0.5A, DFN1006-3</t>
  </si>
  <si>
    <t>DSS3540MQ</t>
  </si>
  <si>
    <t>DSS4140U</t>
  </si>
  <si>
    <t>NPN, 40V, 1A, SOT323</t>
  </si>
  <si>
    <t>DSS4140V</t>
  </si>
  <si>
    <t>NPN, 40V, 1A, SOT563</t>
  </si>
  <si>
    <t>DSS4160DS</t>
  </si>
  <si>
    <t>Dual NPN, 60V, 1A, SOT26</t>
  </si>
  <si>
    <t>DSS4160FDB</t>
  </si>
  <si>
    <t>Dual NPN, 60V, 1A, DFN2020-6</t>
  </si>
  <si>
    <t>U-DFN2020-6 (Type B), U-DFN2020-6</t>
  </si>
  <si>
    <t>DSS4160FDBQ</t>
  </si>
  <si>
    <t>DSS4160T</t>
  </si>
  <si>
    <t>1/0.1</t>
  </si>
  <si>
    <t>DSS4160TQ</t>
  </si>
  <si>
    <t>DSS4160U</t>
  </si>
  <si>
    <t>NPN, 60V, 1A, SOT323</t>
  </si>
  <si>
    <t>DSS4160V</t>
  </si>
  <si>
    <t>NPN, 60V, 1A, SOT563</t>
  </si>
  <si>
    <t>DSS4220V</t>
  </si>
  <si>
    <t>NPN, 20V, 2A, SOT563</t>
  </si>
  <si>
    <t>DSS4240V</t>
  </si>
  <si>
    <t>NPN, 40V, 2A, SOT563</t>
  </si>
  <si>
    <t>DSS4240Y</t>
  </si>
  <si>
    <t>NPN, 40V, 2A, SOT363</t>
  </si>
  <si>
    <t>DSS4310FJAWQ</t>
  </si>
  <si>
    <t>NPN, 10V, 3A, DFN2020-3</t>
  </si>
  <si>
    <t>3/30</t>
  </si>
  <si>
    <t>DSS4310FJAWQ.spice.txt</t>
  </si>
  <si>
    <t>DSS4320T</t>
  </si>
  <si>
    <t>2/40</t>
  </si>
  <si>
    <t>DSS45160FDB</t>
  </si>
  <si>
    <t>Complementary, 60V, 1A, DFN2020-6</t>
  </si>
  <si>
    <t>240, 360</t>
  </si>
  <si>
    <t>290, 170</t>
  </si>
  <si>
    <t>120, 180</t>
  </si>
  <si>
    <t>240, 550</t>
  </si>
  <si>
    <t>90, 65</t>
  </si>
  <si>
    <t>DSS4540X</t>
  </si>
  <si>
    <t>NPN, 40V, 4A, SOT89</t>
  </si>
  <si>
    <t>4/200</t>
  </si>
  <si>
    <t>DSS5140U</t>
  </si>
  <si>
    <t>PNP, 40V, 1A, SOT323</t>
  </si>
  <si>
    <t>DSS5140V</t>
  </si>
  <si>
    <t>PNP, 40V, 1A, SOT563</t>
  </si>
  <si>
    <t>DSS5160FDB</t>
  </si>
  <si>
    <t>Dual PNP, 60V, 1A, DFN2020-6</t>
  </si>
  <si>
    <t>DSS5160T</t>
  </si>
  <si>
    <t>DSS5160TQ</t>
  </si>
  <si>
    <t>DSS5160U</t>
  </si>
  <si>
    <t>PNP, 60V, 1A, SOT323</t>
  </si>
  <si>
    <t>DSS5160V</t>
  </si>
  <si>
    <t>DSS5220T</t>
  </si>
  <si>
    <t>DSS5220TQ</t>
  </si>
  <si>
    <t>DSS5220V</t>
  </si>
  <si>
    <t>PNP, 20V, 2A, SOT563</t>
  </si>
  <si>
    <t>DSS5240TQ</t>
  </si>
  <si>
    <t>PNP, 40V, 2A, SOT23</t>
  </si>
  <si>
    <t>DSS5240V</t>
  </si>
  <si>
    <t>PNP, 40V, 1.8A, SOT563</t>
  </si>
  <si>
    <t>DSS5240VQ</t>
  </si>
  <si>
    <t>DSS5240Y</t>
  </si>
  <si>
    <t>PNP, 40V, 2A, SOT363</t>
  </si>
  <si>
    <t>DSS5320T</t>
  </si>
  <si>
    <t>DSS5540X</t>
  </si>
  <si>
    <t>PNP, 40V, 4A, SOT89</t>
  </si>
  <si>
    <t>DSS60600MZ4</t>
  </si>
  <si>
    <t>PNP, 60V, 6A, SOT223</t>
  </si>
  <si>
    <t>3/60</t>
  </si>
  <si>
    <t>DSS60600MZ4Q</t>
  </si>
  <si>
    <t>DSS60601MZ4</t>
  </si>
  <si>
    <t>NPN, 60V, 6A, SOT223</t>
  </si>
  <si>
    <t>DSS60601MZ4Q</t>
  </si>
  <si>
    <t>DSS8110Y</t>
  </si>
  <si>
    <t>NPN, 100V, 1A, SOT363</t>
  </si>
  <si>
    <t>DSS9110Y</t>
  </si>
  <si>
    <t>PNP, 100V, 1A, SOT363</t>
  </si>
  <si>
    <t>0.25/25</t>
  </si>
  <si>
    <t>DST3904DJ</t>
  </si>
  <si>
    <t>Dual NPN, 40V, 0.2A, SOT963</t>
  </si>
  <si>
    <t>SOT963</t>
  </si>
  <si>
    <t>DST3906DJ</t>
  </si>
  <si>
    <t>Dual PNP, 40V, 0.2A, SOT963</t>
  </si>
  <si>
    <t>DST3946DPJ</t>
  </si>
  <si>
    <t>Complementary, 40V, 0.2A, SOT963</t>
  </si>
  <si>
    <t>200. 250</t>
  </si>
  <si>
    <t>DST847BDJ</t>
  </si>
  <si>
    <t>Dual NPN, 45V, 0.1A, SOT963</t>
  </si>
  <si>
    <t>DST847BPDP6</t>
  </si>
  <si>
    <t>Complementary, 45V, 0.1A, SOT963</t>
  </si>
  <si>
    <t>125, 175</t>
  </si>
  <si>
    <t>300, 500</t>
  </si>
  <si>
    <t>170, 340</t>
  </si>
  <si>
    <t>DST857BDJ</t>
  </si>
  <si>
    <t>Dual PNP, 45V, 0.1A, SOT963</t>
  </si>
  <si>
    <t>DXT13003DG</t>
  </si>
  <si>
    <t>NPN, 700V, 1.3A, SOT223</t>
  </si>
  <si>
    <t>0.5/100</t>
  </si>
  <si>
    <t>1/250</t>
  </si>
  <si>
    <t>DXT2010P5</t>
  </si>
  <si>
    <t>NPN, 60V, 6A, PowerDI5</t>
  </si>
  <si>
    <t>50, 0.5</t>
  </si>
  <si>
    <t>2/50</t>
  </si>
  <si>
    <t>PowerDI5</t>
  </si>
  <si>
    <t>DXT2011P5</t>
  </si>
  <si>
    <t>NPN, 100V, 6A, PowerDI5</t>
  </si>
  <si>
    <t>DXT2011P5Q</t>
  </si>
  <si>
    <t>NPN, 100V,6A, PowerDI5</t>
  </si>
  <si>
    <t>DXT2012P5</t>
  </si>
  <si>
    <t>PNP, 60V, 5.5A, PowerDI5</t>
  </si>
  <si>
    <t>DXT2013P5</t>
  </si>
  <si>
    <t>PNP, 100V, 5A, PowerDI5</t>
  </si>
  <si>
    <t>DXT2014P5</t>
  </si>
  <si>
    <t>PNP, 140V, 4A, PowerDI5</t>
  </si>
  <si>
    <t>DXT2222A</t>
  </si>
  <si>
    <t>NPN, 40V, 0.6A, SOT89</t>
  </si>
  <si>
    <t>DXT2907A</t>
  </si>
  <si>
    <t>PNP, 60V, 0.6A, SOT89</t>
  </si>
  <si>
    <t>DXT3904</t>
  </si>
  <si>
    <t>NPN, 40V, 0.2A, SOT89</t>
  </si>
  <si>
    <t>DXT3906</t>
  </si>
  <si>
    <t>PNP, 40V, 0.2A, SOT89</t>
  </si>
  <si>
    <t>DXT458P5</t>
  </si>
  <si>
    <t>NPN, 400V, 0.3A, PowerDI5</t>
  </si>
  <si>
    <t>0.05/6</t>
  </si>
  <si>
    <t>DXT5401</t>
  </si>
  <si>
    <t>PNP, 150V, 0.6A, SOT89</t>
  </si>
  <si>
    <t>DXT5551</t>
  </si>
  <si>
    <t>NPN, 160V, 0.10.6A, SOT89</t>
  </si>
  <si>
    <t>DXT5551P5</t>
  </si>
  <si>
    <t>NPN, 160V, 0.6A, PowerDI5</t>
  </si>
  <si>
    <t>DXT5551P5Q</t>
  </si>
  <si>
    <t>DXT651</t>
  </si>
  <si>
    <t>NPN, 60V, 3A, SOT89</t>
  </si>
  <si>
    <t>DXT651Q</t>
  </si>
  <si>
    <t>DXT690BP5</t>
  </si>
  <si>
    <t>NPN, 45V, 3A, PowerDI5</t>
  </si>
  <si>
    <t>DXT690BP5Q</t>
  </si>
  <si>
    <t>DXT696BK</t>
  </si>
  <si>
    <t>NPN, 180V, 0.5A, TO252</t>
  </si>
  <si>
    <t>0.1/2</t>
  </si>
  <si>
    <t>0.2/5</t>
  </si>
  <si>
    <t>DXT751</t>
  </si>
  <si>
    <t>PNP, 60V, 3A, SOT89</t>
  </si>
  <si>
    <t>DXT751Q</t>
  </si>
  <si>
    <t>DXT790AP5</t>
  </si>
  <si>
    <t>PNP, 40V, 3A, PowerDI5</t>
  </si>
  <si>
    <t>DXTA42</t>
  </si>
  <si>
    <t>NPN, 300V, 0.5A, SOT89</t>
  </si>
  <si>
    <t>DXTA92</t>
  </si>
  <si>
    <t>PNP, 300V, 0.5A, SOT89</t>
  </si>
  <si>
    <t>DXTC3C100PD</t>
  </si>
  <si>
    <t>Complementary, 100V, 3A, PowerDI5060-8</t>
  </si>
  <si>
    <t>150, 180</t>
  </si>
  <si>
    <t>150, 170</t>
  </si>
  <si>
    <t>20, 45</t>
  </si>
  <si>
    <t>150, 110</t>
  </si>
  <si>
    <t>1/10, 0.5/50</t>
  </si>
  <si>
    <t>330, 360</t>
  </si>
  <si>
    <t>3/300, 2/200</t>
  </si>
  <si>
    <t>PowerDI5060-8/SWP (Type UXD)</t>
  </si>
  <si>
    <t>DXTC3C100PDQ</t>
  </si>
  <si>
    <t>DXTN03060BFG</t>
  </si>
  <si>
    <t>NPN, 60V, 6A, PowerDI3333-8</t>
  </si>
  <si>
    <t>PowerDI3333-8/SWP (Type UX)</t>
  </si>
  <si>
    <t>DXTN03060CFG</t>
  </si>
  <si>
    <t>DXTN03100BFG</t>
  </si>
  <si>
    <t>NPN, 100V, 6A. PowerDI3333-8</t>
  </si>
  <si>
    <t>DXTN03100CFG</t>
  </si>
  <si>
    <t>DXTN06080BFG</t>
  </si>
  <si>
    <t>NPN, 80V, 1A, PowerDI3333-8</t>
  </si>
  <si>
    <t>0.8/50</t>
  </si>
  <si>
    <t>DXTN07025BFG</t>
  </si>
  <si>
    <t>NPN, 25V, 3A, PowerDI3333-8</t>
  </si>
  <si>
    <t>DXTN07025BFGQ</t>
  </si>
  <si>
    <t>25V, NPN, 3A, PowerDI3333-8</t>
  </si>
  <si>
    <t>175?C Medium Power Transistor</t>
  </si>
  <si>
    <t>DXTN07045DFG</t>
  </si>
  <si>
    <t>NPN, 45V, 3A, PowerDI3333-8</t>
  </si>
  <si>
    <t>1/5</t>
  </si>
  <si>
    <t>DXTN07045DFGQ</t>
  </si>
  <si>
    <t>45V, NPN, 3A, PowerDI3333-8</t>
  </si>
  <si>
    <t>0.1/500</t>
  </si>
  <si>
    <t>DXTN07060BFG</t>
  </si>
  <si>
    <t>NPN, 60V, 3A, PowerDI3333-8</t>
  </si>
  <si>
    <t>DXTN07060BFGQ</t>
  </si>
  <si>
    <t>60V, NPN, 3A, PowerDI3333-8</t>
  </si>
  <si>
    <t>DXTN07100BFG</t>
  </si>
  <si>
    <t>NPN, 100V, 2A, PowerDI3333-8</t>
  </si>
  <si>
    <t>DXTN07100BFGQ</t>
  </si>
  <si>
    <t>100V, NPN, 2A, PowerDI3333-8</t>
  </si>
  <si>
    <t>DXTN07100BP5</t>
  </si>
  <si>
    <t>NPN, 100V, 2A, PowerDI5</t>
  </si>
  <si>
    <t>DXTN07100BP5Q</t>
  </si>
  <si>
    <t>DXTN10060DFJBQ</t>
  </si>
  <si>
    <t>NPN, 60V, 4A, DFN2020-3</t>
  </si>
  <si>
    <t>DXTN10060DFJBWQ</t>
  </si>
  <si>
    <t>NPN, 60V, 4A, DFN2020-3 (SWP)</t>
  </si>
  <si>
    <t>DXTN22040CFG</t>
  </si>
  <si>
    <t>NPN, 40V, 2A, PowerDI3333-8</t>
  </si>
  <si>
    <t>DXTN22040CFGQ</t>
  </si>
  <si>
    <t>DXTN22040DFG</t>
  </si>
  <si>
    <t>DXTN22040DFGQ</t>
  </si>
  <si>
    <t>DXTN26070CY</t>
  </si>
  <si>
    <t>NPN, 70V, 2A, SOT89</t>
  </si>
  <si>
    <t>DXTN3C100PD</t>
  </si>
  <si>
    <t>Dual NPN, 100V, 3A, PowerDI5060-8</t>
  </si>
  <si>
    <t>DXTN3C100PDQ</t>
  </si>
  <si>
    <t>DXTN3C100PSQ</t>
  </si>
  <si>
    <t>NPN, 100V, 3A, PowerDI5060-8</t>
  </si>
  <si>
    <t>PowerDI5060-8</t>
  </si>
  <si>
    <t>DXTN3C60PS</t>
  </si>
  <si>
    <t>NPN, 60V, 3A, PowerDI5060-8</t>
  </si>
  <si>
    <t>DXTN3C60PSQ</t>
  </si>
  <si>
    <t>DXTN58100CFDB</t>
  </si>
  <si>
    <t>NPN, 100V, 4A, DFN2020-3</t>
  </si>
  <si>
    <t>4/400</t>
  </si>
  <si>
    <t>DXTN5820DFDB</t>
  </si>
  <si>
    <t>NPN, 20V, 6A, DFN2020-3</t>
  </si>
  <si>
    <t>6/300</t>
  </si>
  <si>
    <t>DXTN5840CFDB</t>
  </si>
  <si>
    <t>NPN, 40V, 5A, DFN2020-3</t>
  </si>
  <si>
    <t>DXTN5860DFDB</t>
  </si>
  <si>
    <t>NPN, 60V, 6A, DFN2020-3</t>
  </si>
  <si>
    <t>DXTN69060CE</t>
  </si>
  <si>
    <t>NPN, 60V, 5.5A, SOT223</t>
  </si>
  <si>
    <t>Ultra Low Saturation Transistor</t>
  </si>
  <si>
    <t>5.5/150</t>
  </si>
  <si>
    <t>Yes</t>
  </si>
  <si>
    <t>DXTN69060CFG</t>
  </si>
  <si>
    <t>NPN, 60V, 5.5A, PowerDI3333-8</t>
  </si>
  <si>
    <t>PowerDI3333-8/SWP (Type UX), PowerDI3333-8</t>
  </si>
  <si>
    <t>DXTN81120DFDB</t>
  </si>
  <si>
    <t>DUAL NPN, 120V, 1A, DFN2020-6</t>
  </si>
  <si>
    <t>DXTP03060BFG</t>
  </si>
  <si>
    <t>PNP, 60V, 5.5A, PowerDI3333-8</t>
  </si>
  <si>
    <t>175?C Low Saturation Transistor</t>
  </si>
  <si>
    <t>5 / 500</t>
  </si>
  <si>
    <t>DXTP03060CFG</t>
  </si>
  <si>
    <t>DXTP03100BFG</t>
  </si>
  <si>
    <t>PNP, 100V, 5A, PowerDI3333-8</t>
  </si>
  <si>
    <t>4 / 400</t>
  </si>
  <si>
    <t>DXTP03100CFG</t>
  </si>
  <si>
    <t>2 / 200</t>
  </si>
  <si>
    <t>DXTP03140BFG</t>
  </si>
  <si>
    <t>PNP, 140V, 4A, PowerDI3333-8</t>
  </si>
  <si>
    <t>175?C High Voltage Transistor</t>
  </si>
  <si>
    <t>DXTP03200BP5</t>
  </si>
  <si>
    <t>PNP, 200V, 2A, PowerDI5</t>
  </si>
  <si>
    <t>2/400</t>
  </si>
  <si>
    <t>DXTP03200BP5Q</t>
  </si>
  <si>
    <t>DXTP06080BFG</t>
  </si>
  <si>
    <t>PNP, 80V, 1A, PowerDI3333-8</t>
  </si>
  <si>
    <t>0.8/70</t>
  </si>
  <si>
    <t>DXTP06080BFGQ</t>
  </si>
  <si>
    <t>DXTP07025BFG</t>
  </si>
  <si>
    <t>PNP, 25V,3A, PowerDI3333-8</t>
  </si>
  <si>
    <t>DXTP07025BFGQ</t>
  </si>
  <si>
    <t>DXTP07040CFG</t>
  </si>
  <si>
    <t>PNP, 40V, 3A, PowerDI3333-8</t>
  </si>
  <si>
    <t>DXTP07040CFGQ</t>
  </si>
  <si>
    <t>0.5 / 5</t>
  </si>
  <si>
    <t>DXTP07060BFG</t>
  </si>
  <si>
    <t>PNP, 60V, 3A, PowerDI3333-8</t>
  </si>
  <si>
    <t>DXTP07060BFGQ</t>
  </si>
  <si>
    <t>DXTP07100BFG</t>
  </si>
  <si>
    <t>PNP, 100V, 2A, PowerDI3333-8</t>
  </si>
  <si>
    <t>DXTP07100BFGQ</t>
  </si>
  <si>
    <t>DXTP19020DP5</t>
  </si>
  <si>
    <t>PNP, 20V, 8A, PowerDI5</t>
  </si>
  <si>
    <t>DXTP22040CFG</t>
  </si>
  <si>
    <t>PNP, 40V, 2A, PowerDI3333-8</t>
  </si>
  <si>
    <t>PNP, 40V, 2A, PowerDI3333</t>
  </si>
  <si>
    <t>DXTP22040CFGQ</t>
  </si>
  <si>
    <t>DXTP22040DFG</t>
  </si>
  <si>
    <t>DXTP22040DFGQ</t>
  </si>
  <si>
    <t>DXTP3C100PD</t>
  </si>
  <si>
    <t>Dual PNP, 100V, 3A, PowerDI5060-8</t>
  </si>
  <si>
    <t>DXTP3C100PDQ</t>
  </si>
  <si>
    <t>DXTP3C100PSQ</t>
  </si>
  <si>
    <t>PNP, 100V, 3A, PowerDI5060-8</t>
  </si>
  <si>
    <t>DXTP3C60PS</t>
  </si>
  <si>
    <t>PNP, 60V, 3A, PowerDI5060-8</t>
  </si>
  <si>
    <t>DXTP3C60PSQ</t>
  </si>
  <si>
    <t>DXTP560BP5</t>
  </si>
  <si>
    <t>PNP, 500V, 0.15A, PowerDI5</t>
  </si>
  <si>
    <t>0.05/10</t>
  </si>
  <si>
    <t>DXTP58100CFDB</t>
  </si>
  <si>
    <t>PNP, 100V, 2A, DFN2020-3</t>
  </si>
  <si>
    <t>DXTP5820CFDB</t>
  </si>
  <si>
    <t>PNP, 20V, 6A, DFN2020-3</t>
  </si>
  <si>
    <t>DXTP5840CFDB</t>
  </si>
  <si>
    <t>PNP, 40V, 4.8A, DFN2020-3</t>
  </si>
  <si>
    <t>DXTP5840CFJAWQ</t>
  </si>
  <si>
    <t>3/50</t>
  </si>
  <si>
    <t>DXTP5860CFDB</t>
  </si>
  <si>
    <t>PNP, 60V, 4A, DFN2020-3</t>
  </si>
  <si>
    <t>5/250</t>
  </si>
  <si>
    <t>DZT2222A</t>
  </si>
  <si>
    <t>NPN, 40V, 0.6A, SOT223</t>
  </si>
  <si>
    <t>DZT2907A</t>
  </si>
  <si>
    <t>PNP, 60V, 0.6A, SOT223</t>
  </si>
  <si>
    <t>DZT5401</t>
  </si>
  <si>
    <t>PNP, 150V, 0.6A, SOT223</t>
  </si>
  <si>
    <t>DZT5551</t>
  </si>
  <si>
    <t>NPN, 160V, 0.6A, SOT223</t>
  </si>
  <si>
    <t>DZT5551Q</t>
  </si>
  <si>
    <t>DZTA42</t>
  </si>
  <si>
    <t>NPN, 300V, 0.5A, SOT223</t>
  </si>
  <si>
    <t>DZTA42Q</t>
  </si>
  <si>
    <t>DZTA92</t>
  </si>
  <si>
    <t>PNP, 300V, 0.5A, SOT223</t>
  </si>
  <si>
    <t>FCX1047A</t>
  </si>
  <si>
    <t>NPN, 10V, 4A, SOT89</t>
  </si>
  <si>
    <t>5/25</t>
  </si>
  <si>
    <t>FCX1051A</t>
  </si>
  <si>
    <t>NPN, 40V, 3A, SOT89</t>
  </si>
  <si>
    <t>3/40</t>
  </si>
  <si>
    <t>FCX1053A</t>
  </si>
  <si>
    <t>NPN, 75V, 3A, SOT89</t>
  </si>
  <si>
    <t>FCX1053AQ</t>
  </si>
  <si>
    <t>FCX1147A</t>
  </si>
  <si>
    <t>1/6</t>
  </si>
  <si>
    <t>5/50</t>
  </si>
  <si>
    <t>FCX1149A</t>
  </si>
  <si>
    <t>PNP, 25V, 3A, SOT89</t>
  </si>
  <si>
    <t>1/7</t>
  </si>
  <si>
    <t>3/100</t>
  </si>
  <si>
    <t>FCX1151A</t>
  </si>
  <si>
    <t>PNP, 40V, 3A, SOT89</t>
  </si>
  <si>
    <t>1/20</t>
  </si>
  <si>
    <t>3/250</t>
  </si>
  <si>
    <t>FCX458</t>
  </si>
  <si>
    <t>NPN, 400V, 0.225A, SOT89</t>
  </si>
  <si>
    <t>FCX458Q</t>
  </si>
  <si>
    <t>FCX491</t>
  </si>
  <si>
    <t>FCX491A</t>
  </si>
  <si>
    <t>NPN, 40V, 1A, SOT89</t>
  </si>
  <si>
    <t>FCX491AQ</t>
  </si>
  <si>
    <t>FCX491Q</t>
  </si>
  <si>
    <t>FCX493</t>
  </si>
  <si>
    <t>NPN, 100V, 1A, SOT89</t>
  </si>
  <si>
    <t>FCX493A</t>
  </si>
  <si>
    <t>FCX493Q</t>
  </si>
  <si>
    <t>FCX495</t>
  </si>
  <si>
    <t>NPN, 150V, 1A, SOT89</t>
  </si>
  <si>
    <t>FCX495Q</t>
  </si>
  <si>
    <t>FCX555</t>
  </si>
  <si>
    <t>PNP, 150V, 0.7A, SOT89</t>
  </si>
  <si>
    <t>FCX558</t>
  </si>
  <si>
    <t>PNP, 400V, 0.2A, SOT89</t>
  </si>
  <si>
    <t>FCX558Q</t>
  </si>
  <si>
    <t>FCX589</t>
  </si>
  <si>
    <t>PNP, 30V, 1A, SOT89</t>
  </si>
  <si>
    <t>0.1/100</t>
  </si>
  <si>
    <t>FCX591</t>
  </si>
  <si>
    <t>FCX591A</t>
  </si>
  <si>
    <t>PNP, 40V, 1A, SOT89</t>
  </si>
  <si>
    <t>FCX591AQ</t>
  </si>
  <si>
    <t>FCX591Q</t>
  </si>
  <si>
    <t>FCX593</t>
  </si>
  <si>
    <t>PNP, 100V, 1A, SOT89</t>
  </si>
  <si>
    <t>FCX596</t>
  </si>
  <si>
    <t>PNP, 200V, 0.3A, SOT89</t>
  </si>
  <si>
    <t>FCX605</t>
  </si>
  <si>
    <t>NPN, 120V, 1A, SOT89</t>
  </si>
  <si>
    <t>0.25/0.25</t>
  </si>
  <si>
    <t>1/1</t>
  </si>
  <si>
    <t>FCX617</t>
  </si>
  <si>
    <t>NPN, 15V, 3A, SOT89</t>
  </si>
  <si>
    <t>FCX619</t>
  </si>
  <si>
    <t>FCX619Q</t>
  </si>
  <si>
    <t>FCX658A</t>
  </si>
  <si>
    <t>NPN, 400V, 0.5A, SOT89</t>
  </si>
  <si>
    <t>FCX688B</t>
  </si>
  <si>
    <t>NPN,12V, 3A, SOT89</t>
  </si>
  <si>
    <t>4/50</t>
  </si>
  <si>
    <t>FCX690B</t>
  </si>
  <si>
    <t>NPN,45V, 2A, SOT89</t>
  </si>
  <si>
    <t>FCX705</t>
  </si>
  <si>
    <t>PNP, 120V, 1A, SOT89</t>
  </si>
  <si>
    <t>2/2</t>
  </si>
  <si>
    <t>FCX717</t>
  </si>
  <si>
    <t>FCX718</t>
  </si>
  <si>
    <t>PNP, 20V, 2.5A, SOT89</t>
  </si>
  <si>
    <t>1.5/50</t>
  </si>
  <si>
    <t>FCX789A</t>
  </si>
  <si>
    <t>FCX790A</t>
  </si>
  <si>
    <t>PNP, 40V, 2A, SOT89</t>
  </si>
  <si>
    <t>FMMT38C</t>
  </si>
  <si>
    <t>NPN, 60V, 0.3A, SOT23</t>
  </si>
  <si>
    <t>FMMT38CQ</t>
  </si>
  <si>
    <t>FMMT449</t>
  </si>
  <si>
    <t>FMMT451</t>
  </si>
  <si>
    <t>FMMT455</t>
  </si>
  <si>
    <t>NPN, 140V, 1A, SOT23</t>
  </si>
  <si>
    <t>FMMT458</t>
  </si>
  <si>
    <t>NPN, 400V, 0.225A, SOT23</t>
  </si>
  <si>
    <t>FMMT458Q</t>
  </si>
  <si>
    <t>400V NPN High-Voltage Transistor in SOT23</t>
  </si>
  <si>
    <t>FMMT459</t>
  </si>
  <si>
    <t>NPN, 450V, 0.15A, SOT23</t>
  </si>
  <si>
    <t>FMMT459Q</t>
  </si>
  <si>
    <t>FMMT489</t>
  </si>
  <si>
    <t>FMMT491</t>
  </si>
  <si>
    <t>FMMT491A</t>
  </si>
  <si>
    <t>NPN, 40V, 1A, SOT23</t>
  </si>
  <si>
    <t>FMMT491AQ</t>
  </si>
  <si>
    <t>FMMT491Q</t>
  </si>
  <si>
    <t>FMMT493</t>
  </si>
  <si>
    <t>NPN, 100V, 1A, SOT23</t>
  </si>
  <si>
    <t>FMMT493A</t>
  </si>
  <si>
    <t>FMMT493Q</t>
  </si>
  <si>
    <t>FMMT494</t>
  </si>
  <si>
    <t>NPN, 120V, 1A, SOT23</t>
  </si>
  <si>
    <t>FMMT494Q</t>
  </si>
  <si>
    <t>FMMT495</t>
  </si>
  <si>
    <t>NPN, 150V, 1A, SOT23</t>
  </si>
  <si>
    <t>FMMT495Q</t>
  </si>
  <si>
    <t>FMMT497</t>
  </si>
  <si>
    <t>NPN, 300V, 0.5A, SOT23</t>
  </si>
  <si>
    <t>FMMT549</t>
  </si>
  <si>
    <t>PNP, 30V, 1A, SOT23</t>
  </si>
  <si>
    <t>FMMT549A</t>
  </si>
  <si>
    <t>FMMT551</t>
  </si>
  <si>
    <t>FMMT555</t>
  </si>
  <si>
    <t>PNP, 150V, 1A, SOT23</t>
  </si>
  <si>
    <t>FMMT555Q</t>
  </si>
  <si>
    <t>FMMT558</t>
  </si>
  <si>
    <t>PNP, 400V, 0.15A, SOT23</t>
  </si>
  <si>
    <t>FMMT558Q</t>
  </si>
  <si>
    <t>400V PNP High-Voltage Transistor in SOT23</t>
  </si>
  <si>
    <t>FMMT560</t>
  </si>
  <si>
    <t>PNP, 500V, 0.15A, SOT23</t>
  </si>
  <si>
    <t>FMMT560Q</t>
  </si>
  <si>
    <t>FMMT589</t>
  </si>
  <si>
    <t>FMMT591</t>
  </si>
  <si>
    <t>FMMT591A</t>
  </si>
  <si>
    <t>PNP, 40V, 1A, SOT23</t>
  </si>
  <si>
    <t>0.5/20</t>
  </si>
  <si>
    <t>FMMT591AQ</t>
  </si>
  <si>
    <t>FMMT591Q</t>
  </si>
  <si>
    <t>FMMT593</t>
  </si>
  <si>
    <t>PNP, 100V, 1A, SOT23</t>
  </si>
  <si>
    <t>FMMT593Q</t>
  </si>
  <si>
    <t>FMMT596</t>
  </si>
  <si>
    <t>PNP, 200V, 0.3A, SOT23</t>
  </si>
  <si>
    <t>FMMT596Q</t>
  </si>
  <si>
    <t>FMMT597</t>
  </si>
  <si>
    <t>PNP, 300V, 0.2A, SOT23</t>
  </si>
  <si>
    <t>0.1/20</t>
  </si>
  <si>
    <t>FMMT614</t>
  </si>
  <si>
    <t>NPN, 100V, 0.5A, SOT23</t>
  </si>
  <si>
    <t>FMMT614Q</t>
  </si>
  <si>
    <t>FMMT617</t>
  </si>
  <si>
    <t>NPN, 15V, 3A, SOT23</t>
  </si>
  <si>
    <t>FMMT618</t>
  </si>
  <si>
    <t>NPN, 20V, 2.5A, SOT23</t>
  </si>
  <si>
    <t>2.5/50</t>
  </si>
  <si>
    <t>FMMT618Q</t>
  </si>
  <si>
    <t>FMMT619</t>
  </si>
  <si>
    <t>NPN, 50V, 2A, SOT23</t>
  </si>
  <si>
    <t>FMMT619Q</t>
  </si>
  <si>
    <t>SOT23 (Type DN), SOT23</t>
  </si>
  <si>
    <t>FMMT620</t>
  </si>
  <si>
    <t>NPN, 80V, 1.5A, SOT23</t>
  </si>
  <si>
    <t>1.5/20</t>
  </si>
  <si>
    <t>FMMT620Q</t>
  </si>
  <si>
    <t>FMMT624</t>
  </si>
  <si>
    <t>NPN, 125V, 1A, SOT23</t>
  </si>
  <si>
    <t>FMMT625</t>
  </si>
  <si>
    <t>FMMT625Q</t>
  </si>
  <si>
    <t>FMMT634</t>
  </si>
  <si>
    <t>NPN, 100V, 0.9A, SOT23</t>
  </si>
  <si>
    <t>FMMT634Q</t>
  </si>
  <si>
    <t>FMMT6517</t>
  </si>
  <si>
    <t>.01/1</t>
  </si>
  <si>
    <t>.03/3</t>
  </si>
  <si>
    <t>FMMT6520</t>
  </si>
  <si>
    <t>FMMT717</t>
  </si>
  <si>
    <t>PNP, 12V, 2.5A, SOT23</t>
  </si>
  <si>
    <t>FMMT717Q</t>
  </si>
  <si>
    <t>FMMT718</t>
  </si>
  <si>
    <t>PNP, 20V, 1.5A, SOT23</t>
  </si>
  <si>
    <t>FMMT718Q</t>
  </si>
  <si>
    <t>FMMT720</t>
  </si>
  <si>
    <t>PNP, 40V, 1.5A, SOT23</t>
  </si>
  <si>
    <t>FMMT720Q</t>
  </si>
  <si>
    <t>FMMT722</t>
  </si>
  <si>
    <t>PNP, 70V, 1.5A, SOT23</t>
  </si>
  <si>
    <t>FMMT722Q</t>
  </si>
  <si>
    <t>FMMT723</t>
  </si>
  <si>
    <t>FMMT723Q</t>
  </si>
  <si>
    <t>FMMT734</t>
  </si>
  <si>
    <t>PNP, 100V, 0.8A, SOT23</t>
  </si>
  <si>
    <t>0.8/5</t>
  </si>
  <si>
    <t>FMMTA42</t>
  </si>
  <si>
    <t>NPN, 300V, 0.2A, SOT23</t>
  </si>
  <si>
    <t>FMMTA42Q</t>
  </si>
  <si>
    <t>300V NPN High Voltage Transistor in SOT23</t>
  </si>
  <si>
    <t>FMMTA92</t>
  </si>
  <si>
    <t>FMMTA92Q</t>
  </si>
  <si>
    <t>FMMTL618</t>
  </si>
  <si>
    <t>NPN, 20V, 1.25A, SOT23</t>
  </si>
  <si>
    <t>1.25/100</t>
  </si>
  <si>
    <t>FMMTL619</t>
  </si>
  <si>
    <t>NPN, 50V, 1.25A, SOT23</t>
  </si>
  <si>
    <t>FMMTL717</t>
  </si>
  <si>
    <t>PNP, 12V, 1.25A, SOT23</t>
  </si>
  <si>
    <t>1.25/50</t>
  </si>
  <si>
    <t>FMMTL717Q</t>
  </si>
  <si>
    <t>FMMTL718</t>
  </si>
  <si>
    <t>PNP, 20V, 1A, SOT23</t>
  </si>
  <si>
    <t>FZT1047A</t>
  </si>
  <si>
    <t>NPN, 10V, 5A, SOT223</t>
  </si>
  <si>
    <t>0.5/10</t>
  </si>
  <si>
    <t>SOT223 (Type DN), SOT223</t>
  </si>
  <si>
    <t>FZT1048A</t>
  </si>
  <si>
    <t>NPN, 17.5V, 5A, SOT223</t>
  </si>
  <si>
    <t>FZT1049A</t>
  </si>
  <si>
    <t>NPN, 25V, 5A, SOT223</t>
  </si>
  <si>
    <t>FZT1051A</t>
  </si>
  <si>
    <t>NPN, 40V, 5A, SOT223</t>
  </si>
  <si>
    <t>5/100</t>
  </si>
  <si>
    <t>FZT1053A</t>
  </si>
  <si>
    <t>NPN, 75V, 4.5A, SOT223</t>
  </si>
  <si>
    <t>4.5/200</t>
  </si>
  <si>
    <t>FZT1053AQ</t>
  </si>
  <si>
    <t>FZT1147A</t>
  </si>
  <si>
    <t>PNP, 12V, 5A, SOT223</t>
  </si>
  <si>
    <t>FZT1149A</t>
  </si>
  <si>
    <t>PNP, 25V, 4A, SOT223</t>
  </si>
  <si>
    <t>0.5/3</t>
  </si>
  <si>
    <t>4/140</t>
  </si>
  <si>
    <t>FZT1151A</t>
  </si>
  <si>
    <t>FZT458</t>
  </si>
  <si>
    <t>NPN, 400V, 0.3A, SOT223</t>
  </si>
  <si>
    <t>FZT458Q</t>
  </si>
  <si>
    <t>FZT489</t>
  </si>
  <si>
    <t>NPN, 30V, 1A, SOT223</t>
  </si>
  <si>
    <t>FZT489Q</t>
  </si>
  <si>
    <t>FZT491</t>
  </si>
  <si>
    <t>FZT491A</t>
  </si>
  <si>
    <t>NPN, 40V, 1A, SOT223</t>
  </si>
  <si>
    <t>FZT491AQ</t>
  </si>
  <si>
    <t>FZT493</t>
  </si>
  <si>
    <t>NPN, 100V, 1A, SOT223</t>
  </si>
  <si>
    <t>FZT493A</t>
  </si>
  <si>
    <t>FZT549</t>
  </si>
  <si>
    <t>PNP, 30V, 1A, SOT223</t>
  </si>
  <si>
    <t>FZT558</t>
  </si>
  <si>
    <t>PNP, 400V, 0.2A, SOT223</t>
  </si>
  <si>
    <t>FZT560</t>
  </si>
  <si>
    <t>PNP, 500V, 0.15A, SOT223</t>
  </si>
  <si>
    <t>FZT560Q</t>
  </si>
  <si>
    <t>FZT589</t>
  </si>
  <si>
    <t>FZT591</t>
  </si>
  <si>
    <t>FZT591A</t>
  </si>
  <si>
    <t>PNP, 40V, 1A, SOT223</t>
  </si>
  <si>
    <t>FZT591AQ</t>
  </si>
  <si>
    <t>FZT593</t>
  </si>
  <si>
    <t>PNP, 100V, 1A, SOT223</t>
  </si>
  <si>
    <t>FZT600</t>
  </si>
  <si>
    <t>NPN, 140V, 2A, SOT223</t>
  </si>
  <si>
    <t>FZT600B</t>
  </si>
  <si>
    <t>FZT600BQ</t>
  </si>
  <si>
    <t>SOT223 (Type ZN), SOT223</t>
  </si>
  <si>
    <t>FZT603</t>
  </si>
  <si>
    <t>NPN, 80V, 2A, SOT223</t>
  </si>
  <si>
    <t>0.4/0.4</t>
  </si>
  <si>
    <t>2/20</t>
  </si>
  <si>
    <t>FZT603Q</t>
  </si>
  <si>
    <t>FZT605</t>
  </si>
  <si>
    <t>NPN, 120V, 1.5A, SOT223</t>
  </si>
  <si>
    <t>FZT649</t>
  </si>
  <si>
    <t>NPN, 25V, 3A, SOT223</t>
  </si>
  <si>
    <t>FZT651</t>
  </si>
  <si>
    <t>NPN, 60V, 3A, SOT223</t>
  </si>
  <si>
    <t>FZT651Q</t>
  </si>
  <si>
    <t>FZT653</t>
  </si>
  <si>
    <t>NPN, 100V, 2A, SOT223</t>
  </si>
  <si>
    <t>FZT653Q</t>
  </si>
  <si>
    <t>FZT655</t>
  </si>
  <si>
    <t>NPN, 150V, 1A, SOT223</t>
  </si>
  <si>
    <t>1/200</t>
  </si>
  <si>
    <t>FZT657</t>
  </si>
  <si>
    <t>FZT657Q</t>
  </si>
  <si>
    <t>FZT658</t>
  </si>
  <si>
    <t>NPN, 400V, 0.5A, SOT223</t>
  </si>
  <si>
    <t>FZT688B</t>
  </si>
  <si>
    <t>NPN, 12V, 4A, SOT223</t>
  </si>
  <si>
    <t>FZT689B</t>
  </si>
  <si>
    <t>2/10</t>
  </si>
  <si>
    <t>FZT690B</t>
  </si>
  <si>
    <t>NPN, 45V, 3A, SOT223</t>
  </si>
  <si>
    <t>FZT690BQ</t>
  </si>
  <si>
    <t>FZT692B</t>
  </si>
  <si>
    <t>NPN, 70V, 2A, SOT223</t>
  </si>
  <si>
    <t>FZT692BQ</t>
  </si>
  <si>
    <t>FZT694B</t>
  </si>
  <si>
    <t>NPN, 120V, 1A, SOT223</t>
  </si>
  <si>
    <t>0.4/5</t>
  </si>
  <si>
    <t>FZT696B</t>
  </si>
  <si>
    <t>NPN, 180V, 0.5A, SOT223</t>
  </si>
  <si>
    <t>0.05/0.5</t>
  </si>
  <si>
    <t>FZT705</t>
  </si>
  <si>
    <t>PNP, 120V, 2A, SOT223</t>
  </si>
  <si>
    <t>FZT7053</t>
  </si>
  <si>
    <t>NPN, 100V, 1.5A, SOT223</t>
  </si>
  <si>
    <t>FZT705Q</t>
  </si>
  <si>
    <t>FZT717</t>
  </si>
  <si>
    <t>PNP, 12V, 3A, SOT223</t>
  </si>
  <si>
    <t>FZT749</t>
  </si>
  <si>
    <t>PNP, 25V, 3A, SOT223</t>
  </si>
  <si>
    <t>FZT749Q</t>
  </si>
  <si>
    <t>FZT751</t>
  </si>
  <si>
    <t>PNP, 60V, 3A, SOT223</t>
  </si>
  <si>
    <t>FZT751Q</t>
  </si>
  <si>
    <t>FZT753</t>
  </si>
  <si>
    <t>PNP, 100V, 2A, SOT223</t>
  </si>
  <si>
    <t>FZT753Q</t>
  </si>
  <si>
    <t>FZT755</t>
  </si>
  <si>
    <t>PNP, 150V, 1A, SOT223</t>
  </si>
  <si>
    <t>FZT757</t>
  </si>
  <si>
    <t>FZT758</t>
  </si>
  <si>
    <t>PNP, 400V, 0.5A, SOT223</t>
  </si>
  <si>
    <t>FZT788B</t>
  </si>
  <si>
    <t>PNP, 15V, 3A, SOT223</t>
  </si>
  <si>
    <t>FZT789A</t>
  </si>
  <si>
    <t>FZT789AQ</t>
  </si>
  <si>
    <t>FZT790A</t>
  </si>
  <si>
    <t>FZT792A</t>
  </si>
  <si>
    <t>PNP, 70V, 2A, SOT223</t>
  </si>
  <si>
    <t>1/25</t>
  </si>
  <si>
    <t>FZT795A</t>
  </si>
  <si>
    <t>PNP, 140V, 0.5A, SOT223</t>
  </si>
  <si>
    <t>FZT795AQ</t>
  </si>
  <si>
    <t>FZT796A</t>
  </si>
  <si>
    <t>PNP, 200V, 0.5A, SOT223</t>
  </si>
  <si>
    <t>0.05/2</t>
  </si>
  <si>
    <t>0.2/20</t>
  </si>
  <si>
    <t>FZT849</t>
  </si>
  <si>
    <t>NPN, 30V, 7A, SOT223</t>
  </si>
  <si>
    <t>FZT851</t>
  </si>
  <si>
    <t>FZT851Q</t>
  </si>
  <si>
    <t>FZT853</t>
  </si>
  <si>
    <t>NPN, 100V, 6A, SOT223</t>
  </si>
  <si>
    <t>FZT855</t>
  </si>
  <si>
    <t>NPN, 150V, 5A, SOT223</t>
  </si>
  <si>
    <t>FZT855Q</t>
  </si>
  <si>
    <t>FZT855.spice.txt</t>
  </si>
  <si>
    <t>FZT857</t>
  </si>
  <si>
    <t>NPN, 300V, 3.5A, SOT223</t>
  </si>
  <si>
    <t>FZT857Q</t>
  </si>
  <si>
    <t>FZT869</t>
  </si>
  <si>
    <t>NPN, 25V, 7A, SOT223</t>
  </si>
  <si>
    <t>FZT948</t>
  </si>
  <si>
    <t>PNP, 20V, 6A, SOT223</t>
  </si>
  <si>
    <t>FZT949</t>
  </si>
  <si>
    <t>PNP, 30V, 5.5A, SOT223</t>
  </si>
  <si>
    <t>FZT949Q</t>
  </si>
  <si>
    <t>FZT951</t>
  </si>
  <si>
    <t>PNP, 60V, 5A, SOT223</t>
  </si>
  <si>
    <t>FZT951Q</t>
  </si>
  <si>
    <t>FZT953</t>
  </si>
  <si>
    <t>PNP, 100V, 5A, SOT223</t>
  </si>
  <si>
    <t>FZT953Q</t>
  </si>
  <si>
    <t>FZT955</t>
  </si>
  <si>
    <t>PNP, 140V, 4A, SOT223</t>
  </si>
  <si>
    <t>FZT956</t>
  </si>
  <si>
    <t>PNP, 200V, 2A, SOT223</t>
  </si>
  <si>
    <t>FZT956Q</t>
  </si>
  <si>
    <t>FZT957</t>
  </si>
  <si>
    <t>PNP, 300V, 1A, SOT223</t>
  </si>
  <si>
    <t>FZT957Q</t>
  </si>
  <si>
    <t>PNP, 300V, 1A,  SOT223</t>
  </si>
  <si>
    <t>FZT958</t>
  </si>
  <si>
    <t>FZT968</t>
  </si>
  <si>
    <t>PNP, 12V, 6A, SOT223</t>
  </si>
  <si>
    <t>FZTA14</t>
  </si>
  <si>
    <t>HBDM60V600X</t>
  </si>
  <si>
    <t>Complementary, 65V, 0.6A, SOT363</t>
  </si>
  <si>
    <t>65, 60</t>
  </si>
  <si>
    <t>0.5, 0.6</t>
  </si>
  <si>
    <t>0.1, 0.15</t>
  </si>
  <si>
    <t>250, 50</t>
  </si>
  <si>
    <t>0.01, 0.5</t>
  </si>
  <si>
    <t>0.4, 0.3</t>
  </si>
  <si>
    <t>0.1/10, 0.15/15</t>
  </si>
  <si>
    <t>0, 0.5</t>
  </si>
  <si>
    <t>0, 0.5/50</t>
  </si>
  <si>
    <t>MJD2873</t>
  </si>
  <si>
    <t>NPN, 50V, 2A, TO252</t>
  </si>
  <si>
    <t>MJD2873.spice.txt</t>
  </si>
  <si>
    <t>MJD2873Q</t>
  </si>
  <si>
    <t>MJD2873Q.spice.txt</t>
  </si>
  <si>
    <t>MJD31C</t>
  </si>
  <si>
    <t>NPN, 100V, 3A, TO252</t>
  </si>
  <si>
    <t>3, 375</t>
  </si>
  <si>
    <t>MJD31CH</t>
  </si>
  <si>
    <t>3/375</t>
  </si>
  <si>
    <t>MJD31CH.spice.txt</t>
  </si>
  <si>
    <t>MJD31CHQ</t>
  </si>
  <si>
    <t>MJD31CHQ.spice.txt</t>
  </si>
  <si>
    <t>MJD31CUQ</t>
  </si>
  <si>
    <t>MJD32C</t>
  </si>
  <si>
    <t>PNP, 100V, 3A, TO252</t>
  </si>
  <si>
    <t>MJD32CUQ</t>
  </si>
  <si>
    <t>MJD340</t>
  </si>
  <si>
    <t>NPN, 300V, 0.5A, TO252</t>
  </si>
  <si>
    <t>MJD350</t>
  </si>
  <si>
    <t>PNP, 300V, 0.5A, TO252</t>
  </si>
  <si>
    <t>MJD41C</t>
  </si>
  <si>
    <t>NPN, 100V, 6A, TO252</t>
  </si>
  <si>
    <t>6/600</t>
  </si>
  <si>
    <t>MJD41C.spice.txt</t>
  </si>
  <si>
    <t>MJD41CQ</t>
  </si>
  <si>
    <t>MJD41CQ.spice.txt</t>
  </si>
  <si>
    <t>MJD42C</t>
  </si>
  <si>
    <t>PNP, 100V, 6A, TO252</t>
  </si>
  <si>
    <t>MJD42C.spice.txt</t>
  </si>
  <si>
    <t>MJD42CQ</t>
  </si>
  <si>
    <t>PNP, 100V,  6A, TO252</t>
  </si>
  <si>
    <t>MJD42CQ.spice.txt</t>
  </si>
  <si>
    <t>MJD44H11</t>
  </si>
  <si>
    <t>NPN, 80V, 8A, TO252</t>
  </si>
  <si>
    <t>8/400</t>
  </si>
  <si>
    <t>MJD44H11.spice.txt</t>
  </si>
  <si>
    <t>MJD44H11Q</t>
  </si>
  <si>
    <t>MJD44H11Q.spice.txt</t>
  </si>
  <si>
    <t>MJD45H11</t>
  </si>
  <si>
    <t>PNP, 80V, 8A, TO252</t>
  </si>
  <si>
    <t>MJD45H11.spice.txt</t>
  </si>
  <si>
    <t>MJD45H11Q</t>
  </si>
  <si>
    <t>MJD45H11Q.spice.txt</t>
  </si>
  <si>
    <t>MMBT2222A</t>
  </si>
  <si>
    <t>NPN, 40V, 0.6A, SOT23</t>
  </si>
  <si>
    <t>MMBT2222ALP4</t>
  </si>
  <si>
    <t>NPN, 40V, 0.6A, DFN1006-3</t>
  </si>
  <si>
    <t>MMBT2222AQ</t>
  </si>
  <si>
    <t>MMBT2222AT</t>
  </si>
  <si>
    <t>NPN, 40V, 0.6A, SOT523</t>
  </si>
  <si>
    <t>MMBT2907A</t>
  </si>
  <si>
    <t>PNP, 60V, 0.6A, SOT23</t>
  </si>
  <si>
    <t>MMBT2907AQ</t>
  </si>
  <si>
    <t>MMBT2907AT</t>
  </si>
  <si>
    <t>PNP, 60V, 0.6A, SOT523</t>
  </si>
  <si>
    <t>MMBT3904</t>
  </si>
  <si>
    <t>NPN, 40V, 0.2A, SOT23</t>
  </si>
  <si>
    <t>MMBT3904FA</t>
  </si>
  <si>
    <t>NPN, 40V, 0.2A, DFN0806-3</t>
  </si>
  <si>
    <t>MMBT3904FZ</t>
  </si>
  <si>
    <t>NPN, 40V, 0.2A, DFN0606-3</t>
  </si>
  <si>
    <t>MMBT3904LP</t>
  </si>
  <si>
    <t>NPN, 40V, 0.2A, DFN1006-3</t>
  </si>
  <si>
    <t>MMBT3904Q</t>
  </si>
  <si>
    <t>MMBT3904T</t>
  </si>
  <si>
    <t>NPN, 40V, 0.2A, SOT523</t>
  </si>
  <si>
    <t>MMBT3906</t>
  </si>
  <si>
    <t>PNP, 40V, 0.2A, SOT23</t>
  </si>
  <si>
    <t>MMBT3906FA</t>
  </si>
  <si>
    <t>PNP, 40V, 0.2A, DFN0806-3</t>
  </si>
  <si>
    <t>MMBT3906FZ</t>
  </si>
  <si>
    <t>PNP, 40V, 0.2A, DFN0606-3</t>
  </si>
  <si>
    <t>MMBT3906LP</t>
  </si>
  <si>
    <t>PNP, 40V, 0.2A, DFN1006-3</t>
  </si>
  <si>
    <t>MMBT3906Q</t>
  </si>
  <si>
    <t>MMBT3906T</t>
  </si>
  <si>
    <t>PNP, 40V, 0.2A, SOT523</t>
  </si>
  <si>
    <t>MMBT4401</t>
  </si>
  <si>
    <t>MMBT4401Q</t>
  </si>
  <si>
    <t>MMBT4401T</t>
  </si>
  <si>
    <t>MMBT4403</t>
  </si>
  <si>
    <t>PNP, 40V, 0.6A, SOT23</t>
  </si>
  <si>
    <t>MMBT4403T</t>
  </si>
  <si>
    <t>PNP, 40V, 0.6A, SOT523</t>
  </si>
  <si>
    <t>MMBT5401</t>
  </si>
  <si>
    <t>PNP, 150V, 0.6A, SOT23</t>
  </si>
  <si>
    <t>MMBT5401Q</t>
  </si>
  <si>
    <t>150V PNP HIGH VOLTAGE TRANSISTOR IN SOT23</t>
  </si>
  <si>
    <t>MMBT5551</t>
  </si>
  <si>
    <t>NPN, 160V, 0.6A, SOT23</t>
  </si>
  <si>
    <t>MMBT5551Q</t>
  </si>
  <si>
    <t>MMBT6427</t>
  </si>
  <si>
    <t>NPN, 40V, 0.5A, SOT23</t>
  </si>
  <si>
    <t>0.05/0/5</t>
  </si>
  <si>
    <t>MMBTA05</t>
  </si>
  <si>
    <t>MMBTA05Q</t>
  </si>
  <si>
    <t>MMBTA06</t>
  </si>
  <si>
    <t>NPN, 80V, 0.5A, SOT23</t>
  </si>
  <si>
    <t>MMBTA06Q</t>
  </si>
  <si>
    <t>MMBTA13</t>
  </si>
  <si>
    <t>NPN, 30V, 0.3A, SOT23</t>
  </si>
  <si>
    <t>MMBTA14</t>
  </si>
  <si>
    <t>MMBTA42</t>
  </si>
  <si>
    <t>MMBTA42Q</t>
  </si>
  <si>
    <t>MMBTA55</t>
  </si>
  <si>
    <t>MMBTA55Q</t>
  </si>
  <si>
    <t>MMBTA56</t>
  </si>
  <si>
    <t>PNP, 80V, 0.5A, SOT23</t>
  </si>
  <si>
    <t>MMBTA56Q</t>
  </si>
  <si>
    <t>MMBTA63</t>
  </si>
  <si>
    <t>PNP, 30V, 0.5A, SOT23</t>
  </si>
  <si>
    <t>MMBTA64</t>
  </si>
  <si>
    <t>MMBTA92</t>
  </si>
  <si>
    <t>PNP, 300V, 0.5A, SOT23</t>
  </si>
  <si>
    <t>MMBTA92Q</t>
  </si>
  <si>
    <t>MMBTH10</t>
  </si>
  <si>
    <t>NPN, 25V, 0.05A, SOT23</t>
  </si>
  <si>
    <t>0.004/0.4</t>
  </si>
  <si>
    <t>MMBTH10Q</t>
  </si>
  <si>
    <t>MMDT2222A</t>
  </si>
  <si>
    <t>Dual NPN, 40V, 0.6A, SOT363</t>
  </si>
  <si>
    <t>MMDT2222V</t>
  </si>
  <si>
    <t>Dual NPN, 40V, 0.6A, SOT563</t>
  </si>
  <si>
    <t>MMDT2222VQ</t>
  </si>
  <si>
    <t>MMDT2222V.spice.txt</t>
  </si>
  <si>
    <t>MMDT2227</t>
  </si>
  <si>
    <t>MMDT2227M</t>
  </si>
  <si>
    <t>MMDT2227Q</t>
  </si>
  <si>
    <t>MMDT2907A</t>
  </si>
  <si>
    <t>Dual PNP, 60V, 0.6A, SOT363</t>
  </si>
  <si>
    <t>MMDT2907AQ</t>
  </si>
  <si>
    <t>MMDT2907V</t>
  </si>
  <si>
    <t>Dual PNP, 60V, 0.6A, SOT563</t>
  </si>
  <si>
    <t>MMDT2907VQ</t>
  </si>
  <si>
    <t>PNP, 60V, 0.6A, SOT563</t>
  </si>
  <si>
    <t>MMDT3904</t>
  </si>
  <si>
    <t>MMDT3904Q</t>
  </si>
  <si>
    <t>MMDT3904VC</t>
  </si>
  <si>
    <t>Dual NPN, 40V, 0.2A, SOT563</t>
  </si>
  <si>
    <t>MMDT3906</t>
  </si>
  <si>
    <t>MMDT3906Q</t>
  </si>
  <si>
    <t>MMDT3906VC</t>
  </si>
  <si>
    <t>Dual PNP, 40V, 0.2A, SOT563</t>
  </si>
  <si>
    <t>MMDT3946</t>
  </si>
  <si>
    <t>Complementary, 40V, 0.2 A, SOT363</t>
  </si>
  <si>
    <t>MMDT3946LP4</t>
  </si>
  <si>
    <t>Complementary, 40V, 0.2A, DFN1310-6</t>
  </si>
  <si>
    <t>200, 250</t>
  </si>
  <si>
    <t>MMDT3946Q</t>
  </si>
  <si>
    <t>Complementary, 40V, 0.2A, SOT363</t>
  </si>
  <si>
    <t>300. 400</t>
  </si>
  <si>
    <t>MMDT4401</t>
  </si>
  <si>
    <t>MMDT4401Q</t>
  </si>
  <si>
    <t>MMDT4403</t>
  </si>
  <si>
    <t>Dual PNP, 40V, 0.6A, SOT363</t>
  </si>
  <si>
    <t>MMDT4413</t>
  </si>
  <si>
    <t>Complementary, 40V, 0.6A, SOT363</t>
  </si>
  <si>
    <t>40, 20</t>
  </si>
  <si>
    <t>250, 200</t>
  </si>
  <si>
    <t>MMDT5401</t>
  </si>
  <si>
    <t>Dual PNP, 150V, 0.2A, SOT363</t>
  </si>
  <si>
    <t>MMDT5401Q</t>
  </si>
  <si>
    <t>MMDT5451</t>
  </si>
  <si>
    <t>Complementary, 160V, 0.2A, SOT363</t>
  </si>
  <si>
    <t>160, 150</t>
  </si>
  <si>
    <t>80, 60</t>
  </si>
  <si>
    <t>30, 50</t>
  </si>
  <si>
    <t>150, 200</t>
  </si>
  <si>
    <t>200, 500</t>
  </si>
  <si>
    <t>MMDT5451Q</t>
  </si>
  <si>
    <t>80,60</t>
  </si>
  <si>
    <t>MMDT5551</t>
  </si>
  <si>
    <t>Dual NPN, 160V, 0.2A, SOT363</t>
  </si>
  <si>
    <t>MMDTA06</t>
  </si>
  <si>
    <t>Dual NPN, 80V, 0.5A, SOT26</t>
  </si>
  <si>
    <t>MMDTA42</t>
  </si>
  <si>
    <t>Dual NPN, 300V, 0.5A, SOT26</t>
  </si>
  <si>
    <t>MMST2222A</t>
  </si>
  <si>
    <t>NPN, 40V, 0.6A, SOT323</t>
  </si>
  <si>
    <t>MMST2907A</t>
  </si>
  <si>
    <t>PNP, 60V, 0.6A, SOT323</t>
  </si>
  <si>
    <t>MMST2907AQ</t>
  </si>
  <si>
    <t>MMST3904</t>
  </si>
  <si>
    <t>NPN, 40V, 0.2A, SOT323</t>
  </si>
  <si>
    <t>MMST3904Q</t>
  </si>
  <si>
    <t>MMST3906</t>
  </si>
  <si>
    <t>PNP, 40V, 0.2A, SOT323</t>
  </si>
  <si>
    <t>MMST4401</t>
  </si>
  <si>
    <t>MMST4403</t>
  </si>
  <si>
    <t>PNP, 40V, 0.6A, SOT323</t>
  </si>
  <si>
    <t>MMST5401</t>
  </si>
  <si>
    <t>PNP, 150V, 0.2A, SOT323</t>
  </si>
  <si>
    <t>MMST5401Q</t>
  </si>
  <si>
    <t>MMST5551</t>
  </si>
  <si>
    <t>NPN, 150V, 0.2A, SOT323</t>
  </si>
  <si>
    <t>MMST5551Q</t>
  </si>
  <si>
    <t>MMST6427</t>
  </si>
  <si>
    <t>NPN, 40V, 0.5A, SOT323</t>
  </si>
  <si>
    <t>MMSTA05</t>
  </si>
  <si>
    <t>NPN, 60V, 0.5A, SOT323</t>
  </si>
  <si>
    <t>MMSTA06</t>
  </si>
  <si>
    <t>NPN, 80V, 0.5A, SOT323</t>
  </si>
  <si>
    <t>MMSTA06Q</t>
  </si>
  <si>
    <t>NPN, 30V, 0.3A, SOT323</t>
  </si>
  <si>
    <t>MMSTA13</t>
  </si>
  <si>
    <t>MMSTA14</t>
  </si>
  <si>
    <t>MMSTA42</t>
  </si>
  <si>
    <t>NPN, 300V, 0.2A, SOT323</t>
  </si>
  <si>
    <t>MMSTA55</t>
  </si>
  <si>
    <t>PNP, 60V, 0.5A, SOT323</t>
  </si>
  <si>
    <t>MMSTA56</t>
  </si>
  <si>
    <t>PNP, 80V, 0.5A, SOT323</t>
  </si>
  <si>
    <t>MMSTA56Q</t>
  </si>
  <si>
    <t>MMSTA63</t>
  </si>
  <si>
    <t>PNP, 30V, 0.5A, SOT323</t>
  </si>
  <si>
    <t>MMSTA64</t>
  </si>
  <si>
    <t>MMSTA92</t>
  </si>
  <si>
    <t>PNP, 300V, 0.1A, SOT323</t>
  </si>
  <si>
    <t>SXTA42</t>
  </si>
  <si>
    <t>ZDT1048</t>
  </si>
  <si>
    <t>Dual NPN, 17.5V, 5A, SM-8</t>
  </si>
  <si>
    <t>SM-8</t>
  </si>
  <si>
    <t>ZDT1049</t>
  </si>
  <si>
    <t>Dual NPN, 25V, 5A, SM-8</t>
  </si>
  <si>
    <t>ZDT1049Q</t>
  </si>
  <si>
    <t>ZDT1053</t>
  </si>
  <si>
    <t>Dual NPN, 75V, 5A, SM-8</t>
  </si>
  <si>
    <t>ZDT6702</t>
  </si>
  <si>
    <t>Complementary, 60V, 1.75A, SM-8</t>
  </si>
  <si>
    <t>5000, 2000</t>
  </si>
  <si>
    <t>3500, 1500</t>
  </si>
  <si>
    <t>950, 1000</t>
  </si>
  <si>
    <t>1.75/2</t>
  </si>
  <si>
    <t>ZDT6702Q</t>
  </si>
  <si>
    <t>ZDT6718Q</t>
  </si>
  <si>
    <t>Complementary, 20V, 2A, SM-8</t>
  </si>
  <si>
    <t>2, 1.5</t>
  </si>
  <si>
    <t>0.2, 0.1</t>
  </si>
  <si>
    <t>100, 15</t>
  </si>
  <si>
    <t>15, 40</t>
  </si>
  <si>
    <t>2.5/50, 1.5/50</t>
  </si>
  <si>
    <t>100, 150</t>
  </si>
  <si>
    <t>ZDT6753</t>
  </si>
  <si>
    <t>Complementary, 100V, 2A, SM-8</t>
  </si>
  <si>
    <t>140, 100</t>
  </si>
  <si>
    <t>ZDT6790</t>
  </si>
  <si>
    <t>Complementary, 45V, 2A, SM-8</t>
  </si>
  <si>
    <t>45, 40</t>
  </si>
  <si>
    <t>400, 200</t>
  </si>
  <si>
    <t>100, 250</t>
  </si>
  <si>
    <t>0.1/0.5, 0.5/5</t>
  </si>
  <si>
    <t>500, 450</t>
  </si>
  <si>
    <t>1/5, 1/10</t>
  </si>
  <si>
    <t>150, 100</t>
  </si>
  <si>
    <t>ZDT694</t>
  </si>
  <si>
    <t>Dual NPN, 120V, 0.5A, SM-8</t>
  </si>
  <si>
    <t>ZDT694Q</t>
  </si>
  <si>
    <t>ZDT749</t>
  </si>
  <si>
    <t>Dual PNP, 25V, 2A, SM-8</t>
  </si>
  <si>
    <t>ZDT751</t>
  </si>
  <si>
    <t>Dual PNP, 60V, 2A, SM-8</t>
  </si>
  <si>
    <t>ZDT795AQ</t>
  </si>
  <si>
    <t>Dual PNP, 140V, 0.5A, SM-8</t>
  </si>
  <si>
    <t>ZHB6718</t>
  </si>
  <si>
    <t>H-Bridge, 20V, 2.5A, SM-8</t>
  </si>
  <si>
    <t>H-bridge</t>
  </si>
  <si>
    <t>2 x NPN + 2 x PNP</t>
  </si>
  <si>
    <t>200, 150</t>
  </si>
  <si>
    <t>1/10, 1/20</t>
  </si>
  <si>
    <t>200, 260</t>
  </si>
  <si>
    <t>2.5/50, 2.5/200</t>
  </si>
  <si>
    <t>ZHB6790</t>
  </si>
  <si>
    <t>H-Bridge, 40V, 2A, SM-8</t>
  </si>
  <si>
    <t>160, 250</t>
  </si>
  <si>
    <t>0.5/2.5, 0.5/5</t>
  </si>
  <si>
    <t>350, 750</t>
  </si>
  <si>
    <t>2/30, 2/50</t>
  </si>
  <si>
    <t>ZHB6792</t>
  </si>
  <si>
    <t>H-Bridge, 70V, 1A, SM-8</t>
  </si>
  <si>
    <t>400, 250</t>
  </si>
  <si>
    <t>150, 450</t>
  </si>
  <si>
    <t>1/10, 1/25</t>
  </si>
  <si>
    <t>ZTD09N50DE6Q</t>
  </si>
  <si>
    <t>Dual NPN, 50V, 1A, SOT26</t>
  </si>
  <si>
    <t>ZTN23015CFHQ</t>
  </si>
  <si>
    <t>NPN, 15V, 6A, SOT23</t>
  </si>
  <si>
    <t>ZTP25040DFH</t>
  </si>
  <si>
    <t>PNP, 40V, 3A, SOT23</t>
  </si>
  <si>
    <t>ZTP25040DFHQ</t>
  </si>
  <si>
    <t>ZTX1048A</t>
  </si>
  <si>
    <t>NPN, 17.5V, 4A, E-Line</t>
  </si>
  <si>
    <t>4/21</t>
  </si>
  <si>
    <t>ZTX1049A</t>
  </si>
  <si>
    <t>NPN, 25V, 4A, E-Line</t>
  </si>
  <si>
    <t>ZTX1051A</t>
  </si>
  <si>
    <t>NPN, 40V, 4A, E-Line</t>
  </si>
  <si>
    <t>ZTX1053A</t>
  </si>
  <si>
    <t>NPN, 75V, 3A, E-Line</t>
  </si>
  <si>
    <t>ZTX1149A</t>
  </si>
  <si>
    <t>PNP, 25V, 3A, E-Line</t>
  </si>
  <si>
    <t>3/70</t>
  </si>
  <si>
    <t>ZTX450</t>
  </si>
  <si>
    <t>NPN, 45V, 1A, E-Line</t>
  </si>
  <si>
    <t>ZTX451</t>
  </si>
  <si>
    <t>NPN, 60V, 1A, E-Line</t>
  </si>
  <si>
    <t>ZTX453</t>
  </si>
  <si>
    <t>NPN, 100V, 1A, E-Line</t>
  </si>
  <si>
    <t>ZTX455</t>
  </si>
  <si>
    <t>NPN, 140V, 1A, E-Line</t>
  </si>
  <si>
    <t>ZTX457</t>
  </si>
  <si>
    <t>NPN, 300V, 0.5A, E-Line</t>
  </si>
  <si>
    <t>ZTX458</t>
  </si>
  <si>
    <t>NPN, 400V, 0.3A, E-Line</t>
  </si>
  <si>
    <t>ZTX549</t>
  </si>
  <si>
    <t>PNP, 30V, 1A, E-Line</t>
  </si>
  <si>
    <t>ZTX551</t>
  </si>
  <si>
    <t>PNP, 60V, 1A, E-Line</t>
  </si>
  <si>
    <t>ZTX553</t>
  </si>
  <si>
    <t>PNP, 100V, 1A, E-Line</t>
  </si>
  <si>
    <t>ZTX558</t>
  </si>
  <si>
    <t>PNP, 400V, 0.2A, E-Line</t>
  </si>
  <si>
    <t>ZTX558Q</t>
  </si>
  <si>
    <t>ZTX560</t>
  </si>
  <si>
    <t>PNP, 500V, 0.15A, E-Line</t>
  </si>
  <si>
    <t>ZTX603</t>
  </si>
  <si>
    <t>NPN, 80V, 1A, E-Line</t>
  </si>
  <si>
    <t>1/21</t>
  </si>
  <si>
    <t>ZTX605</t>
  </si>
  <si>
    <t>NPN, 120V, 1A, E-Line</t>
  </si>
  <si>
    <t>ZTX614</t>
  </si>
  <si>
    <t>NPN, 100V, 0.8A, E-Line</t>
  </si>
  <si>
    <t>ZTX614Q</t>
  </si>
  <si>
    <t>ZTX618</t>
  </si>
  <si>
    <t>NPN, 20V, 3.5A, E-Line</t>
  </si>
  <si>
    <t>3.5.50</t>
  </si>
  <si>
    <t>ZTX649</t>
  </si>
  <si>
    <t>NPN, 25V, 2A, E-Line</t>
  </si>
  <si>
    <t>ZTX651</t>
  </si>
  <si>
    <t>NPN, 60V, 2A, E-Line</t>
  </si>
  <si>
    <t>ZTX653</t>
  </si>
  <si>
    <t>NPN, 100V, 2A, E-Line</t>
  </si>
  <si>
    <t>ZTX657</t>
  </si>
  <si>
    <t>ZTX658</t>
  </si>
  <si>
    <t>NPN, 400V, 0.5A, E-Line</t>
  </si>
  <si>
    <t>ZTX688B</t>
  </si>
  <si>
    <t>NPN, 12V, 3A, E-Line</t>
  </si>
  <si>
    <t>ZTX689B</t>
  </si>
  <si>
    <t>NPN, 20V, 3A, E-Line</t>
  </si>
  <si>
    <t>ZTX690B</t>
  </si>
  <si>
    <t>NPN, 45V, 2A, E-Line</t>
  </si>
  <si>
    <t>ZTX692B</t>
  </si>
  <si>
    <t>NPN, 70V, 1A, E-Line</t>
  </si>
  <si>
    <t>ZTX694B</t>
  </si>
  <si>
    <t>NPN, 120V, 0.5A, E-Line</t>
  </si>
  <si>
    <t>ZTX696B</t>
  </si>
  <si>
    <t>NPN, 180V, 0.5A, E-Line</t>
  </si>
  <si>
    <t>ZTX705</t>
  </si>
  <si>
    <t>PNP, 120V, 1A, E-Line</t>
  </si>
  <si>
    <t>ZTX718</t>
  </si>
  <si>
    <t>PNP, 20V, 2.5A, E-Line</t>
  </si>
  <si>
    <t>ZTX749</t>
  </si>
  <si>
    <t>PNP, 25V, 2A, E-Line</t>
  </si>
  <si>
    <t>ZTX751</t>
  </si>
  <si>
    <t>PNP, 60V, 2A, E-Line</t>
  </si>
  <si>
    <t>ZTX753</t>
  </si>
  <si>
    <t>PNP, 100V, 2A, E-Line</t>
  </si>
  <si>
    <t>ZTX757</t>
  </si>
  <si>
    <t>PNP, 300V, 0.5A, E-Line</t>
  </si>
  <si>
    <t>ZTX758</t>
  </si>
  <si>
    <t>PNP, 400V, 0.5A, E-Line</t>
  </si>
  <si>
    <t>ZTX788B</t>
  </si>
  <si>
    <t>PNP, 15V, 3A, E-Line</t>
  </si>
  <si>
    <t>0.5/2.5</t>
  </si>
  <si>
    <t>ZTX789A</t>
  </si>
  <si>
    <t>ZTX790A</t>
  </si>
  <si>
    <t>PNP, 40V, 2A, E-Line</t>
  </si>
  <si>
    <t>ZTX792A</t>
  </si>
  <si>
    <t>PNP, 70V, 2A, E-Line</t>
  </si>
  <si>
    <t>ZTX795A</t>
  </si>
  <si>
    <t>PNP, 140V, 0.5A, E-Line</t>
  </si>
  <si>
    <t>ZTX796A</t>
  </si>
  <si>
    <t>PNP, 200V, 0.5A, E-Line</t>
  </si>
  <si>
    <t>ZTX849</t>
  </si>
  <si>
    <t>NPN, 30V, 5A, E-Line</t>
  </si>
  <si>
    <t>ZTX851</t>
  </si>
  <si>
    <t>NPN, 60V, 5A, E-Line</t>
  </si>
  <si>
    <t>ZTX853</t>
  </si>
  <si>
    <t>NPN, 100V, 4A, E-Line</t>
  </si>
  <si>
    <t>ZTX855</t>
  </si>
  <si>
    <t>NPN, 150V, 4A, E-Line</t>
  </si>
  <si>
    <t>ZTX857</t>
  </si>
  <si>
    <t>NPN, 300V, 3A, E-Line</t>
  </si>
  <si>
    <t>ZTX869</t>
  </si>
  <si>
    <t>NPN, 25V, 5A, E-Line</t>
  </si>
  <si>
    <t>ZTX948</t>
  </si>
  <si>
    <t>PNP, 20V, 4.5A, E-Line</t>
  </si>
  <si>
    <t>5/300</t>
  </si>
  <si>
    <t>ZTX949</t>
  </si>
  <si>
    <t>PNP, 30V, 4.5A, E-Line</t>
  </si>
  <si>
    <t>ZTX951</t>
  </si>
  <si>
    <t>PNP, 60V, 4A, E-Line</t>
  </si>
  <si>
    <t>ZTX953</t>
  </si>
  <si>
    <t>PNP, 100V, 3.5A, E-Line</t>
  </si>
  <si>
    <t>ZTX955</t>
  </si>
  <si>
    <t>PNP, 140V, 3A, E-Line</t>
  </si>
  <si>
    <t>ZTX956</t>
  </si>
  <si>
    <t>PNP, 200V, 2A, E-Line</t>
  </si>
  <si>
    <t>ZTX957</t>
  </si>
  <si>
    <t>PNP, 300V, 1A, E-Line</t>
  </si>
  <si>
    <t>ZTX958</t>
  </si>
  <si>
    <t>ZTX968</t>
  </si>
  <si>
    <t>PNP, 12V, 4.5A, E-Line</t>
  </si>
  <si>
    <t>5/200</t>
  </si>
  <si>
    <t>ZUMT491</t>
  </si>
  <si>
    <t>ZUMT591</t>
  </si>
  <si>
    <t>ZUMT617</t>
  </si>
  <si>
    <t>NPN, 15V, 1.5A, SOT323</t>
  </si>
  <si>
    <t>ZUMT618</t>
  </si>
  <si>
    <t>NPN, 20V, 1.25A, SOT323</t>
  </si>
  <si>
    <t>ZUMT619</t>
  </si>
  <si>
    <t>NPN, 50V, 1A, SOT323</t>
  </si>
  <si>
    <t>ZUMT717</t>
  </si>
  <si>
    <t>PNP, 12V, 1.25A, SOT323</t>
  </si>
  <si>
    <t>ZUMT718</t>
  </si>
  <si>
    <t>PNP, 20V, 1A, SOT323</t>
  </si>
  <si>
    <t>ZUMT720</t>
  </si>
  <si>
    <t>PNP, 40V, 0.75A, SOT323</t>
  </si>
  <si>
    <t>ZUMTS17N</t>
  </si>
  <si>
    <t>NPN RF TRANSISTOR IN SOT323</t>
  </si>
  <si>
    <t>ZX5T1951G</t>
  </si>
  <si>
    <t>ZX5T1951GQ</t>
  </si>
  <si>
    <t>ZX5T2E6</t>
  </si>
  <si>
    <t>PNP, 20V, 3.5A, SOT26</t>
  </si>
  <si>
    <t>ZX5T3Z</t>
  </si>
  <si>
    <t>PNP, 40V, 5.5A, SOT89</t>
  </si>
  <si>
    <t>ZX5T851A</t>
  </si>
  <si>
    <t>NPN, 60V, 4.5A, E-Line</t>
  </si>
  <si>
    <t>ZX5T851G</t>
  </si>
  <si>
    <t>ZX5T851GQ</t>
  </si>
  <si>
    <t>ZX5T853G</t>
  </si>
  <si>
    <t>ZX5T949G</t>
  </si>
  <si>
    <t>ZX5T951G</t>
  </si>
  <si>
    <t>PNP, 60V, 5.5A, SOT223</t>
  </si>
  <si>
    <t>ZX5T951GQ</t>
  </si>
  <si>
    <t>ZX5T953G</t>
  </si>
  <si>
    <t>ZX5T953GQ</t>
  </si>
  <si>
    <t>ZX5T955G</t>
  </si>
  <si>
    <t>ZX5T955Z</t>
  </si>
  <si>
    <t>PNP, 140V, 3A, SOT89</t>
  </si>
  <si>
    <t>ZXT1053AK</t>
  </si>
  <si>
    <t>NPN, 75V, 5A, TO252</t>
  </si>
  <si>
    <t>ZXT1053AKQ</t>
  </si>
  <si>
    <t>ZXT10N15DE6</t>
  </si>
  <si>
    <t>NPN, 15V, 4A, SOT26</t>
  </si>
  <si>
    <t>ZXT10N20DE6</t>
  </si>
  <si>
    <t>NPN, 20V, 3.5A, SOT26</t>
  </si>
  <si>
    <t>ZXT10N50DE6</t>
  </si>
  <si>
    <t>NPN, 50V, 3A, SOT26</t>
  </si>
  <si>
    <t>ZXT10P12DE6</t>
  </si>
  <si>
    <t>PNP, 12V, 3A, SOT26</t>
  </si>
  <si>
    <t>ZXT10P20DE6</t>
  </si>
  <si>
    <t>PNP, 20V, 2.5A, SOT26</t>
  </si>
  <si>
    <t>1.5 / 50</t>
  </si>
  <si>
    <t>ZXT10P20DE6Q</t>
  </si>
  <si>
    <t>ZXT10P40DE6</t>
  </si>
  <si>
    <t>PNP, 40V, 2A, SOT26</t>
  </si>
  <si>
    <t>ZXT12N20DX</t>
  </si>
  <si>
    <t>Dual NPN, 20V, 3.5A, MSOP-8</t>
  </si>
  <si>
    <t>3.5/50</t>
  </si>
  <si>
    <t>MSOP-8</t>
  </si>
  <si>
    <t>ZXT12N50DX</t>
  </si>
  <si>
    <t>Dual NPN, 50V, 3A, MSOP-8</t>
  </si>
  <si>
    <t>ZXT12P12DX</t>
  </si>
  <si>
    <t>Dual PNP, 12V, 3A, MSOP-8</t>
  </si>
  <si>
    <t>ZXT12P40DX</t>
  </si>
  <si>
    <t>Dual PNP, 40V, 2A, MSOP-8</t>
  </si>
  <si>
    <t>ZXT13N15DE6</t>
  </si>
  <si>
    <t>NPN, 15V, 5A, SOT26</t>
  </si>
  <si>
    <t>4/40</t>
  </si>
  <si>
    <t>ZXT13N20DE6</t>
  </si>
  <si>
    <t>NPN, 20V, 4.5A, SOT26</t>
  </si>
  <si>
    <t>4.5/45</t>
  </si>
  <si>
    <t>ZXT13N50DE6</t>
  </si>
  <si>
    <t>NPN, 50V, 4A, SOT26</t>
  </si>
  <si>
    <t>ZXT13N50DE6Q</t>
  </si>
  <si>
    <t>ZXT13P12DE6</t>
  </si>
  <si>
    <t>PNP, 12V, 4A, SOT26</t>
  </si>
  <si>
    <t>ZXT13P20DE6</t>
  </si>
  <si>
    <t>ZXT13P40DE6</t>
  </si>
  <si>
    <t>PNP, 40V, 3A, SOT26</t>
  </si>
  <si>
    <t>ZXT13P40DE6Q</t>
  </si>
  <si>
    <t>ZXT690BK</t>
  </si>
  <si>
    <t>NPN, 45V, 3A, TO252</t>
  </si>
  <si>
    <t>ZXT690BKQ</t>
  </si>
  <si>
    <t>ZXT790AK</t>
  </si>
  <si>
    <t>PNP, 40V, 3A, TO252</t>
  </si>
  <si>
    <t>ZXT849K</t>
  </si>
  <si>
    <t>NPN, 30V, 7A, TO252</t>
  </si>
  <si>
    <t>ZXT951K</t>
  </si>
  <si>
    <t>PNP, 60V, 6A, TO252</t>
  </si>
  <si>
    <t>ZXT951KQ</t>
  </si>
  <si>
    <t>PNP, 65V, 6A, TO252</t>
  </si>
  <si>
    <t>ZXT953K</t>
  </si>
  <si>
    <t>PNP, 100V, 5A, TO252</t>
  </si>
  <si>
    <t>ZXTC2045E6</t>
  </si>
  <si>
    <t>Complementary, 30V, 1.5A, SOT26</t>
  </si>
  <si>
    <t>0.75/15</t>
  </si>
  <si>
    <t>195, 265</t>
  </si>
  <si>
    <t>ZXTC2045E6Q</t>
  </si>
  <si>
    <t>ZXTC2061E6</t>
  </si>
  <si>
    <t>Complementary, 12V, 5A, SOT26</t>
  </si>
  <si>
    <t>5, 3.5</t>
  </si>
  <si>
    <t>12, 10</t>
  </si>
  <si>
    <t>480, 290</t>
  </si>
  <si>
    <t>260, 75</t>
  </si>
  <si>
    <t>60, 265</t>
  </si>
  <si>
    <t>80, 360</t>
  </si>
  <si>
    <t>260, 310</t>
  </si>
  <si>
    <t>ZXTC2062E6</t>
  </si>
  <si>
    <t>Complementary, 20V, 4A, SOT26</t>
  </si>
  <si>
    <t>4, 3.5</t>
  </si>
  <si>
    <t>280, 170</t>
  </si>
  <si>
    <t>140, 65</t>
  </si>
  <si>
    <t>75, 135</t>
  </si>
  <si>
    <t>115, 280</t>
  </si>
  <si>
    <t>215, 290</t>
  </si>
  <si>
    <t>ZXTC2063E6</t>
  </si>
  <si>
    <t>Complementary, 40V, 3.5A, SOT26</t>
  </si>
  <si>
    <t>3.5, 3</t>
  </si>
  <si>
    <t>280, 200</t>
  </si>
  <si>
    <t>110, 290</t>
  </si>
  <si>
    <t>220, 260</t>
  </si>
  <si>
    <t>2/40, 3/300</t>
  </si>
  <si>
    <t>190, 270</t>
  </si>
  <si>
    <t>ZXTC4591AMC</t>
  </si>
  <si>
    <t>Complementary, 40V, 2A, DFN3020-8</t>
  </si>
  <si>
    <t>0.5, 0.1</t>
  </si>
  <si>
    <t>35, 30</t>
  </si>
  <si>
    <t>300, 350</t>
  </si>
  <si>
    <t>0.5/50, 0.5/20</t>
  </si>
  <si>
    <t>W-DFN3020-8 (Type B)</t>
  </si>
  <si>
    <t>ZXTC4591AMCQ</t>
  </si>
  <si>
    <t>ZXTC6717MC</t>
  </si>
  <si>
    <t>Complementary,15V, 4.5A, DFN3020-8</t>
  </si>
  <si>
    <t>15,12</t>
  </si>
  <si>
    <t>4.5, 4</t>
  </si>
  <si>
    <t>15, 12</t>
  </si>
  <si>
    <t>5, 2.5</t>
  </si>
  <si>
    <t>100, 140</t>
  </si>
  <si>
    <t>200, 300</t>
  </si>
  <si>
    <t>80, 100</t>
  </si>
  <si>
    <t>ZXTC6717MCQ</t>
  </si>
  <si>
    <t>Complementary, 15V, 4.5A, DFN3020-8</t>
  </si>
  <si>
    <t>ZXTC6718MC</t>
  </si>
  <si>
    <t>Complementary, 20V, 4.5A, DFN3020-8</t>
  </si>
  <si>
    <t>4.5, 3.5</t>
  </si>
  <si>
    <t>12, 6</t>
  </si>
  <si>
    <t>150, 220</t>
  </si>
  <si>
    <t>135, 250</t>
  </si>
  <si>
    <t>2/50, 1.5/50</t>
  </si>
  <si>
    <t>ZXTC6718MCQ</t>
  </si>
  <si>
    <t>ZXTC6719MC</t>
  </si>
  <si>
    <t>Complimentary, 50V, 4A, DFN3020-8</t>
  </si>
  <si>
    <t>50, 40</t>
  </si>
  <si>
    <t>4, 3</t>
  </si>
  <si>
    <t>6, 4</t>
  </si>
  <si>
    <t>100, 60</t>
  </si>
  <si>
    <t>1/10, 1/50</t>
  </si>
  <si>
    <t>220, 300</t>
  </si>
  <si>
    <t>2/50, 2/200</t>
  </si>
  <si>
    <t>ZXTC6720MC</t>
  </si>
  <si>
    <t>Complementary, 80V, 3.5A, DFN3020-8</t>
  </si>
  <si>
    <t>80, 70</t>
  </si>
  <si>
    <t>3.5, 2.5</t>
  </si>
  <si>
    <t>5, 3</t>
  </si>
  <si>
    <t>60, 40</t>
  </si>
  <si>
    <t>60, 200</t>
  </si>
  <si>
    <t>0.5/50, 0.5/200</t>
  </si>
  <si>
    <t>200, 270</t>
  </si>
  <si>
    <t>1.5/50, 1.5/200</t>
  </si>
  <si>
    <t>ZXTD09N50DE6</t>
  </si>
  <si>
    <t>ZXTD2090E6</t>
  </si>
  <si>
    <t>ZXTD4591E6</t>
  </si>
  <si>
    <t>Complementary, 60V, 1A, SOT26</t>
  </si>
  <si>
    <t>ZXTD617MC</t>
  </si>
  <si>
    <t>Dual NPN, 15V, 4.5A, DFN3020-8</t>
  </si>
  <si>
    <t>4.5/50</t>
  </si>
  <si>
    <t>W-DFN3020-8 (Type B), U-DFN3030-8</t>
  </si>
  <si>
    <t>ZXTD618MC</t>
  </si>
  <si>
    <t>Dual NPN, 20V, 4.5A, DFN3020-8</t>
  </si>
  <si>
    <t>ZXTD619MC</t>
  </si>
  <si>
    <t>Dual NPN, 50V, 4A, DFN3020-8</t>
  </si>
  <si>
    <t>ZXTD6717E6</t>
  </si>
  <si>
    <t>Complementary, 15V, 1.5A, SOT26</t>
  </si>
  <si>
    <t>1.5, 1.25</t>
  </si>
  <si>
    <t>3, 2</t>
  </si>
  <si>
    <t>20. 40</t>
  </si>
  <si>
    <t>200, 215</t>
  </si>
  <si>
    <t>180, 220</t>
  </si>
  <si>
    <t>ZXTD6717E6Q</t>
  </si>
  <si>
    <t>ZXTD717MC</t>
  </si>
  <si>
    <t>Dual PNP, 12V, 4A, DFN3020-8</t>
  </si>
  <si>
    <t>ZXTD718MC</t>
  </si>
  <si>
    <t>Dual PNP, 20V, 3.5A, DFN3020-8</t>
  </si>
  <si>
    <t>ZXTD720MC</t>
  </si>
  <si>
    <t>Dual PNP, 40V, 3A, DFN3020-8</t>
  </si>
  <si>
    <t>ZXTN04120HFF</t>
  </si>
  <si>
    <t>NPN, 120V, 1A, SOT23F</t>
  </si>
  <si>
    <t>2/5</t>
  </si>
  <si>
    <t>SOT23F</t>
  </si>
  <si>
    <t>ZXTN04120HK</t>
  </si>
  <si>
    <t>NPN, 120V, 1.5A, TO252</t>
  </si>
  <si>
    <t>ZXTN04120HP5</t>
  </si>
  <si>
    <t>NPN, 120V, 1.5A, PowerDI5</t>
  </si>
  <si>
    <t>ZXTN07012EFF</t>
  </si>
  <si>
    <t>NPN, 12V, 4.5A, SOT23F</t>
  </si>
  <si>
    <t>ZXTN07045EFF</t>
  </si>
  <si>
    <t>NPN, 45V, 4A, SOT23F</t>
  </si>
  <si>
    <t>ZXTN08400BFF</t>
  </si>
  <si>
    <t>NPN, 400V, 0.5A, SOT23F</t>
  </si>
  <si>
    <t>ZXTN08400BNS</t>
  </si>
  <si>
    <t>Dual NPN, 400V, 0.5A, PowerDI3333-8</t>
  </si>
  <si>
    <t>PowerDI3333-8 (Type UXB), PowerDI3333-8</t>
  </si>
  <si>
    <t>ZXTN10150DZ</t>
  </si>
  <si>
    <t>ZXTN19020CFF</t>
  </si>
  <si>
    <t>NPN, 20V, 7A, SOT23F</t>
  </si>
  <si>
    <t>ZXTN19020DFF</t>
  </si>
  <si>
    <t>NPN, 20V, 6.5A, SOT23F</t>
  </si>
  <si>
    <t>20-Feb</t>
  </si>
  <si>
    <t>ZXTN19020DG</t>
  </si>
  <si>
    <t>NPN, 20V, 9A, SOT223</t>
  </si>
  <si>
    <t>ZXTN19020DZ</t>
  </si>
  <si>
    <t>NPN, 20V, 7.5A, SOT89</t>
  </si>
  <si>
    <t>ZXTN19020DZQ</t>
  </si>
  <si>
    <t>ZXTN19055DZ</t>
  </si>
  <si>
    <t>NPN, 55V, 6A, SOT89</t>
  </si>
  <si>
    <t>ZXTN19060CFF</t>
  </si>
  <si>
    <t>NPN, 60V, 5.5A, SOT23F</t>
  </si>
  <si>
    <t>ZXTN19060CG</t>
  </si>
  <si>
    <t>NPN, 60V, 7A, SOT223</t>
  </si>
  <si>
    <t>ZXTN19100CFF</t>
  </si>
  <si>
    <t>NPN, 100V, 4.5A, SOT23F</t>
  </si>
  <si>
    <t>4.5/450</t>
  </si>
  <si>
    <t>ZXTN19100CG</t>
  </si>
  <si>
    <t>NPN, 100V, 5.5A, SOT223</t>
  </si>
  <si>
    <t>5.5/550</t>
  </si>
  <si>
    <t>ZXTN19100CZ</t>
  </si>
  <si>
    <t>NPN, 100V, 5.25A, SOT89</t>
  </si>
  <si>
    <t>5.25/525</t>
  </si>
  <si>
    <t>ZXTN2005G</t>
  </si>
  <si>
    <t>ZXTN2005Z</t>
  </si>
  <si>
    <t>NPN, 25V, 5.5A, SOT89</t>
  </si>
  <si>
    <t>ZXTN2005ZQ</t>
  </si>
  <si>
    <t>ZXTN2007G</t>
  </si>
  <si>
    <t>ZXTN2007Z</t>
  </si>
  <si>
    <t>NPN, 30V, 6A, SOT89</t>
  </si>
  <si>
    <t>ZXTN2010A</t>
  </si>
  <si>
    <t>ZXTN2010G</t>
  </si>
  <si>
    <t>ZXTN2010Z</t>
  </si>
  <si>
    <t>NPN, 60V, 5A, SOT89</t>
  </si>
  <si>
    <t>ZXTN2010ZQ</t>
  </si>
  <si>
    <t>ZXTN2011G</t>
  </si>
  <si>
    <t>ZXTN2011Z</t>
  </si>
  <si>
    <t>NPN, 100V, 4.5A, SOT89</t>
  </si>
  <si>
    <t>ZXTN2018F</t>
  </si>
  <si>
    <t>NPN, 60V, 5A, SOT23</t>
  </si>
  <si>
    <t>ZXTN2018FQ</t>
  </si>
  <si>
    <t>ZXTN2020F</t>
  </si>
  <si>
    <t>NPN, 100V, 4A, SOT23</t>
  </si>
  <si>
    <t>ZXTN2031F</t>
  </si>
  <si>
    <t>NPN, 50V, 5A, SOT23</t>
  </si>
  <si>
    <t>ZXTN2038F</t>
  </si>
  <si>
    <t>ZXTN2040F</t>
  </si>
  <si>
    <t>ZXTN23015CFH</t>
  </si>
  <si>
    <t>ZXTN25012EFH</t>
  </si>
  <si>
    <t>NPN, 12V, 6A, SOT23</t>
  </si>
  <si>
    <t>ZXTN25012EFL</t>
  </si>
  <si>
    <t>NPN, 12V, 2A, SOT23</t>
  </si>
  <si>
    <t>ZXTN25012EZ</t>
  </si>
  <si>
    <t>NPN, 12V, 6.5A, SOT89</t>
  </si>
  <si>
    <t>ZXTN25015DFH</t>
  </si>
  <si>
    <t>NPN, 15V, 5A, SOT23</t>
  </si>
  <si>
    <t>ZXTN25020BFH</t>
  </si>
  <si>
    <t>NPN, 20V, 4.5A, SOT23</t>
  </si>
  <si>
    <t>4.5/90</t>
  </si>
  <si>
    <t>ZXTN25020CFH</t>
  </si>
  <si>
    <t>ZXTN25020DFH</t>
  </si>
  <si>
    <t>ZXTN25020DFL</t>
  </si>
  <si>
    <t>ZXTN25020DG</t>
  </si>
  <si>
    <t>NPN, 20V, 7A, SOT223</t>
  </si>
  <si>
    <t>ZXTN25020DZ</t>
  </si>
  <si>
    <t>NPN, 20V, 6A, SOT89</t>
  </si>
  <si>
    <t>ZXTN25040DFH</t>
  </si>
  <si>
    <t>NPN, 40V, 4A, SOT23</t>
  </si>
  <si>
    <t>ZXTN25040DFL</t>
  </si>
  <si>
    <t>NPN, 40V, 1.5A, SOT23</t>
  </si>
  <si>
    <t>ZXTN25040DZ</t>
  </si>
  <si>
    <t>NPN, 40V, 5A, SOT89</t>
  </si>
  <si>
    <t>ZXTN25050DFH</t>
  </si>
  <si>
    <t>NPN, 50V, 4A, SOT23</t>
  </si>
  <si>
    <t>ZXTN25060BFH</t>
  </si>
  <si>
    <t>NPN, 60V, 3.5A, SOT23</t>
  </si>
  <si>
    <t>ZXTN25060BZ</t>
  </si>
  <si>
    <t>ZXTN25060BZQ</t>
  </si>
  <si>
    <t>ZXTN25100BFH</t>
  </si>
  <si>
    <t>NPN, 100V, 3A, SOT23</t>
  </si>
  <si>
    <t>ZXTN25100DFH</t>
  </si>
  <si>
    <t>NPN, 100V, 2.5A, SOT23</t>
  </si>
  <si>
    <t>ZXTN25100DG</t>
  </si>
  <si>
    <t>NPN, 100V, 3A, SOT223</t>
  </si>
  <si>
    <t>2.5/600</t>
  </si>
  <si>
    <t>ZXTN25100DGQ</t>
  </si>
  <si>
    <t>ZXTN25100DZ</t>
  </si>
  <si>
    <t>NPN, 100V, 2.5A, SOT89</t>
  </si>
  <si>
    <t>2.5/250</t>
  </si>
  <si>
    <t>ZXTN26020DMF</t>
  </si>
  <si>
    <t>NPN, 20V, 1.5A, DFN1411-3</t>
  </si>
  <si>
    <t>X1-DFN1411-3</t>
  </si>
  <si>
    <t>ZXTN26070CV</t>
  </si>
  <si>
    <t>NPN, 70V, 2A, SOT666</t>
  </si>
  <si>
    <t>SOT666</t>
  </si>
  <si>
    <t>ZXTN4000Z</t>
  </si>
  <si>
    <t>ZXTN4002Z</t>
  </si>
  <si>
    <t>ZXTN4004K</t>
  </si>
  <si>
    <t>NPN, 150V, 1A, TO252</t>
  </si>
  <si>
    <t>ZXTN4004KQ</t>
  </si>
  <si>
    <t>ZXTN4004Z</t>
  </si>
  <si>
    <t>ZXTN4004ZQ</t>
  </si>
  <si>
    <t>ZXTN4006Z</t>
  </si>
  <si>
    <t>NPN, 200V, 1A, SOT89</t>
  </si>
  <si>
    <t>ZXTN4240F</t>
  </si>
  <si>
    <t>NPN, 40V, 2A, SOT23</t>
  </si>
  <si>
    <t>ZXTN4240FQ</t>
  </si>
  <si>
    <t>ZXTN4240F.spice.txt</t>
  </si>
  <si>
    <t>ZXTN5551FLQ</t>
  </si>
  <si>
    <t>ZXTN617MA</t>
  </si>
  <si>
    <t>NPN, 15V, 4.5A, DFN2020-3</t>
  </si>
  <si>
    <t>ZXTN618MA</t>
  </si>
  <si>
    <t>NPN, 20V, 4.5A, DFN2020-3</t>
  </si>
  <si>
    <t>ZXTN619MA</t>
  </si>
  <si>
    <t>NPN, 50V, 4A, DFN2020-3</t>
  </si>
  <si>
    <t>ZXTN620MA</t>
  </si>
  <si>
    <t>NPN, 80V, 3.5A, DFN2020-3</t>
  </si>
  <si>
    <t>ZXTN649F</t>
  </si>
  <si>
    <t>NPN, 25V, 3A, SOT23</t>
  </si>
  <si>
    <t>ZXTP01500BG</t>
  </si>
  <si>
    <t>ZXTP01500BGQ</t>
  </si>
  <si>
    <t>ZXTP03200BG</t>
  </si>
  <si>
    <t>ZXTP03200BZ</t>
  </si>
  <si>
    <t>PNP, 200V, 2A, SOT89</t>
  </si>
  <si>
    <t>ZXTP05120HFF</t>
  </si>
  <si>
    <t>PNP, 120V, 1A, SOT23F</t>
  </si>
  <si>
    <t>ZXTP07012EFF</t>
  </si>
  <si>
    <t>PNP, 12V, 4A, SOT23F</t>
  </si>
  <si>
    <t>ZXTP07040DFF</t>
  </si>
  <si>
    <t>PNP, 40V, 3A, SOT23F</t>
  </si>
  <si>
    <t>ZXTP08400BFF</t>
  </si>
  <si>
    <t>PNP, 400V, 0.2A, SOT23F</t>
  </si>
  <si>
    <t>ZXTP19020CFF</t>
  </si>
  <si>
    <t>PNP, 20V, 5A, SOT23F</t>
  </si>
  <si>
    <t>ZXTP19020DFF</t>
  </si>
  <si>
    <t>PNP, 20V, 5.5A, SOT23F</t>
  </si>
  <si>
    <t>ZXTP19020DG</t>
  </si>
  <si>
    <t>PNP, 20V, 8A, SOT223</t>
  </si>
  <si>
    <t>ZXTP19020DZ</t>
  </si>
  <si>
    <t>PNP, 20V, 6A, SOT89</t>
  </si>
  <si>
    <t>ZXTP19040CGQ</t>
  </si>
  <si>
    <t>ZXTP19060CFF</t>
  </si>
  <si>
    <t>PNP, 60V, 4A, SOT23F</t>
  </si>
  <si>
    <t>ZXTP19060CG</t>
  </si>
  <si>
    <t>ZXTP19060CZ</t>
  </si>
  <si>
    <t>PNP, 60V, 4.5A, SOT89</t>
  </si>
  <si>
    <t>ZXTP19100CFF</t>
  </si>
  <si>
    <t>PNP, 100V, 2A, SOT23F</t>
  </si>
  <si>
    <t>ZXTP19100CG</t>
  </si>
  <si>
    <t>ZXTP19100CZ</t>
  </si>
  <si>
    <t>PNP, 100V, 2A, SOT89</t>
  </si>
  <si>
    <t>ZXTP19100CZQ</t>
  </si>
  <si>
    <t>ZXTP2006E6</t>
  </si>
  <si>
    <t>ZXTP2008G</t>
  </si>
  <si>
    <t>ZXTP2008Z</t>
  </si>
  <si>
    <t>PNP, 30V, 5.5A, SOT89</t>
  </si>
  <si>
    <t>ZXTP2008ZQ</t>
  </si>
  <si>
    <t>ZXTP2009Z</t>
  </si>
  <si>
    <t>ZXTP2009ZQ</t>
  </si>
  <si>
    <t>ZXTP2012A</t>
  </si>
  <si>
    <t>PNP, 60V, 3.5A, E-Line</t>
  </si>
  <si>
    <t>ZXTP2012G</t>
  </si>
  <si>
    <t>ZXTP2012Z</t>
  </si>
  <si>
    <t>PNP, 60V, 4.3A, SOT89</t>
  </si>
  <si>
    <t>ZXTP2012ZQ</t>
  </si>
  <si>
    <t>ZXTP2013G</t>
  </si>
  <si>
    <t>ZXTP2013Z</t>
  </si>
  <si>
    <t>PNP, 100V, 3.5A, SOT89</t>
  </si>
  <si>
    <t>ZXTP2014G</t>
  </si>
  <si>
    <t>ZXTP2014Z</t>
  </si>
  <si>
    <t>ZXTP2014ZQ</t>
  </si>
  <si>
    <t>ZXTP2025F</t>
  </si>
  <si>
    <t>PNP, 50V, 5A, SOT23</t>
  </si>
  <si>
    <t>ZXTP2027F</t>
  </si>
  <si>
    <t>PNP, 60V, 4A, SOT23</t>
  </si>
  <si>
    <t>ZXTP2027FQ</t>
  </si>
  <si>
    <t>ZXTP2029F</t>
  </si>
  <si>
    <t>PNP, 100V, 3A, SOT23</t>
  </si>
  <si>
    <t>ZXTP2039F</t>
  </si>
  <si>
    <t>ZXTP2041F</t>
  </si>
  <si>
    <t>ZXTP23015CFH</t>
  </si>
  <si>
    <t>PNP, 15V, 6A, SOT23</t>
  </si>
  <si>
    <t>ZXTP23140BFH</t>
  </si>
  <si>
    <t>PNP, 140V, 2.5A, SOT23</t>
  </si>
  <si>
    <t>ZXTP25012EFH</t>
  </si>
  <si>
    <t>PNP, 12V, 4A, SOT23</t>
  </si>
  <si>
    <t>ZXTP25012EZ</t>
  </si>
  <si>
    <t>PNP, 12V, 4.5A, SOT89</t>
  </si>
  <si>
    <t>ZXTP25015DFH</t>
  </si>
  <si>
    <t>PNP, 15V, 4A, SOT23</t>
  </si>
  <si>
    <t>ZXTP25020BFH</t>
  </si>
  <si>
    <t>PNP, 20V, 4A, SOT23</t>
  </si>
  <si>
    <t>ZXTP25020CFF</t>
  </si>
  <si>
    <t>PNP, 20V, 4.5A, SOT23F</t>
  </si>
  <si>
    <t>ZXTP25020CFH</t>
  </si>
  <si>
    <t>ZXTP25020DFH</t>
  </si>
  <si>
    <t>ZXTP25020DFL</t>
  </si>
  <si>
    <t>ZXTP25020DG</t>
  </si>
  <si>
    <t>ZXTP25020DZ</t>
  </si>
  <si>
    <t>ZXTP25040DFH</t>
  </si>
  <si>
    <t>ZXTP25040DFL</t>
  </si>
  <si>
    <t>ZXTP25040DZ</t>
  </si>
  <si>
    <t>PNP, 40V, 3.5A, SOT89</t>
  </si>
  <si>
    <t>3.5/350</t>
  </si>
  <si>
    <t>ZXTP25060BFH</t>
  </si>
  <si>
    <t>PNP, 60V, 3A, SOT23</t>
  </si>
  <si>
    <t>ZXTP25100BFH</t>
  </si>
  <si>
    <t>PNP, 100V, 2A, SOT23</t>
  </si>
  <si>
    <t>ZXTP25100CFH</t>
  </si>
  <si>
    <t>ZXTP25100CFHQ</t>
  </si>
  <si>
    <t>ZXTP25100CZ</t>
  </si>
  <si>
    <t>ZXTP25140BFH</t>
  </si>
  <si>
    <t>PNP, 140V, 1A, SOT23</t>
  </si>
  <si>
    <t>ZXTP25140BFHQ</t>
  </si>
  <si>
    <t>ZXTP26020DMF</t>
  </si>
  <si>
    <t>PNP, 20V, 1.25A, DFN1411-3</t>
  </si>
  <si>
    <t>ZXTP4001Z</t>
  </si>
  <si>
    <t>ZXTP4003G</t>
  </si>
  <si>
    <t>ZXTP4003Z</t>
  </si>
  <si>
    <t>ZXTP5240F</t>
  </si>
  <si>
    <t>ZXTP5240FQ</t>
  </si>
  <si>
    <t>ZXTP5240.spice.txt</t>
  </si>
  <si>
    <t>ZXTP5401FLQ</t>
  </si>
  <si>
    <t>ZXTP56020FDBQ</t>
  </si>
  <si>
    <t>Dual PNP, 20V, 2A, DFN2020-6 (SWP)</t>
  </si>
  <si>
    <t>0.7/7</t>
  </si>
  <si>
    <t>U-DFN2020-6 (SWP) (Type A)</t>
  </si>
  <si>
    <t>ZXTP56060FDBQ</t>
  </si>
  <si>
    <t>Dual PNP, 60V, 2A, DFN2020-6 (SWP)</t>
  </si>
  <si>
    <t>ZXTP717MA</t>
  </si>
  <si>
    <t>PNP, 12V, 4A, DFN2020-3</t>
  </si>
  <si>
    <t>U-DFN2020-3 (Type B)</t>
  </si>
  <si>
    <t>ZXTP718MA</t>
  </si>
  <si>
    <t>PNP, 20V, 3.5A, DFN2020</t>
  </si>
  <si>
    <t>ZXTP720MA</t>
  </si>
  <si>
    <t>PNP, 40V, 3A, DFN2020-3</t>
  </si>
  <si>
    <t>ZXTP722MA</t>
  </si>
  <si>
    <t>PNP, 70V, 2.5A, DFN2020-3</t>
  </si>
  <si>
    <t>ZXTP749F</t>
  </si>
  <si>
    <t>PNP, 25V, 3A,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</si>
</sst>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2DA1201Y.pdf" TargetMode="External"/><Relationship Id="rId_hyperlink_2" Type="http://schemas.openxmlformats.org/officeDocument/2006/relationships/hyperlink" Target="https://www.diodes.com/part/view/2DA1201Y" TargetMode="External"/><Relationship Id="rId_hyperlink_3" Type="http://schemas.openxmlformats.org/officeDocument/2006/relationships/hyperlink" Target="https://www.diodes.com/datasheet/download/2DA1201Y.pdf" TargetMode="External"/><Relationship Id="rId_hyperlink_4" Type="http://schemas.openxmlformats.org/officeDocument/2006/relationships/hyperlink" Target="https://www.diodes.com/part/view/2DA1201YQ" TargetMode="External"/><Relationship Id="rId_hyperlink_5" Type="http://schemas.openxmlformats.org/officeDocument/2006/relationships/hyperlink" Target="https://www.diodes.com/datasheet/download/2DA1213Y.pdf" TargetMode="External"/><Relationship Id="rId_hyperlink_6" Type="http://schemas.openxmlformats.org/officeDocument/2006/relationships/hyperlink" Target="https://www.diodes.com/part/view/2DA1213Y" TargetMode="External"/><Relationship Id="rId_hyperlink_7" Type="http://schemas.openxmlformats.org/officeDocument/2006/relationships/hyperlink" Target="https://www.diodes.com/datasheet/download/2DA1213YQ.pdf" TargetMode="External"/><Relationship Id="rId_hyperlink_8" Type="http://schemas.openxmlformats.org/officeDocument/2006/relationships/hyperlink" Target="https://www.diodes.com/part/view/2DA1213YQ" TargetMode="External"/><Relationship Id="rId_hyperlink_9" Type="http://schemas.openxmlformats.org/officeDocument/2006/relationships/hyperlink" Target="https://www.diodes.com/datasheet/download/2DA1774Q.pdf" TargetMode="External"/><Relationship Id="rId_hyperlink_10" Type="http://schemas.openxmlformats.org/officeDocument/2006/relationships/hyperlink" Target="https://www.diodes.com/part/view/2DA1774Q" TargetMode="External"/><Relationship Id="rId_hyperlink_11" Type="http://schemas.openxmlformats.org/officeDocument/2006/relationships/hyperlink" Target="https://www.diodes.com/datasheet/download/2DA1774QLP.pdf" TargetMode="External"/><Relationship Id="rId_hyperlink_12" Type="http://schemas.openxmlformats.org/officeDocument/2006/relationships/hyperlink" Target="https://www.diodes.com/part/view/2DA1774QLP" TargetMode="External"/><Relationship Id="rId_hyperlink_13" Type="http://schemas.openxmlformats.org/officeDocument/2006/relationships/hyperlink" Target="https://www.diodes.com/datasheet/download/2DA1774QQ.pdf" TargetMode="External"/><Relationship Id="rId_hyperlink_14" Type="http://schemas.openxmlformats.org/officeDocument/2006/relationships/hyperlink" Target="https://www.diodes.com/part/view/2DA1774QQ" TargetMode="External"/><Relationship Id="rId_hyperlink_15" Type="http://schemas.openxmlformats.org/officeDocument/2006/relationships/hyperlink" Target="https://www.diodes.com/datasheet/download/2DA1774R.pdf" TargetMode="External"/><Relationship Id="rId_hyperlink_16" Type="http://schemas.openxmlformats.org/officeDocument/2006/relationships/hyperlink" Target="https://www.diodes.com/part/view/2DA1774R" TargetMode="External"/><Relationship Id="rId_hyperlink_17" Type="http://schemas.openxmlformats.org/officeDocument/2006/relationships/hyperlink" Target="https://www.diodes.com/datasheet/download/2DA1797.pdf" TargetMode="External"/><Relationship Id="rId_hyperlink_18" Type="http://schemas.openxmlformats.org/officeDocument/2006/relationships/hyperlink" Target="https://www.diodes.com/part/view/2DA1797" TargetMode="External"/><Relationship Id="rId_hyperlink_19" Type="http://schemas.openxmlformats.org/officeDocument/2006/relationships/hyperlink" Target="https://www.diodes.com/datasheet/download/2DA1797.pdf" TargetMode="External"/><Relationship Id="rId_hyperlink_20" Type="http://schemas.openxmlformats.org/officeDocument/2006/relationships/hyperlink" Target="https://www.diodes.com/part/view/2DA1797Q" TargetMode="External"/><Relationship Id="rId_hyperlink_21" Type="http://schemas.openxmlformats.org/officeDocument/2006/relationships/hyperlink" Target="https://www.diodes.com/datasheet/download/2DA1971.pdf" TargetMode="External"/><Relationship Id="rId_hyperlink_22" Type="http://schemas.openxmlformats.org/officeDocument/2006/relationships/hyperlink" Target="https://www.diodes.com/part/view/2DA1971" TargetMode="External"/><Relationship Id="rId_hyperlink_23" Type="http://schemas.openxmlformats.org/officeDocument/2006/relationships/hyperlink" Target="https://www.diodes.com/datasheet/download/2DA1971Q.pdf" TargetMode="External"/><Relationship Id="rId_hyperlink_24" Type="http://schemas.openxmlformats.org/officeDocument/2006/relationships/hyperlink" Target="https://www.diodes.com/part/view/2DA1971Q" TargetMode="External"/><Relationship Id="rId_hyperlink_25" Type="http://schemas.openxmlformats.org/officeDocument/2006/relationships/hyperlink" Target="https://www.diodes.com/datasheet/download/2DB1132R.pdf" TargetMode="External"/><Relationship Id="rId_hyperlink_26" Type="http://schemas.openxmlformats.org/officeDocument/2006/relationships/hyperlink" Target="https://www.diodes.com/part/view/2DB1132R" TargetMode="External"/><Relationship Id="rId_hyperlink_27" Type="http://schemas.openxmlformats.org/officeDocument/2006/relationships/hyperlink" Target="https://www.diodes.com/datasheet/download/2DB1182Q.pdf" TargetMode="External"/><Relationship Id="rId_hyperlink_28" Type="http://schemas.openxmlformats.org/officeDocument/2006/relationships/hyperlink" Target="https://www.diodes.com/part/view/2DB1182Q" TargetMode="External"/><Relationship Id="rId_hyperlink_29" Type="http://schemas.openxmlformats.org/officeDocument/2006/relationships/hyperlink" Target="https://www.diodes.com/datasheet/download/2DB1184Q.pdf" TargetMode="External"/><Relationship Id="rId_hyperlink_30" Type="http://schemas.openxmlformats.org/officeDocument/2006/relationships/hyperlink" Target="https://www.diodes.com/part/view/2DB1184Q" TargetMode="External"/><Relationship Id="rId_hyperlink_31" Type="http://schemas.openxmlformats.org/officeDocument/2006/relationships/hyperlink" Target="https://www.diodes.com/datasheet/download/2DB1188Q.pdf" TargetMode="External"/><Relationship Id="rId_hyperlink_32" Type="http://schemas.openxmlformats.org/officeDocument/2006/relationships/hyperlink" Target="https://www.diodes.com/part/view/2DB1188Q" TargetMode="External"/><Relationship Id="rId_hyperlink_33" Type="http://schemas.openxmlformats.org/officeDocument/2006/relationships/hyperlink" Target="https://www.diodes.com/datasheet/download/2DB1188QQ.pdf" TargetMode="External"/><Relationship Id="rId_hyperlink_34" Type="http://schemas.openxmlformats.org/officeDocument/2006/relationships/hyperlink" Target="https://www.diodes.com/part/view/2DB1188QQ" TargetMode="External"/><Relationship Id="rId_hyperlink_35" Type="http://schemas.openxmlformats.org/officeDocument/2006/relationships/hyperlink" Target="https://www.diodes.com/datasheet/download/2DB1188R.pdf" TargetMode="External"/><Relationship Id="rId_hyperlink_36" Type="http://schemas.openxmlformats.org/officeDocument/2006/relationships/hyperlink" Target="https://www.diodes.com/part/view/2DB1188R" TargetMode="External"/><Relationship Id="rId_hyperlink_37" Type="http://schemas.openxmlformats.org/officeDocument/2006/relationships/hyperlink" Target="https://www.diodes.com/datasheet/download/2DB1386Q.pdf" TargetMode="External"/><Relationship Id="rId_hyperlink_38" Type="http://schemas.openxmlformats.org/officeDocument/2006/relationships/hyperlink" Target="https://www.diodes.com/part/view/2DB1386Q" TargetMode="External"/><Relationship Id="rId_hyperlink_39" Type="http://schemas.openxmlformats.org/officeDocument/2006/relationships/hyperlink" Target="https://www.diodes.com/datasheet/download/2DB1386R.pdf" TargetMode="External"/><Relationship Id="rId_hyperlink_40" Type="http://schemas.openxmlformats.org/officeDocument/2006/relationships/hyperlink" Target="https://www.diodes.com/part/view/2DB1386R" TargetMode="External"/><Relationship Id="rId_hyperlink_41" Type="http://schemas.openxmlformats.org/officeDocument/2006/relationships/hyperlink" Target="https://www.diodes.com/datasheet/download/2DB1713.pdf" TargetMode="External"/><Relationship Id="rId_hyperlink_42" Type="http://schemas.openxmlformats.org/officeDocument/2006/relationships/hyperlink" Target="https://www.diodes.com/part/view/2DB1713" TargetMode="External"/><Relationship Id="rId_hyperlink_43" Type="http://schemas.openxmlformats.org/officeDocument/2006/relationships/hyperlink" Target="https://www.diodes.com/datasheet/download/2DC2412R.pdf" TargetMode="External"/><Relationship Id="rId_hyperlink_44" Type="http://schemas.openxmlformats.org/officeDocument/2006/relationships/hyperlink" Target="https://www.diodes.com/part/view/2DC2412R" TargetMode="External"/><Relationship Id="rId_hyperlink_45" Type="http://schemas.openxmlformats.org/officeDocument/2006/relationships/hyperlink" Target="https://www.diodes.com/datasheet/download/2DC4617Q.pdf" TargetMode="External"/><Relationship Id="rId_hyperlink_46" Type="http://schemas.openxmlformats.org/officeDocument/2006/relationships/hyperlink" Target="https://www.diodes.com/part/view/2DC4617Q" TargetMode="External"/><Relationship Id="rId_hyperlink_47" Type="http://schemas.openxmlformats.org/officeDocument/2006/relationships/hyperlink" Target="https://www.diodes.com/datasheet/download/2DC4617QLP.pdf" TargetMode="External"/><Relationship Id="rId_hyperlink_48" Type="http://schemas.openxmlformats.org/officeDocument/2006/relationships/hyperlink" Target="https://www.diodes.com/part/view/2DC4617QLP" TargetMode="External"/><Relationship Id="rId_hyperlink_49" Type="http://schemas.openxmlformats.org/officeDocument/2006/relationships/hyperlink" Target="https://www.diodes.com/datasheet/download/2DC4617R.pdf" TargetMode="External"/><Relationship Id="rId_hyperlink_50" Type="http://schemas.openxmlformats.org/officeDocument/2006/relationships/hyperlink" Target="https://www.diodes.com/part/view/2DC4617R" TargetMode="External"/><Relationship Id="rId_hyperlink_51" Type="http://schemas.openxmlformats.org/officeDocument/2006/relationships/hyperlink" Target="https://www.diodes.com/datasheet/download/2DC4617S.pdf" TargetMode="External"/><Relationship Id="rId_hyperlink_52" Type="http://schemas.openxmlformats.org/officeDocument/2006/relationships/hyperlink" Target="https://www.diodes.com/part/view/2DC4617S" TargetMode="External"/><Relationship Id="rId_hyperlink_53" Type="http://schemas.openxmlformats.org/officeDocument/2006/relationships/hyperlink" Target="https://www.diodes.com/datasheet/download/2DC4617SQ.pdf" TargetMode="External"/><Relationship Id="rId_hyperlink_54" Type="http://schemas.openxmlformats.org/officeDocument/2006/relationships/hyperlink" Target="https://www.diodes.com/part/view/2DC4617SQ" TargetMode="External"/><Relationship Id="rId_hyperlink_55" Type="http://schemas.openxmlformats.org/officeDocument/2006/relationships/hyperlink" Target="https://www.diodes.com/datasheet/download/2DC4672.pdf" TargetMode="External"/><Relationship Id="rId_hyperlink_56" Type="http://schemas.openxmlformats.org/officeDocument/2006/relationships/hyperlink" Target="https://www.diodes.com/part/view/2DC4672" TargetMode="External"/><Relationship Id="rId_hyperlink_57" Type="http://schemas.openxmlformats.org/officeDocument/2006/relationships/hyperlink" Target="https://www.diodes.com/datasheet/download/2DD1664P.pdf" TargetMode="External"/><Relationship Id="rId_hyperlink_58" Type="http://schemas.openxmlformats.org/officeDocument/2006/relationships/hyperlink" Target="https://www.diodes.com/part/view/2DD1664P" TargetMode="External"/><Relationship Id="rId_hyperlink_59" Type="http://schemas.openxmlformats.org/officeDocument/2006/relationships/hyperlink" Target="https://www.diodes.com/datasheet/download/2DD1664Q.pdf" TargetMode="External"/><Relationship Id="rId_hyperlink_60" Type="http://schemas.openxmlformats.org/officeDocument/2006/relationships/hyperlink" Target="https://www.diodes.com/part/view/2DD1664Q" TargetMode="External"/><Relationship Id="rId_hyperlink_61" Type="http://schemas.openxmlformats.org/officeDocument/2006/relationships/hyperlink" Target="https://www.diodes.com/datasheet/download/2DD1664R.pdf" TargetMode="External"/><Relationship Id="rId_hyperlink_62" Type="http://schemas.openxmlformats.org/officeDocument/2006/relationships/hyperlink" Target="https://www.diodes.com/part/view/2DD1664R" TargetMode="External"/><Relationship Id="rId_hyperlink_63" Type="http://schemas.openxmlformats.org/officeDocument/2006/relationships/hyperlink" Target="https://www.diodes.com/datasheet/download/2DD2652.pdf" TargetMode="External"/><Relationship Id="rId_hyperlink_64" Type="http://schemas.openxmlformats.org/officeDocument/2006/relationships/hyperlink" Target="https://www.diodes.com/part/view/2DD2652" TargetMode="External"/><Relationship Id="rId_hyperlink_65" Type="http://schemas.openxmlformats.org/officeDocument/2006/relationships/hyperlink" Target="https://www.diodes.com/datasheet/download/2DD2679.pdf" TargetMode="External"/><Relationship Id="rId_hyperlink_66" Type="http://schemas.openxmlformats.org/officeDocument/2006/relationships/hyperlink" Target="https://www.diodes.com/part/view/2DD2679" TargetMode="External"/><Relationship Id="rId_hyperlink_67" Type="http://schemas.openxmlformats.org/officeDocument/2006/relationships/hyperlink" Target="https://www.diodes.com/datasheet/download/AC817-40Q.pdf" TargetMode="External"/><Relationship Id="rId_hyperlink_68" Type="http://schemas.openxmlformats.org/officeDocument/2006/relationships/hyperlink" Target="https://www.diodes.com/part/view/AC817-40Q" TargetMode="External"/><Relationship Id="rId_hyperlink_69" Type="http://schemas.openxmlformats.org/officeDocument/2006/relationships/hyperlink" Target="https://www.diodes.com/datasheet/download/AC847BQ_AC847CQ_AC848BQ.pdf" TargetMode="External"/><Relationship Id="rId_hyperlink_70" Type="http://schemas.openxmlformats.org/officeDocument/2006/relationships/hyperlink" Target="https://www.diodes.com/part/view/AC847BQ" TargetMode="External"/><Relationship Id="rId_hyperlink_71" Type="http://schemas.openxmlformats.org/officeDocument/2006/relationships/hyperlink" Target="https://www.diodes.com/datasheet/download/AC847BWQ_AC847CWQ.pdf" TargetMode="External"/><Relationship Id="rId_hyperlink_72" Type="http://schemas.openxmlformats.org/officeDocument/2006/relationships/hyperlink" Target="https://www.diodes.com/part/view/AC847BWQ" TargetMode="External"/><Relationship Id="rId_hyperlink_73" Type="http://schemas.openxmlformats.org/officeDocument/2006/relationships/hyperlink" Target="https://www.diodes.com/datasheet/download/AC847BQ_AC847CQ_AC848BQ.pdf" TargetMode="External"/><Relationship Id="rId_hyperlink_74" Type="http://schemas.openxmlformats.org/officeDocument/2006/relationships/hyperlink" Target="https://www.diodes.com/part/view/AC847CQ" TargetMode="External"/><Relationship Id="rId_hyperlink_75" Type="http://schemas.openxmlformats.org/officeDocument/2006/relationships/hyperlink" Target="https://www.diodes.com/datasheet/download/AC847BWQ_AC847CWQ.pdf" TargetMode="External"/><Relationship Id="rId_hyperlink_76" Type="http://schemas.openxmlformats.org/officeDocument/2006/relationships/hyperlink" Target="https://www.diodes.com/part/view/AC847CWQ" TargetMode="External"/><Relationship Id="rId_hyperlink_77" Type="http://schemas.openxmlformats.org/officeDocument/2006/relationships/hyperlink" Target="https://www.diodes.com/datasheet/download/AC847BQ_AC847CQ_AC848BQ.pdf" TargetMode="External"/><Relationship Id="rId_hyperlink_78" Type="http://schemas.openxmlformats.org/officeDocument/2006/relationships/hyperlink" Target="https://www.diodes.com/part/view/AC848BQ" TargetMode="External"/><Relationship Id="rId_hyperlink_79" Type="http://schemas.openxmlformats.org/officeDocument/2006/relationships/hyperlink" Target="https://www.diodes.com/datasheet/download/AC857BQ-AC857CQ.pdf" TargetMode="External"/><Relationship Id="rId_hyperlink_80" Type="http://schemas.openxmlformats.org/officeDocument/2006/relationships/hyperlink" Target="https://www.diodes.com/part/view/AC857BQ" TargetMode="External"/><Relationship Id="rId_hyperlink_81" Type="http://schemas.openxmlformats.org/officeDocument/2006/relationships/hyperlink" Target="https://www.diodes.com/datasheet/download/AC857BSQ.pdf" TargetMode="External"/><Relationship Id="rId_hyperlink_82" Type="http://schemas.openxmlformats.org/officeDocument/2006/relationships/hyperlink" Target="https://www.diodes.com/part/view/AC857BSQ" TargetMode="External"/><Relationship Id="rId_hyperlink_83" Type="http://schemas.openxmlformats.org/officeDocument/2006/relationships/hyperlink" Target="https://www.diodes.com/datasheet/download/AC857BQ-AC857CQ.pdf" TargetMode="External"/><Relationship Id="rId_hyperlink_84" Type="http://schemas.openxmlformats.org/officeDocument/2006/relationships/hyperlink" Target="https://www.diodes.com/part/view/AC857CQ" TargetMode="External"/><Relationship Id="rId_hyperlink_85" Type="http://schemas.openxmlformats.org/officeDocument/2006/relationships/hyperlink" Target="https://www.diodes.com/datasheet/download/AC857CWQ.pdf" TargetMode="External"/><Relationship Id="rId_hyperlink_86" Type="http://schemas.openxmlformats.org/officeDocument/2006/relationships/hyperlink" Target="https://www.diodes.com/part/view/AC857CWQ" TargetMode="External"/><Relationship Id="rId_hyperlink_87" Type="http://schemas.openxmlformats.org/officeDocument/2006/relationships/hyperlink" Target="https://www.diodes.com/datasheet/download/BC53-16PA.pdf" TargetMode="External"/><Relationship Id="rId_hyperlink_88" Type="http://schemas.openxmlformats.org/officeDocument/2006/relationships/hyperlink" Target="https://www.diodes.com/part/view/BC53-16PA" TargetMode="External"/><Relationship Id="rId_hyperlink_89" Type="http://schemas.openxmlformats.org/officeDocument/2006/relationships/hyperlink" Target="https://www.diodes.com/datasheet/download/BC53-16PAWQ.pdf" TargetMode="External"/><Relationship Id="rId_hyperlink_90" Type="http://schemas.openxmlformats.org/officeDocument/2006/relationships/hyperlink" Target="https://www.diodes.com/part/view/BC53-16PAWQ" TargetMode="External"/><Relationship Id="rId_hyperlink_91" Type="http://schemas.openxmlformats.org/officeDocument/2006/relationships/hyperlink" Target="https://www.diodes.com/datasheet/download/BC56-16PA.pdf" TargetMode="External"/><Relationship Id="rId_hyperlink_92" Type="http://schemas.openxmlformats.org/officeDocument/2006/relationships/hyperlink" Target="https://www.diodes.com/part/view/BC56-16PA" TargetMode="External"/><Relationship Id="rId_hyperlink_93" Type="http://schemas.openxmlformats.org/officeDocument/2006/relationships/hyperlink" Target="https://www.diodes.com/datasheet/download/BC56-16PAWQ.pdf" TargetMode="External"/><Relationship Id="rId_hyperlink_94" Type="http://schemas.openxmlformats.org/officeDocument/2006/relationships/hyperlink" Target="https://www.diodes.com/part/view/BC56-16PAWQ" TargetMode="External"/><Relationship Id="rId_hyperlink_95" Type="http://schemas.openxmlformats.org/officeDocument/2006/relationships/hyperlink" Target="https://www.diodes.com/datasheet/download/BC807-16.pdf" TargetMode="External"/><Relationship Id="rId_hyperlink_96" Type="http://schemas.openxmlformats.org/officeDocument/2006/relationships/hyperlink" Target="https://www.diodes.com/part/view/BC807-16" TargetMode="External"/><Relationship Id="rId_hyperlink_97" Type="http://schemas.openxmlformats.org/officeDocument/2006/relationships/hyperlink" Target="https://www.diodes.com/datasheet/download/BC807-16FSW_BC807-40FSW.pdf" TargetMode="External"/><Relationship Id="rId_hyperlink_98" Type="http://schemas.openxmlformats.org/officeDocument/2006/relationships/hyperlink" Target="https://www.diodes.com/part/view/BC807-16FSW" TargetMode="External"/><Relationship Id="rId_hyperlink_99" Type="http://schemas.openxmlformats.org/officeDocument/2006/relationships/hyperlink" Target="https://www.diodes.com/datasheet/download/BC807-16FSWQ_BC807-40FSWQ.pdf" TargetMode="External"/><Relationship Id="rId_hyperlink_100" Type="http://schemas.openxmlformats.org/officeDocument/2006/relationships/hyperlink" Target="https://www.diodes.com/part/view/BC807-16FSWQ" TargetMode="External"/><Relationship Id="rId_hyperlink_101" Type="http://schemas.openxmlformats.org/officeDocument/2006/relationships/hyperlink" Target="https://www.diodes.com/datasheet/download/BC807-16W.pdf" TargetMode="External"/><Relationship Id="rId_hyperlink_102" Type="http://schemas.openxmlformats.org/officeDocument/2006/relationships/hyperlink" Target="https://www.diodes.com/part/view/BC807-16W" TargetMode="External"/><Relationship Id="rId_hyperlink_103" Type="http://schemas.openxmlformats.org/officeDocument/2006/relationships/hyperlink" Target="https://www.diodes.com/datasheet/download/BC807-25.pdf" TargetMode="External"/><Relationship Id="rId_hyperlink_104" Type="http://schemas.openxmlformats.org/officeDocument/2006/relationships/hyperlink" Target="https://www.diodes.com/part/view/BC807-25" TargetMode="External"/><Relationship Id="rId_hyperlink_105" Type="http://schemas.openxmlformats.org/officeDocument/2006/relationships/hyperlink" Target="https://www.diodes.com/datasheet/download/BC807-16FSW_BC807-40FSW.pdf" TargetMode="External"/><Relationship Id="rId_hyperlink_106" Type="http://schemas.openxmlformats.org/officeDocument/2006/relationships/hyperlink" Target="https://www.diodes.com/part/view/BC807-25FSW" TargetMode="External"/><Relationship Id="rId_hyperlink_107" Type="http://schemas.openxmlformats.org/officeDocument/2006/relationships/hyperlink" Target="https://www.diodes.com/datasheet/download/BC807-16FSWQ_BC807-40FSWQ.pdf" TargetMode="External"/><Relationship Id="rId_hyperlink_108" Type="http://schemas.openxmlformats.org/officeDocument/2006/relationships/hyperlink" Target="https://www.diodes.com/part/view/BC807-25FSWQ" TargetMode="External"/><Relationship Id="rId_hyperlink_109" Type="http://schemas.openxmlformats.org/officeDocument/2006/relationships/hyperlink" Target="https://www.diodes.com/datasheet/download/BC807-25W.pdf" TargetMode="External"/><Relationship Id="rId_hyperlink_110" Type="http://schemas.openxmlformats.org/officeDocument/2006/relationships/hyperlink" Target="https://www.diodes.com/part/view/BC807-25W" TargetMode="External"/><Relationship Id="rId_hyperlink_111" Type="http://schemas.openxmlformats.org/officeDocument/2006/relationships/hyperlink" Target="https://www.diodes.com/datasheet/download/BC807-40.pdf" TargetMode="External"/><Relationship Id="rId_hyperlink_112" Type="http://schemas.openxmlformats.org/officeDocument/2006/relationships/hyperlink" Target="https://www.diodes.com/part/view/BC807-40" TargetMode="External"/><Relationship Id="rId_hyperlink_113" Type="http://schemas.openxmlformats.org/officeDocument/2006/relationships/hyperlink" Target="https://www.diodes.com/datasheet/download/BC807-16FSW_BC807-40FSW.pdf" TargetMode="External"/><Relationship Id="rId_hyperlink_114" Type="http://schemas.openxmlformats.org/officeDocument/2006/relationships/hyperlink" Target="https://www.diodes.com/part/view/BC807-40FSW" TargetMode="External"/><Relationship Id="rId_hyperlink_115" Type="http://schemas.openxmlformats.org/officeDocument/2006/relationships/hyperlink" Target="https://www.diodes.com/datasheet/download/BC807-16FSWQ_BC807-40FSWQ.pdf" TargetMode="External"/><Relationship Id="rId_hyperlink_116" Type="http://schemas.openxmlformats.org/officeDocument/2006/relationships/hyperlink" Target="https://www.diodes.com/part/view/BC807-40FSWQ" TargetMode="External"/><Relationship Id="rId_hyperlink_117" Type="http://schemas.openxmlformats.org/officeDocument/2006/relationships/hyperlink" Target="https://www.diodes.com/datasheet/download/BC807-40Q.pdf" TargetMode="External"/><Relationship Id="rId_hyperlink_118" Type="http://schemas.openxmlformats.org/officeDocument/2006/relationships/hyperlink" Target="https://www.diodes.com/part/view/BC807-40Q" TargetMode="External"/><Relationship Id="rId_hyperlink_119" Type="http://schemas.openxmlformats.org/officeDocument/2006/relationships/hyperlink" Target="https://www.diodes.com/datasheet/download/BC807-40W.pdf" TargetMode="External"/><Relationship Id="rId_hyperlink_120" Type="http://schemas.openxmlformats.org/officeDocument/2006/relationships/hyperlink" Target="https://www.diodes.com/part/view/BC807-40W" TargetMode="External"/><Relationship Id="rId_hyperlink_121" Type="http://schemas.openxmlformats.org/officeDocument/2006/relationships/hyperlink" Target="https://www.diodes.com/datasheet/download/BC817-16.pdf" TargetMode="External"/><Relationship Id="rId_hyperlink_122" Type="http://schemas.openxmlformats.org/officeDocument/2006/relationships/hyperlink" Target="https://www.diodes.com/part/view/BC817-16" TargetMode="External"/><Relationship Id="rId_hyperlink_123" Type="http://schemas.openxmlformats.org/officeDocument/2006/relationships/hyperlink" Target="https://www.diodes.com/datasheet/download/BC817-16FSW-BC817-40FSW.pdf" TargetMode="External"/><Relationship Id="rId_hyperlink_124" Type="http://schemas.openxmlformats.org/officeDocument/2006/relationships/hyperlink" Target="https://www.diodes.com/part/view/BC817-16FSW" TargetMode="External"/><Relationship Id="rId_hyperlink_125" Type="http://schemas.openxmlformats.org/officeDocument/2006/relationships/hyperlink" Target="https://www.diodes.com/datasheet/download/BC817-16FSWQ-BC817-40FSWQ.pdf" TargetMode="External"/><Relationship Id="rId_hyperlink_126" Type="http://schemas.openxmlformats.org/officeDocument/2006/relationships/hyperlink" Target="https://www.diodes.com/part/view/BC817-16FSWQ" TargetMode="External"/><Relationship Id="rId_hyperlink_127" Type="http://schemas.openxmlformats.org/officeDocument/2006/relationships/hyperlink" Target="https://www.diodes.com/datasheet/download/BC817-16Q_25Q_40Q.pdf" TargetMode="External"/><Relationship Id="rId_hyperlink_128" Type="http://schemas.openxmlformats.org/officeDocument/2006/relationships/hyperlink" Target="https://www.diodes.com/part/view/BC817-16Q" TargetMode="External"/><Relationship Id="rId_hyperlink_129" Type="http://schemas.openxmlformats.org/officeDocument/2006/relationships/hyperlink" Target="https://www.diodes.com/datasheet/download/BC817-16W.pdf" TargetMode="External"/><Relationship Id="rId_hyperlink_130" Type="http://schemas.openxmlformats.org/officeDocument/2006/relationships/hyperlink" Target="https://www.diodes.com/part/view/BC817-16W" TargetMode="External"/><Relationship Id="rId_hyperlink_131" Type="http://schemas.openxmlformats.org/officeDocument/2006/relationships/hyperlink" Target="https://www.diodes.com/datasheet/download/BC817-25.pdf" TargetMode="External"/><Relationship Id="rId_hyperlink_132" Type="http://schemas.openxmlformats.org/officeDocument/2006/relationships/hyperlink" Target="https://www.diodes.com/part/view/BC817-25" TargetMode="External"/><Relationship Id="rId_hyperlink_133" Type="http://schemas.openxmlformats.org/officeDocument/2006/relationships/hyperlink" Target="https://www.diodes.com/datasheet/download/BC817-16FSW-BC817-40FSW.pdf" TargetMode="External"/><Relationship Id="rId_hyperlink_134" Type="http://schemas.openxmlformats.org/officeDocument/2006/relationships/hyperlink" Target="https://www.diodes.com/part/view/BC817-25FSW" TargetMode="External"/><Relationship Id="rId_hyperlink_135" Type="http://schemas.openxmlformats.org/officeDocument/2006/relationships/hyperlink" Target="https://www.diodes.com/datasheet/download/BC817-16FSWQ-BC817-40FSWQ.pdf" TargetMode="External"/><Relationship Id="rId_hyperlink_136" Type="http://schemas.openxmlformats.org/officeDocument/2006/relationships/hyperlink" Target="https://www.diodes.com/part/view/BC817-25FSWQ" TargetMode="External"/><Relationship Id="rId_hyperlink_137" Type="http://schemas.openxmlformats.org/officeDocument/2006/relationships/hyperlink" Target="https://www.diodes.com/datasheet/download/BC817-16Q_25Q_40Q.pdf" TargetMode="External"/><Relationship Id="rId_hyperlink_138" Type="http://schemas.openxmlformats.org/officeDocument/2006/relationships/hyperlink" Target="https://www.diodes.com/part/view/BC817-25Q" TargetMode="External"/><Relationship Id="rId_hyperlink_139" Type="http://schemas.openxmlformats.org/officeDocument/2006/relationships/hyperlink" Target="https://www.diodes.com/datasheet/download/BC817-25W.pdf" TargetMode="External"/><Relationship Id="rId_hyperlink_140" Type="http://schemas.openxmlformats.org/officeDocument/2006/relationships/hyperlink" Target="https://www.diodes.com/part/view/BC817-25W" TargetMode="External"/><Relationship Id="rId_hyperlink_141" Type="http://schemas.openxmlformats.org/officeDocument/2006/relationships/hyperlink" Target="https://www.diodes.com/datasheet/download/BC817-40.pdf" TargetMode="External"/><Relationship Id="rId_hyperlink_142" Type="http://schemas.openxmlformats.org/officeDocument/2006/relationships/hyperlink" Target="https://www.diodes.com/part/view/BC817-40" TargetMode="External"/><Relationship Id="rId_hyperlink_143" Type="http://schemas.openxmlformats.org/officeDocument/2006/relationships/hyperlink" Target="https://www.diodes.com/datasheet/download/BC817-16FSW-BC817-40FSW.pdf" TargetMode="External"/><Relationship Id="rId_hyperlink_144" Type="http://schemas.openxmlformats.org/officeDocument/2006/relationships/hyperlink" Target="https://www.diodes.com/part/view/BC817-40FSW" TargetMode="External"/><Relationship Id="rId_hyperlink_145" Type="http://schemas.openxmlformats.org/officeDocument/2006/relationships/hyperlink" Target="https://www.diodes.com/datasheet/download/BC817-16FSWQ-BC817-40FSWQ.pdf" TargetMode="External"/><Relationship Id="rId_hyperlink_146" Type="http://schemas.openxmlformats.org/officeDocument/2006/relationships/hyperlink" Target="https://www.diodes.com/part/view/BC817-40FSWQ" TargetMode="External"/><Relationship Id="rId_hyperlink_147" Type="http://schemas.openxmlformats.org/officeDocument/2006/relationships/hyperlink" Target="https://www.diodes.com/datasheet/download/BC817-40Q.pdf" TargetMode="External"/><Relationship Id="rId_hyperlink_148" Type="http://schemas.openxmlformats.org/officeDocument/2006/relationships/hyperlink" Target="https://www.diodes.com/part/view/BC817-40Q" TargetMode="External"/><Relationship Id="rId_hyperlink_149" Type="http://schemas.openxmlformats.org/officeDocument/2006/relationships/hyperlink" Target="https://www.diodes.com/datasheet/download/BC817-40W.pdf" TargetMode="External"/><Relationship Id="rId_hyperlink_150" Type="http://schemas.openxmlformats.org/officeDocument/2006/relationships/hyperlink" Target="https://www.diodes.com/part/view/BC817-40W" TargetMode="External"/><Relationship Id="rId_hyperlink_151" Type="http://schemas.openxmlformats.org/officeDocument/2006/relationships/hyperlink" Target="https://www.diodes.com/datasheet/download/BC846A.pdf" TargetMode="External"/><Relationship Id="rId_hyperlink_152" Type="http://schemas.openxmlformats.org/officeDocument/2006/relationships/hyperlink" Target="https://www.diodes.com/part/view/BC846A" TargetMode="External"/><Relationship Id="rId_hyperlink_153" Type="http://schemas.openxmlformats.org/officeDocument/2006/relationships/hyperlink" Target="https://www.diodes.com/datasheet/download/BC846AQ-BC848CQ.pdf" TargetMode="External"/><Relationship Id="rId_hyperlink_154" Type="http://schemas.openxmlformats.org/officeDocument/2006/relationships/hyperlink" Target="https://www.diodes.com/part/view/BC846AQ" TargetMode="External"/><Relationship Id="rId_hyperlink_155" Type="http://schemas.openxmlformats.org/officeDocument/2006/relationships/hyperlink" Target="https://www.diodes.com/datasheet/download/BC846AS.pdf" TargetMode="External"/><Relationship Id="rId_hyperlink_156" Type="http://schemas.openxmlformats.org/officeDocument/2006/relationships/hyperlink" Target="https://www.diodes.com/part/view/BC846AS" TargetMode="External"/><Relationship Id="rId_hyperlink_157" Type="http://schemas.openxmlformats.org/officeDocument/2006/relationships/hyperlink" Target="https://www.diodes.com/datasheet/download/BC846ASQ.pdf" TargetMode="External"/><Relationship Id="rId_hyperlink_158" Type="http://schemas.openxmlformats.org/officeDocument/2006/relationships/hyperlink" Target="https://www.diodes.com/part/view/BC846ASQ" TargetMode="External"/><Relationship Id="rId_hyperlink_159" Type="http://schemas.openxmlformats.org/officeDocument/2006/relationships/hyperlink" Target="https://www.diodes.com/datasheet/download/ds30250.pdf" TargetMode="External"/><Relationship Id="rId_hyperlink_160" Type="http://schemas.openxmlformats.org/officeDocument/2006/relationships/hyperlink" Target="https://www.diodes.com/part/view/BC846AW" TargetMode="External"/><Relationship Id="rId_hyperlink_161" Type="http://schemas.openxmlformats.org/officeDocument/2006/relationships/hyperlink" Target="https://www.diodes.com/datasheet/download/BC846B.pdf" TargetMode="External"/><Relationship Id="rId_hyperlink_162" Type="http://schemas.openxmlformats.org/officeDocument/2006/relationships/hyperlink" Target="https://www.diodes.com/part/view/BC846B" TargetMode="External"/><Relationship Id="rId_hyperlink_163" Type="http://schemas.openxmlformats.org/officeDocument/2006/relationships/hyperlink" Target="https://www.diodes.com/datasheet/download/BC846BFSW-BC847CFSW.pdf" TargetMode="External"/><Relationship Id="rId_hyperlink_164" Type="http://schemas.openxmlformats.org/officeDocument/2006/relationships/hyperlink" Target="https://www.diodes.com/part/view/BC846BFSW" TargetMode="External"/><Relationship Id="rId_hyperlink_165" Type="http://schemas.openxmlformats.org/officeDocument/2006/relationships/hyperlink" Target="https://www.diodes.com/datasheet/download/BC846BFSWQ-BC847CFSWQ.pdf" TargetMode="External"/><Relationship Id="rId_hyperlink_166" Type="http://schemas.openxmlformats.org/officeDocument/2006/relationships/hyperlink" Target="https://www.diodes.com/part/view/BC846BFSWQ" TargetMode="External"/><Relationship Id="rId_hyperlink_167" Type="http://schemas.openxmlformats.org/officeDocument/2006/relationships/hyperlink" Target="https://www.diodes.com/datasheet/download/BC846BLP4.pdf" TargetMode="External"/><Relationship Id="rId_hyperlink_168" Type="http://schemas.openxmlformats.org/officeDocument/2006/relationships/hyperlink" Target="https://www.diodes.com/part/view/BC846BLP4" TargetMode="External"/><Relationship Id="rId_hyperlink_169" Type="http://schemas.openxmlformats.org/officeDocument/2006/relationships/hyperlink" Target="https://www.diodes.com/datasheet/download/BC846AQ-BC848CQ.pdf" TargetMode="External"/><Relationship Id="rId_hyperlink_170" Type="http://schemas.openxmlformats.org/officeDocument/2006/relationships/hyperlink" Target="https://www.diodes.com/part/view/BC846BQ" TargetMode="External"/><Relationship Id="rId_hyperlink_171" Type="http://schemas.openxmlformats.org/officeDocument/2006/relationships/hyperlink" Target="https://www.diodes.com/datasheet/download/ds30250.pdf" TargetMode="External"/><Relationship Id="rId_hyperlink_172" Type="http://schemas.openxmlformats.org/officeDocument/2006/relationships/hyperlink" Target="https://www.diodes.com/part/view/BC846BW" TargetMode="External"/><Relationship Id="rId_hyperlink_173" Type="http://schemas.openxmlformats.org/officeDocument/2006/relationships/hyperlink" Target="https://www.diodes.com/datasheet/download/BC846BWQ-BC847CWQ.pdf" TargetMode="External"/><Relationship Id="rId_hyperlink_174" Type="http://schemas.openxmlformats.org/officeDocument/2006/relationships/hyperlink" Target="https://www.diodes.com/part/view/BC846BWQ" TargetMode="External"/><Relationship Id="rId_hyperlink_175" Type="http://schemas.openxmlformats.org/officeDocument/2006/relationships/hyperlink" Target="https://www.diodes.com/datasheet/download/BC847A.pdf" TargetMode="External"/><Relationship Id="rId_hyperlink_176" Type="http://schemas.openxmlformats.org/officeDocument/2006/relationships/hyperlink" Target="https://www.diodes.com/part/view/BC847A" TargetMode="External"/><Relationship Id="rId_hyperlink_177" Type="http://schemas.openxmlformats.org/officeDocument/2006/relationships/hyperlink" Target="https://www.diodes.com/datasheet/download/BC846AQ-BC848CQ.pdf" TargetMode="External"/><Relationship Id="rId_hyperlink_178" Type="http://schemas.openxmlformats.org/officeDocument/2006/relationships/hyperlink" Target="https://www.diodes.com/part/view/BC847AQ" TargetMode="External"/><Relationship Id="rId_hyperlink_179" Type="http://schemas.openxmlformats.org/officeDocument/2006/relationships/hyperlink" Target="https://www.diodes.com/datasheet/download/BC847AT.pdf" TargetMode="External"/><Relationship Id="rId_hyperlink_180" Type="http://schemas.openxmlformats.org/officeDocument/2006/relationships/hyperlink" Target="https://www.diodes.com/part/view/BC847AT" TargetMode="External"/><Relationship Id="rId_hyperlink_181" Type="http://schemas.openxmlformats.org/officeDocument/2006/relationships/hyperlink" Target="https://www.diodes.com/datasheet/download/ds30250.pdf" TargetMode="External"/><Relationship Id="rId_hyperlink_182" Type="http://schemas.openxmlformats.org/officeDocument/2006/relationships/hyperlink" Target="https://www.diodes.com/part/view/BC847AW" TargetMode="External"/><Relationship Id="rId_hyperlink_183" Type="http://schemas.openxmlformats.org/officeDocument/2006/relationships/hyperlink" Target="https://www.diodes.com/datasheet/download/BC847B.pdf" TargetMode="External"/><Relationship Id="rId_hyperlink_184" Type="http://schemas.openxmlformats.org/officeDocument/2006/relationships/hyperlink" Target="https://www.diodes.com/part/view/BC847B" TargetMode="External"/><Relationship Id="rId_hyperlink_185" Type="http://schemas.openxmlformats.org/officeDocument/2006/relationships/hyperlink" Target="https://www.diodes.com/datasheet/download/BC847BFA.pdf" TargetMode="External"/><Relationship Id="rId_hyperlink_186" Type="http://schemas.openxmlformats.org/officeDocument/2006/relationships/hyperlink" Target="https://www.diodes.com/part/view/BC847BFA" TargetMode="External"/><Relationship Id="rId_hyperlink_187" Type="http://schemas.openxmlformats.org/officeDocument/2006/relationships/hyperlink" Target="https://www.diodes.com/datasheet/download/BC847BFAQ.pdf" TargetMode="External"/><Relationship Id="rId_hyperlink_188" Type="http://schemas.openxmlformats.org/officeDocument/2006/relationships/hyperlink" Target="https://www.diodes.com/part/view/BC847BFAQ" TargetMode="External"/><Relationship Id="rId_hyperlink_189" Type="http://schemas.openxmlformats.org/officeDocument/2006/relationships/hyperlink" Target="https://www.diodes.com/datasheet/download/BC846BFSW-BC847CFSW.pdf" TargetMode="External"/><Relationship Id="rId_hyperlink_190" Type="http://schemas.openxmlformats.org/officeDocument/2006/relationships/hyperlink" Target="https://www.diodes.com/part/view/BC847BFSW" TargetMode="External"/><Relationship Id="rId_hyperlink_191" Type="http://schemas.openxmlformats.org/officeDocument/2006/relationships/hyperlink" Target="https://www.diodes.com/datasheet/download/BC846BFSWQ-BC847CFSWQ.pdf" TargetMode="External"/><Relationship Id="rId_hyperlink_192" Type="http://schemas.openxmlformats.org/officeDocument/2006/relationships/hyperlink" Target="https://www.diodes.com/part/view/BC847BFSWQ" TargetMode="External"/><Relationship Id="rId_hyperlink_193" Type="http://schemas.openxmlformats.org/officeDocument/2006/relationships/hyperlink" Target="https://www.diodes.com/datasheet/download/BC847BFZ.pdf" TargetMode="External"/><Relationship Id="rId_hyperlink_194" Type="http://schemas.openxmlformats.org/officeDocument/2006/relationships/hyperlink" Target="https://www.diodes.com/part/view/BC847BFZ" TargetMode="External"/><Relationship Id="rId_hyperlink_195" Type="http://schemas.openxmlformats.org/officeDocument/2006/relationships/hyperlink" Target="https://www.diodes.com/datasheet/download/BC847BLP.pdf" TargetMode="External"/><Relationship Id="rId_hyperlink_196" Type="http://schemas.openxmlformats.org/officeDocument/2006/relationships/hyperlink" Target="https://www.diodes.com/part/view/BC847BLP" TargetMode="External"/><Relationship Id="rId_hyperlink_197" Type="http://schemas.openxmlformats.org/officeDocument/2006/relationships/hyperlink" Target="https://www.diodes.com/datasheet/download/BC847BLP4.pdf" TargetMode="External"/><Relationship Id="rId_hyperlink_198" Type="http://schemas.openxmlformats.org/officeDocument/2006/relationships/hyperlink" Target="https://www.diodes.com/part/view/BC847BLP4" TargetMode="External"/><Relationship Id="rId_hyperlink_199" Type="http://schemas.openxmlformats.org/officeDocument/2006/relationships/hyperlink" Target="https://www.diodes.com/datasheet/download/BC847BLP4Q.pdf" TargetMode="External"/><Relationship Id="rId_hyperlink_200" Type="http://schemas.openxmlformats.org/officeDocument/2006/relationships/hyperlink" Target="https://www.diodes.com/part/view/BC847BLP4Q" TargetMode="External"/><Relationship Id="rId_hyperlink_201" Type="http://schemas.openxmlformats.org/officeDocument/2006/relationships/hyperlink" Target="https://www.diodes.com/datasheet/download/BC846AQ-BC848CQ.pdf" TargetMode="External"/><Relationship Id="rId_hyperlink_202" Type="http://schemas.openxmlformats.org/officeDocument/2006/relationships/hyperlink" Target="https://www.diodes.com/part/view/BC847BQ" TargetMode="External"/><Relationship Id="rId_hyperlink_203" Type="http://schemas.openxmlformats.org/officeDocument/2006/relationships/hyperlink" Target="https://www.diodes.com/datasheet/download/BC847BS.pdf" TargetMode="External"/><Relationship Id="rId_hyperlink_204" Type="http://schemas.openxmlformats.org/officeDocument/2006/relationships/hyperlink" Target="https://www.diodes.com/part/view/BC847BS" TargetMode="External"/><Relationship Id="rId_hyperlink_205" Type="http://schemas.openxmlformats.org/officeDocument/2006/relationships/hyperlink" Target="https://www.diodes.com/datasheet/download/BC847BSQ+7+F.pdf" TargetMode="External"/><Relationship Id="rId_hyperlink_206" Type="http://schemas.openxmlformats.org/officeDocument/2006/relationships/hyperlink" Target="https://www.diodes.com/part/view/BC847BSQ" TargetMode="External"/><Relationship Id="rId_hyperlink_207" Type="http://schemas.openxmlformats.org/officeDocument/2006/relationships/hyperlink" Target="https://www.diodes.com/datasheet/download/BC847BT.pdf" TargetMode="External"/><Relationship Id="rId_hyperlink_208" Type="http://schemas.openxmlformats.org/officeDocument/2006/relationships/hyperlink" Target="https://www.diodes.com/part/view/BC847BT" TargetMode="External"/><Relationship Id="rId_hyperlink_209" Type="http://schemas.openxmlformats.org/officeDocument/2006/relationships/hyperlink" Target="https://www.diodes.com/datasheet/download/BC847BTQ.pdf" TargetMode="External"/><Relationship Id="rId_hyperlink_210" Type="http://schemas.openxmlformats.org/officeDocument/2006/relationships/hyperlink" Target="https://www.diodes.com/part/view/BC847BTQ" TargetMode="External"/><Relationship Id="rId_hyperlink_211" Type="http://schemas.openxmlformats.org/officeDocument/2006/relationships/hyperlink" Target="https://www.diodes.com/datasheet/download/BC847BVC.pdf" TargetMode="External"/><Relationship Id="rId_hyperlink_212" Type="http://schemas.openxmlformats.org/officeDocument/2006/relationships/hyperlink" Target="https://www.diodes.com/part/view/BC847BVC" TargetMode="External"/><Relationship Id="rId_hyperlink_213" Type="http://schemas.openxmlformats.org/officeDocument/2006/relationships/hyperlink" Target="https://www.diodes.com/datasheet/download/BC847BVC.pdf" TargetMode="External"/><Relationship Id="rId_hyperlink_214" Type="http://schemas.openxmlformats.org/officeDocument/2006/relationships/hyperlink" Target="https://www.diodes.com/part/view/BC847BVCQ" TargetMode="External"/><Relationship Id="rId_hyperlink_215" Type="http://schemas.openxmlformats.org/officeDocument/2006/relationships/hyperlink" Target="https://www.diodes.com/datasheet/download/BC847BVN.pdf" TargetMode="External"/><Relationship Id="rId_hyperlink_216" Type="http://schemas.openxmlformats.org/officeDocument/2006/relationships/hyperlink" Target="https://www.diodes.com/part/view/BC847BVN" TargetMode="External"/><Relationship Id="rId_hyperlink_217" Type="http://schemas.openxmlformats.org/officeDocument/2006/relationships/hyperlink" Target="https://www.diodes.com/datasheet/download/BC847BVNQ.pdf" TargetMode="External"/><Relationship Id="rId_hyperlink_218" Type="http://schemas.openxmlformats.org/officeDocument/2006/relationships/hyperlink" Target="https://www.diodes.com/part/view/BC847BVNQ" TargetMode="External"/><Relationship Id="rId_hyperlink_219" Type="http://schemas.openxmlformats.org/officeDocument/2006/relationships/hyperlink" Target="https://www.diodes.com/datasheet/download/ds30250.pdf" TargetMode="External"/><Relationship Id="rId_hyperlink_220" Type="http://schemas.openxmlformats.org/officeDocument/2006/relationships/hyperlink" Target="https://www.diodes.com/part/view/BC847BW" TargetMode="External"/><Relationship Id="rId_hyperlink_221" Type="http://schemas.openxmlformats.org/officeDocument/2006/relationships/hyperlink" Target="https://www.diodes.com/datasheet/download/BC846BWQ-BC847CWQ.pdf" TargetMode="External"/><Relationship Id="rId_hyperlink_222" Type="http://schemas.openxmlformats.org/officeDocument/2006/relationships/hyperlink" Target="https://www.diodes.com/part/view/BC847BWQ" TargetMode="External"/><Relationship Id="rId_hyperlink_223" Type="http://schemas.openxmlformats.org/officeDocument/2006/relationships/hyperlink" Target="https://www.diodes.com/datasheet/download/BC847C.pdf" TargetMode="External"/><Relationship Id="rId_hyperlink_224" Type="http://schemas.openxmlformats.org/officeDocument/2006/relationships/hyperlink" Target="https://www.diodes.com/part/view/BC847C" TargetMode="External"/><Relationship Id="rId_hyperlink_225" Type="http://schemas.openxmlformats.org/officeDocument/2006/relationships/hyperlink" Target="https://www.diodes.com/datasheet/download/BC847CDLP.pdf" TargetMode="External"/><Relationship Id="rId_hyperlink_226" Type="http://schemas.openxmlformats.org/officeDocument/2006/relationships/hyperlink" Target="https://www.diodes.com/part/view/BC847CDLP" TargetMode="External"/><Relationship Id="rId_hyperlink_227" Type="http://schemas.openxmlformats.org/officeDocument/2006/relationships/hyperlink" Target="https://www.diodes.com/datasheet/download/BC846BFSW-BC847CFSW.pdf" TargetMode="External"/><Relationship Id="rId_hyperlink_228" Type="http://schemas.openxmlformats.org/officeDocument/2006/relationships/hyperlink" Target="https://www.diodes.com/part/view/BC847CFSW" TargetMode="External"/><Relationship Id="rId_hyperlink_229" Type="http://schemas.openxmlformats.org/officeDocument/2006/relationships/hyperlink" Target="https://www.diodes.com/datasheet/download/BC846BFSWQ-BC847CFSWQ.pdf" TargetMode="External"/><Relationship Id="rId_hyperlink_230" Type="http://schemas.openxmlformats.org/officeDocument/2006/relationships/hyperlink" Target="https://www.diodes.com/part/view/BC847CFSWQ" TargetMode="External"/><Relationship Id="rId_hyperlink_231" Type="http://schemas.openxmlformats.org/officeDocument/2006/relationships/hyperlink" Target="https://www.diodes.com/datasheet/download/BC846AQ-BC848CQ.pdf" TargetMode="External"/><Relationship Id="rId_hyperlink_232" Type="http://schemas.openxmlformats.org/officeDocument/2006/relationships/hyperlink" Target="https://www.diodes.com/part/view/BC847CQ" TargetMode="External"/><Relationship Id="rId_hyperlink_233" Type="http://schemas.openxmlformats.org/officeDocument/2006/relationships/hyperlink" Target="https://www.diodes.com/datasheet/download/BC847CT.pdf" TargetMode="External"/><Relationship Id="rId_hyperlink_234" Type="http://schemas.openxmlformats.org/officeDocument/2006/relationships/hyperlink" Target="https://www.diodes.com/part/view/BC847CT" TargetMode="External"/><Relationship Id="rId_hyperlink_235" Type="http://schemas.openxmlformats.org/officeDocument/2006/relationships/hyperlink" Target="https://www.diodes.com/datasheet/download/ds30250.pdf" TargetMode="External"/><Relationship Id="rId_hyperlink_236" Type="http://schemas.openxmlformats.org/officeDocument/2006/relationships/hyperlink" Target="https://www.diodes.com/part/view/BC847CW" TargetMode="External"/><Relationship Id="rId_hyperlink_237" Type="http://schemas.openxmlformats.org/officeDocument/2006/relationships/hyperlink" Target="https://www.diodes.com/datasheet/download/BC846BWQ-BC847CWQ.pdf" TargetMode="External"/><Relationship Id="rId_hyperlink_238" Type="http://schemas.openxmlformats.org/officeDocument/2006/relationships/hyperlink" Target="https://www.diodes.com/part/view/BC847CWQ" TargetMode="External"/><Relationship Id="rId_hyperlink_239" Type="http://schemas.openxmlformats.org/officeDocument/2006/relationships/hyperlink" Target="https://www.diodes.com/datasheet/download/BC847PN.pdf" TargetMode="External"/><Relationship Id="rId_hyperlink_240" Type="http://schemas.openxmlformats.org/officeDocument/2006/relationships/hyperlink" Target="https://www.diodes.com/part/view/BC847PN" TargetMode="External"/><Relationship Id="rId_hyperlink_241" Type="http://schemas.openxmlformats.org/officeDocument/2006/relationships/hyperlink" Target="https://www.diodes.com/datasheet/download/BC847PNQ.pdf" TargetMode="External"/><Relationship Id="rId_hyperlink_242" Type="http://schemas.openxmlformats.org/officeDocument/2006/relationships/hyperlink" Target="https://www.diodes.com/part/view/BC847PNQ" TargetMode="External"/><Relationship Id="rId_hyperlink_243" Type="http://schemas.openxmlformats.org/officeDocument/2006/relationships/hyperlink" Target="https://www.diodes.com/datasheet/download/BC848A.pdf" TargetMode="External"/><Relationship Id="rId_hyperlink_244" Type="http://schemas.openxmlformats.org/officeDocument/2006/relationships/hyperlink" Target="https://www.diodes.com/part/view/BC848A" TargetMode="External"/><Relationship Id="rId_hyperlink_245" Type="http://schemas.openxmlformats.org/officeDocument/2006/relationships/hyperlink" Target="https://www.diodes.com/datasheet/download/ds30250.pdf" TargetMode="External"/><Relationship Id="rId_hyperlink_246" Type="http://schemas.openxmlformats.org/officeDocument/2006/relationships/hyperlink" Target="https://www.diodes.com/part/view/BC848AW" TargetMode="External"/><Relationship Id="rId_hyperlink_247" Type="http://schemas.openxmlformats.org/officeDocument/2006/relationships/hyperlink" Target="https://www.diodes.com/datasheet/download/BC848B.pdf" TargetMode="External"/><Relationship Id="rId_hyperlink_248" Type="http://schemas.openxmlformats.org/officeDocument/2006/relationships/hyperlink" Target="https://www.diodes.com/part/view/BC848B" TargetMode="External"/><Relationship Id="rId_hyperlink_249" Type="http://schemas.openxmlformats.org/officeDocument/2006/relationships/hyperlink" Target="https://www.diodes.com/datasheet/download/ds30250.pdf" TargetMode="External"/><Relationship Id="rId_hyperlink_250" Type="http://schemas.openxmlformats.org/officeDocument/2006/relationships/hyperlink" Target="https://www.diodes.com/part/view/BC848BW" TargetMode="External"/><Relationship Id="rId_hyperlink_251" Type="http://schemas.openxmlformats.org/officeDocument/2006/relationships/hyperlink" Target="https://www.diodes.com/datasheet/download/BC848C.pdf" TargetMode="External"/><Relationship Id="rId_hyperlink_252" Type="http://schemas.openxmlformats.org/officeDocument/2006/relationships/hyperlink" Target="https://www.diodes.com/part/view/BC848C" TargetMode="External"/><Relationship Id="rId_hyperlink_253" Type="http://schemas.openxmlformats.org/officeDocument/2006/relationships/hyperlink" Target="https://www.diodes.com/datasheet/download/BC846AQ-BC848CQ.pdf" TargetMode="External"/><Relationship Id="rId_hyperlink_254" Type="http://schemas.openxmlformats.org/officeDocument/2006/relationships/hyperlink" Target="https://www.diodes.com/part/view/BC848CQ" TargetMode="External"/><Relationship Id="rId_hyperlink_255" Type="http://schemas.openxmlformats.org/officeDocument/2006/relationships/hyperlink" Target="https://www.diodes.com/datasheet/download/BC848CT.pdf" TargetMode="External"/><Relationship Id="rId_hyperlink_256" Type="http://schemas.openxmlformats.org/officeDocument/2006/relationships/hyperlink" Target="https://www.diodes.com/part/view/BC848CT" TargetMode="External"/><Relationship Id="rId_hyperlink_257" Type="http://schemas.openxmlformats.org/officeDocument/2006/relationships/hyperlink" Target="https://www.diodes.com/datasheet/download/ds30250.pdf" TargetMode="External"/><Relationship Id="rId_hyperlink_258" Type="http://schemas.openxmlformats.org/officeDocument/2006/relationships/hyperlink" Target="https://www.diodes.com/part/view/BC848CW" TargetMode="External"/><Relationship Id="rId_hyperlink_259" Type="http://schemas.openxmlformats.org/officeDocument/2006/relationships/hyperlink" Target="https://www.diodes.com/datasheet/download/BC856A.pdf" TargetMode="External"/><Relationship Id="rId_hyperlink_260" Type="http://schemas.openxmlformats.org/officeDocument/2006/relationships/hyperlink" Target="https://www.diodes.com/part/view/BC856A" TargetMode="External"/><Relationship Id="rId_hyperlink_261" Type="http://schemas.openxmlformats.org/officeDocument/2006/relationships/hyperlink" Target="https://www.diodes.com/datasheet/download/BC856AFSW-BC857CFSW.pdf" TargetMode="External"/><Relationship Id="rId_hyperlink_262" Type="http://schemas.openxmlformats.org/officeDocument/2006/relationships/hyperlink" Target="https://www.diodes.com/part/view/BC856AFSW" TargetMode="External"/><Relationship Id="rId_hyperlink_263" Type="http://schemas.openxmlformats.org/officeDocument/2006/relationships/hyperlink" Target="https://www.diodes.com/datasheet/download/BC856AFSWQ-BC857CFSWQ.pdf" TargetMode="External"/><Relationship Id="rId_hyperlink_264" Type="http://schemas.openxmlformats.org/officeDocument/2006/relationships/hyperlink" Target="https://www.diodes.com/part/view/BC856AFSWQ" TargetMode="External"/><Relationship Id="rId_hyperlink_265" Type="http://schemas.openxmlformats.org/officeDocument/2006/relationships/hyperlink" Target="https://www.diodes.com/datasheet/download/BC856AQ+-+BC857BQ.pdf" TargetMode="External"/><Relationship Id="rId_hyperlink_266" Type="http://schemas.openxmlformats.org/officeDocument/2006/relationships/hyperlink" Target="https://www.diodes.com/part/view/BC856AQ" TargetMode="External"/><Relationship Id="rId_hyperlink_267" Type="http://schemas.openxmlformats.org/officeDocument/2006/relationships/hyperlink" Target="https://www.diodes.com/datasheet/download/BC856AS.pdf" TargetMode="External"/><Relationship Id="rId_hyperlink_268" Type="http://schemas.openxmlformats.org/officeDocument/2006/relationships/hyperlink" Target="https://www.diodes.com/part/view/BC856AS" TargetMode="External"/><Relationship Id="rId_hyperlink_269" Type="http://schemas.openxmlformats.org/officeDocument/2006/relationships/hyperlink" Target="https://www.diodes.com/datasheet/download/BC856ASQ.pdf" TargetMode="External"/><Relationship Id="rId_hyperlink_270" Type="http://schemas.openxmlformats.org/officeDocument/2006/relationships/hyperlink" Target="https://www.diodes.com/part/view/BC856ASQ" TargetMode="External"/><Relationship Id="rId_hyperlink_271" Type="http://schemas.openxmlformats.org/officeDocument/2006/relationships/hyperlink" Target="https://www.diodes.com/datasheet/download/BC856AW.pdf" TargetMode="External"/><Relationship Id="rId_hyperlink_272" Type="http://schemas.openxmlformats.org/officeDocument/2006/relationships/hyperlink" Target="https://www.diodes.com/part/view/BC856AW" TargetMode="External"/><Relationship Id="rId_hyperlink_273" Type="http://schemas.openxmlformats.org/officeDocument/2006/relationships/hyperlink" Target="https://www.diodes.com/datasheet/download/BC856B.pdf" TargetMode="External"/><Relationship Id="rId_hyperlink_274" Type="http://schemas.openxmlformats.org/officeDocument/2006/relationships/hyperlink" Target="https://www.diodes.com/part/view/BC856B" TargetMode="External"/><Relationship Id="rId_hyperlink_275" Type="http://schemas.openxmlformats.org/officeDocument/2006/relationships/hyperlink" Target="https://www.diodes.com/datasheet/download/BC856AFSW-BC857CFSW.pdf" TargetMode="External"/><Relationship Id="rId_hyperlink_276" Type="http://schemas.openxmlformats.org/officeDocument/2006/relationships/hyperlink" Target="https://www.diodes.com/part/view/BC856BFSW" TargetMode="External"/><Relationship Id="rId_hyperlink_277" Type="http://schemas.openxmlformats.org/officeDocument/2006/relationships/hyperlink" Target="https://www.diodes.com/datasheet/download/BC856AFSWQ-BC857CFSWQ.pdf" TargetMode="External"/><Relationship Id="rId_hyperlink_278" Type="http://schemas.openxmlformats.org/officeDocument/2006/relationships/hyperlink" Target="https://www.diodes.com/part/view/BC856BFSWQ" TargetMode="External"/><Relationship Id="rId_hyperlink_279" Type="http://schemas.openxmlformats.org/officeDocument/2006/relationships/hyperlink" Target="https://www.diodes.com/datasheet/download/BC856AQ+-+BC857BQ.pdf" TargetMode="External"/><Relationship Id="rId_hyperlink_280" Type="http://schemas.openxmlformats.org/officeDocument/2006/relationships/hyperlink" Target="https://www.diodes.com/part/view/BC856BQ" TargetMode="External"/><Relationship Id="rId_hyperlink_281" Type="http://schemas.openxmlformats.org/officeDocument/2006/relationships/hyperlink" Target="https://www.diodes.com/datasheet/download/BC856BW.pdf" TargetMode="External"/><Relationship Id="rId_hyperlink_282" Type="http://schemas.openxmlformats.org/officeDocument/2006/relationships/hyperlink" Target="https://www.diodes.com/part/view/BC856BW" TargetMode="External"/><Relationship Id="rId_hyperlink_283" Type="http://schemas.openxmlformats.org/officeDocument/2006/relationships/hyperlink" Target="https://www.diodes.com/datasheet/download/BC856BWQ.pdf" TargetMode="External"/><Relationship Id="rId_hyperlink_284" Type="http://schemas.openxmlformats.org/officeDocument/2006/relationships/hyperlink" Target="https://www.diodes.com/part/view/BC856BWQ" TargetMode="External"/><Relationship Id="rId_hyperlink_285" Type="http://schemas.openxmlformats.org/officeDocument/2006/relationships/hyperlink" Target="https://www.diodes.com/datasheet/download/BC857A.pdf" TargetMode="External"/><Relationship Id="rId_hyperlink_286" Type="http://schemas.openxmlformats.org/officeDocument/2006/relationships/hyperlink" Target="https://www.diodes.com/part/view/BC857A" TargetMode="External"/><Relationship Id="rId_hyperlink_287" Type="http://schemas.openxmlformats.org/officeDocument/2006/relationships/hyperlink" Target="https://www.diodes.com/datasheet/download/BC856AFSW-BC857CFSW.pdf" TargetMode="External"/><Relationship Id="rId_hyperlink_288" Type="http://schemas.openxmlformats.org/officeDocument/2006/relationships/hyperlink" Target="https://www.diodes.com/part/view/BC857AFSW" TargetMode="External"/><Relationship Id="rId_hyperlink_289" Type="http://schemas.openxmlformats.org/officeDocument/2006/relationships/hyperlink" Target="https://www.diodes.com/datasheet/download/BC856AFSWQ-BC857CFSWQ.pdf" TargetMode="External"/><Relationship Id="rId_hyperlink_290" Type="http://schemas.openxmlformats.org/officeDocument/2006/relationships/hyperlink" Target="https://www.diodes.com/part/view/BC857AFSWQ" TargetMode="External"/><Relationship Id="rId_hyperlink_291" Type="http://schemas.openxmlformats.org/officeDocument/2006/relationships/hyperlink" Target="https://www.diodes.com/datasheet/download/BC857AT.pdf" TargetMode="External"/><Relationship Id="rId_hyperlink_292" Type="http://schemas.openxmlformats.org/officeDocument/2006/relationships/hyperlink" Target="https://www.diodes.com/part/view/BC857AT" TargetMode="External"/><Relationship Id="rId_hyperlink_293" Type="http://schemas.openxmlformats.org/officeDocument/2006/relationships/hyperlink" Target="https://www.diodes.com/datasheet/download/BC857AW.pdf" TargetMode="External"/><Relationship Id="rId_hyperlink_294" Type="http://schemas.openxmlformats.org/officeDocument/2006/relationships/hyperlink" Target="https://www.diodes.com/part/view/BC857AW" TargetMode="External"/><Relationship Id="rId_hyperlink_295" Type="http://schemas.openxmlformats.org/officeDocument/2006/relationships/hyperlink" Target="https://www.diodes.com/datasheet/download/BC857B.pdf" TargetMode="External"/><Relationship Id="rId_hyperlink_296" Type="http://schemas.openxmlformats.org/officeDocument/2006/relationships/hyperlink" Target="https://www.diodes.com/part/view/BC857B" TargetMode="External"/><Relationship Id="rId_hyperlink_297" Type="http://schemas.openxmlformats.org/officeDocument/2006/relationships/hyperlink" Target="https://www.diodes.com/datasheet/download/BC857BFA.pdf" TargetMode="External"/><Relationship Id="rId_hyperlink_298" Type="http://schemas.openxmlformats.org/officeDocument/2006/relationships/hyperlink" Target="https://www.diodes.com/part/view/BC857BFA" TargetMode="External"/><Relationship Id="rId_hyperlink_299" Type="http://schemas.openxmlformats.org/officeDocument/2006/relationships/hyperlink" Target="https://www.diodes.com/datasheet/download/BC856AFSW-BC857CFSW.pdf" TargetMode="External"/><Relationship Id="rId_hyperlink_300" Type="http://schemas.openxmlformats.org/officeDocument/2006/relationships/hyperlink" Target="https://www.diodes.com/part/view/BC857BFSW" TargetMode="External"/><Relationship Id="rId_hyperlink_301" Type="http://schemas.openxmlformats.org/officeDocument/2006/relationships/hyperlink" Target="https://www.diodes.com/datasheet/download/BC856AFSWQ-BC857CFSWQ.pdf" TargetMode="External"/><Relationship Id="rId_hyperlink_302" Type="http://schemas.openxmlformats.org/officeDocument/2006/relationships/hyperlink" Target="https://www.diodes.com/part/view/BC857BFSWQ" TargetMode="External"/><Relationship Id="rId_hyperlink_303" Type="http://schemas.openxmlformats.org/officeDocument/2006/relationships/hyperlink" Target="https://www.diodes.com/datasheet/download/BC857BFZ.pdf" TargetMode="External"/><Relationship Id="rId_hyperlink_304" Type="http://schemas.openxmlformats.org/officeDocument/2006/relationships/hyperlink" Target="https://www.diodes.com/part/view/BC857BFZ" TargetMode="External"/><Relationship Id="rId_hyperlink_305" Type="http://schemas.openxmlformats.org/officeDocument/2006/relationships/hyperlink" Target="https://www.diodes.com/datasheet/download/BC857BLP.pdf" TargetMode="External"/><Relationship Id="rId_hyperlink_306" Type="http://schemas.openxmlformats.org/officeDocument/2006/relationships/hyperlink" Target="https://www.diodes.com/part/view/BC857BLP" TargetMode="External"/><Relationship Id="rId_hyperlink_307" Type="http://schemas.openxmlformats.org/officeDocument/2006/relationships/hyperlink" Target="https://www.diodes.com/datasheet/download/BC857BLP4.pdf" TargetMode="External"/><Relationship Id="rId_hyperlink_308" Type="http://schemas.openxmlformats.org/officeDocument/2006/relationships/hyperlink" Target="https://www.diodes.com/part/view/BC857BLP4" TargetMode="External"/><Relationship Id="rId_hyperlink_309" Type="http://schemas.openxmlformats.org/officeDocument/2006/relationships/hyperlink" Target="https://www.diodes.com/datasheet/download/BC857BLP4Q.pdf" TargetMode="External"/><Relationship Id="rId_hyperlink_310" Type="http://schemas.openxmlformats.org/officeDocument/2006/relationships/hyperlink" Target="https://www.diodes.com/part/view/BC857BLP4Q" TargetMode="External"/><Relationship Id="rId_hyperlink_311" Type="http://schemas.openxmlformats.org/officeDocument/2006/relationships/hyperlink" Target="https://www.diodes.com/datasheet/download/BC856AQ+-+BC857BQ.pdf" TargetMode="External"/><Relationship Id="rId_hyperlink_312" Type="http://schemas.openxmlformats.org/officeDocument/2006/relationships/hyperlink" Target="https://www.diodes.com/part/view/BC857BQ" TargetMode="External"/><Relationship Id="rId_hyperlink_313" Type="http://schemas.openxmlformats.org/officeDocument/2006/relationships/hyperlink" Target="https://www.diodes.com/datasheet/download/BC857BS.pdf" TargetMode="External"/><Relationship Id="rId_hyperlink_314" Type="http://schemas.openxmlformats.org/officeDocument/2006/relationships/hyperlink" Target="https://www.diodes.com/part/view/BC857BS" TargetMode="External"/><Relationship Id="rId_hyperlink_315" Type="http://schemas.openxmlformats.org/officeDocument/2006/relationships/hyperlink" Target="https://www.diodes.com/datasheet/download/BC857BS.pdf" TargetMode="External"/><Relationship Id="rId_hyperlink_316" Type="http://schemas.openxmlformats.org/officeDocument/2006/relationships/hyperlink" Target="https://www.diodes.com/part/view/BC857BSQ" TargetMode="External"/><Relationship Id="rId_hyperlink_317" Type="http://schemas.openxmlformats.org/officeDocument/2006/relationships/hyperlink" Target="https://www.diodes.com/datasheet/download/BC857BT.pdf" TargetMode="External"/><Relationship Id="rId_hyperlink_318" Type="http://schemas.openxmlformats.org/officeDocument/2006/relationships/hyperlink" Target="https://www.diodes.com/part/view/BC857BT" TargetMode="External"/><Relationship Id="rId_hyperlink_319" Type="http://schemas.openxmlformats.org/officeDocument/2006/relationships/hyperlink" Target="https://www.diodes.com/datasheet/download/BC857BTQ.pdf" TargetMode="External"/><Relationship Id="rId_hyperlink_320" Type="http://schemas.openxmlformats.org/officeDocument/2006/relationships/hyperlink" Target="https://www.diodes.com/part/view/BC857BTQ" TargetMode="External"/><Relationship Id="rId_hyperlink_321" Type="http://schemas.openxmlformats.org/officeDocument/2006/relationships/hyperlink" Target="https://www.diodes.com/datasheet/download/BC857BV.pdf" TargetMode="External"/><Relationship Id="rId_hyperlink_322" Type="http://schemas.openxmlformats.org/officeDocument/2006/relationships/hyperlink" Target="https://www.diodes.com/part/view/BC857BV" TargetMode="External"/><Relationship Id="rId_hyperlink_323" Type="http://schemas.openxmlformats.org/officeDocument/2006/relationships/hyperlink" Target="https://www.diodes.com/datasheet/download/BC857BW.pdf" TargetMode="External"/><Relationship Id="rId_hyperlink_324" Type="http://schemas.openxmlformats.org/officeDocument/2006/relationships/hyperlink" Target="https://www.diodes.com/part/view/BC857BW" TargetMode="External"/><Relationship Id="rId_hyperlink_325" Type="http://schemas.openxmlformats.org/officeDocument/2006/relationships/hyperlink" Target="https://www.diodes.com/datasheet/download/BC857BWQ.pdf" TargetMode="External"/><Relationship Id="rId_hyperlink_326" Type="http://schemas.openxmlformats.org/officeDocument/2006/relationships/hyperlink" Target="https://www.diodes.com/part/view/BC857BWQ" TargetMode="External"/><Relationship Id="rId_hyperlink_327" Type="http://schemas.openxmlformats.org/officeDocument/2006/relationships/hyperlink" Target="https://www.diodes.com/datasheet/download/BC857C.pdf" TargetMode="External"/><Relationship Id="rId_hyperlink_328" Type="http://schemas.openxmlformats.org/officeDocument/2006/relationships/hyperlink" Target="https://www.diodes.com/part/view/BC857C" TargetMode="External"/><Relationship Id="rId_hyperlink_329" Type="http://schemas.openxmlformats.org/officeDocument/2006/relationships/hyperlink" Target="https://www.diodes.com/datasheet/download/BC856AFSWQ-BC857CFSWQ.pdf" TargetMode="External"/><Relationship Id="rId_hyperlink_330" Type="http://schemas.openxmlformats.org/officeDocument/2006/relationships/hyperlink" Target="https://www.diodes.com/part/view/BC857CFSW" TargetMode="External"/><Relationship Id="rId_hyperlink_331" Type="http://schemas.openxmlformats.org/officeDocument/2006/relationships/hyperlink" Target="https://www.diodes.com/datasheet/download/BC856AFSWQ-BC857CFSWQ.pdf" TargetMode="External"/><Relationship Id="rId_hyperlink_332" Type="http://schemas.openxmlformats.org/officeDocument/2006/relationships/hyperlink" Target="https://www.diodes.com/part/view/BC857CFSWQ" TargetMode="External"/><Relationship Id="rId_hyperlink_333" Type="http://schemas.openxmlformats.org/officeDocument/2006/relationships/hyperlink" Target="https://www.diodes.com/datasheet/download/BC857CQ.pdf" TargetMode="External"/><Relationship Id="rId_hyperlink_334" Type="http://schemas.openxmlformats.org/officeDocument/2006/relationships/hyperlink" Target="https://www.diodes.com/part/view/BC857CQ" TargetMode="External"/><Relationship Id="rId_hyperlink_335" Type="http://schemas.openxmlformats.org/officeDocument/2006/relationships/hyperlink" Target="https://www.diodes.com/datasheet/download/BC857CT.pdf" TargetMode="External"/><Relationship Id="rId_hyperlink_336" Type="http://schemas.openxmlformats.org/officeDocument/2006/relationships/hyperlink" Target="https://www.diodes.com/part/view/BC857CT" TargetMode="External"/><Relationship Id="rId_hyperlink_337" Type="http://schemas.openxmlformats.org/officeDocument/2006/relationships/hyperlink" Target="https://www.diodes.com/datasheet/download/BC857CW.pdf" TargetMode="External"/><Relationship Id="rId_hyperlink_338" Type="http://schemas.openxmlformats.org/officeDocument/2006/relationships/hyperlink" Target="https://www.diodes.com/part/view/BC857CW" TargetMode="External"/><Relationship Id="rId_hyperlink_339" Type="http://schemas.openxmlformats.org/officeDocument/2006/relationships/hyperlink" Target="https://www.diodes.com/datasheet/download/BC857CWQ.pdf" TargetMode="External"/><Relationship Id="rId_hyperlink_340" Type="http://schemas.openxmlformats.org/officeDocument/2006/relationships/hyperlink" Target="https://www.diodes.com/part/view/BC857CWQ" TargetMode="External"/><Relationship Id="rId_hyperlink_341" Type="http://schemas.openxmlformats.org/officeDocument/2006/relationships/hyperlink" Target="https://www.diodes.com/datasheet/download/BC858B.pdf" TargetMode="External"/><Relationship Id="rId_hyperlink_342" Type="http://schemas.openxmlformats.org/officeDocument/2006/relationships/hyperlink" Target="https://www.diodes.com/part/view/BC858B" TargetMode="External"/><Relationship Id="rId_hyperlink_343" Type="http://schemas.openxmlformats.org/officeDocument/2006/relationships/hyperlink" Target="https://www.diodes.com/datasheet/download/BC858BW.pdf" TargetMode="External"/><Relationship Id="rId_hyperlink_344" Type="http://schemas.openxmlformats.org/officeDocument/2006/relationships/hyperlink" Target="https://www.diodes.com/part/view/BC858BW" TargetMode="External"/><Relationship Id="rId_hyperlink_345" Type="http://schemas.openxmlformats.org/officeDocument/2006/relationships/hyperlink" Target="https://www.diodes.com/datasheet/download/BC858C.pdf" TargetMode="External"/><Relationship Id="rId_hyperlink_346" Type="http://schemas.openxmlformats.org/officeDocument/2006/relationships/hyperlink" Target="https://www.diodes.com/part/view/BC858C" TargetMode="External"/><Relationship Id="rId_hyperlink_347" Type="http://schemas.openxmlformats.org/officeDocument/2006/relationships/hyperlink" Target="https://www.diodes.com/datasheet/download/BCM846BS.pdf" TargetMode="External"/><Relationship Id="rId_hyperlink_348" Type="http://schemas.openxmlformats.org/officeDocument/2006/relationships/hyperlink" Target="https://www.diodes.com/part/view/BCM846BS" TargetMode="External"/><Relationship Id="rId_hyperlink_349" Type="http://schemas.openxmlformats.org/officeDocument/2006/relationships/hyperlink" Target="https://www.diodes.com/datasheet/download/BCM847BS.pdf" TargetMode="External"/><Relationship Id="rId_hyperlink_350" Type="http://schemas.openxmlformats.org/officeDocument/2006/relationships/hyperlink" Target="https://www.diodes.com/part/view/BCM847BS" TargetMode="External"/><Relationship Id="rId_hyperlink_351" Type="http://schemas.openxmlformats.org/officeDocument/2006/relationships/hyperlink" Target="https://www.diodes.com/datasheet/download/BCM857BS.pdf" TargetMode="External"/><Relationship Id="rId_hyperlink_352" Type="http://schemas.openxmlformats.org/officeDocument/2006/relationships/hyperlink" Target="https://www.diodes.com/part/view/BCM857BS" TargetMode="External"/><Relationship Id="rId_hyperlink_353" Type="http://schemas.openxmlformats.org/officeDocument/2006/relationships/hyperlink" Target="https://www.diodes.com/datasheet/download/BCM857BV.pdf" TargetMode="External"/><Relationship Id="rId_hyperlink_354" Type="http://schemas.openxmlformats.org/officeDocument/2006/relationships/hyperlink" Target="https://www.diodes.com/part/view/BCM857BV" TargetMode="External"/><Relationship Id="rId_hyperlink_355" Type="http://schemas.openxmlformats.org/officeDocument/2006/relationships/hyperlink" Target="https://www.diodes.com/datasheet/download/BCP51.pdf" TargetMode="External"/><Relationship Id="rId_hyperlink_356" Type="http://schemas.openxmlformats.org/officeDocument/2006/relationships/hyperlink" Target="https://www.diodes.com/part/view/BCP51" TargetMode="External"/><Relationship Id="rId_hyperlink_357" Type="http://schemas.openxmlformats.org/officeDocument/2006/relationships/hyperlink" Target="https://www.diodes.com/datasheet/download/BCP5110.pdf" TargetMode="External"/><Relationship Id="rId_hyperlink_358" Type="http://schemas.openxmlformats.org/officeDocument/2006/relationships/hyperlink" Target="https://www.diodes.com/part/view/BCP5110" TargetMode="External"/><Relationship Id="rId_hyperlink_359" Type="http://schemas.openxmlformats.org/officeDocument/2006/relationships/hyperlink" Target="https://www.diodes.com/datasheet/download/BCP5116.pdf" TargetMode="External"/><Relationship Id="rId_hyperlink_360" Type="http://schemas.openxmlformats.org/officeDocument/2006/relationships/hyperlink" Target="https://www.diodes.com/part/view/BCP5116" TargetMode="External"/><Relationship Id="rId_hyperlink_361" Type="http://schemas.openxmlformats.org/officeDocument/2006/relationships/hyperlink" Target="https://www.diodes.com/datasheet/download/BCP52.pdf" TargetMode="External"/><Relationship Id="rId_hyperlink_362" Type="http://schemas.openxmlformats.org/officeDocument/2006/relationships/hyperlink" Target="https://www.diodes.com/part/view/BCP52" TargetMode="External"/><Relationship Id="rId_hyperlink_363" Type="http://schemas.openxmlformats.org/officeDocument/2006/relationships/hyperlink" Target="https://www.diodes.com/datasheet/download/BCP5210.pdf" TargetMode="External"/><Relationship Id="rId_hyperlink_364" Type="http://schemas.openxmlformats.org/officeDocument/2006/relationships/hyperlink" Target="https://www.diodes.com/part/view/BCP5210" TargetMode="External"/><Relationship Id="rId_hyperlink_365" Type="http://schemas.openxmlformats.org/officeDocument/2006/relationships/hyperlink" Target="https://www.diodes.com/datasheet/download/BCP5216.pdf" TargetMode="External"/><Relationship Id="rId_hyperlink_366" Type="http://schemas.openxmlformats.org/officeDocument/2006/relationships/hyperlink" Target="https://www.diodes.com/part/view/BCP5216" TargetMode="External"/><Relationship Id="rId_hyperlink_367" Type="http://schemas.openxmlformats.org/officeDocument/2006/relationships/hyperlink" Target="https://www.diodes.com/datasheet/download/BCP53.pdf" TargetMode="External"/><Relationship Id="rId_hyperlink_368" Type="http://schemas.openxmlformats.org/officeDocument/2006/relationships/hyperlink" Target="https://www.diodes.com/part/view/BCP53" TargetMode="External"/><Relationship Id="rId_hyperlink_369" Type="http://schemas.openxmlformats.org/officeDocument/2006/relationships/hyperlink" Target="https://www.diodes.com/datasheet/download/BCP5310.pdf" TargetMode="External"/><Relationship Id="rId_hyperlink_370" Type="http://schemas.openxmlformats.org/officeDocument/2006/relationships/hyperlink" Target="https://www.diodes.com/part/view/BCP5310" TargetMode="External"/><Relationship Id="rId_hyperlink_371" Type="http://schemas.openxmlformats.org/officeDocument/2006/relationships/hyperlink" Target="https://www.diodes.com/datasheet/download/BCP5316.pdf" TargetMode="External"/><Relationship Id="rId_hyperlink_372" Type="http://schemas.openxmlformats.org/officeDocument/2006/relationships/hyperlink" Target="https://www.diodes.com/part/view/BCP5316" TargetMode="External"/><Relationship Id="rId_hyperlink_373" Type="http://schemas.openxmlformats.org/officeDocument/2006/relationships/hyperlink" Target="https://www.diodes.com/datasheet/download/BCP5316Q.pdf" TargetMode="External"/><Relationship Id="rId_hyperlink_374" Type="http://schemas.openxmlformats.org/officeDocument/2006/relationships/hyperlink" Target="https://www.diodes.com/part/view/BCP5316Q" TargetMode="External"/><Relationship Id="rId_hyperlink_375" Type="http://schemas.openxmlformats.org/officeDocument/2006/relationships/hyperlink" Target="https://www.diodes.com/datasheet/download/BCP53.pdf" TargetMode="External"/><Relationship Id="rId_hyperlink_376" Type="http://schemas.openxmlformats.org/officeDocument/2006/relationships/hyperlink" Target="https://www.diodes.com/part/view/BCP53Q" TargetMode="External"/><Relationship Id="rId_hyperlink_377" Type="http://schemas.openxmlformats.org/officeDocument/2006/relationships/hyperlink" Target="https://www.diodes.com/datasheet/download/BCP54.pdf" TargetMode="External"/><Relationship Id="rId_hyperlink_378" Type="http://schemas.openxmlformats.org/officeDocument/2006/relationships/hyperlink" Target="https://www.diodes.com/part/view/BCP54" TargetMode="External"/><Relationship Id="rId_hyperlink_379" Type="http://schemas.openxmlformats.org/officeDocument/2006/relationships/hyperlink" Target="https://www.diodes.com/datasheet/download/BCP54.pdf" TargetMode="External"/><Relationship Id="rId_hyperlink_380" Type="http://schemas.openxmlformats.org/officeDocument/2006/relationships/hyperlink" Target="https://www.diodes.com/part/view/BCP5410" TargetMode="External"/><Relationship Id="rId_hyperlink_381" Type="http://schemas.openxmlformats.org/officeDocument/2006/relationships/hyperlink" Target="https://www.diodes.com/datasheet/download/BCP5416.pdf" TargetMode="External"/><Relationship Id="rId_hyperlink_382" Type="http://schemas.openxmlformats.org/officeDocument/2006/relationships/hyperlink" Target="https://www.diodes.com/part/view/BCP5416" TargetMode="External"/><Relationship Id="rId_hyperlink_383" Type="http://schemas.openxmlformats.org/officeDocument/2006/relationships/hyperlink" Target="https://www.diodes.com/datasheet/download/BCP5416Q+BCP5616Q.pdf" TargetMode="External"/><Relationship Id="rId_hyperlink_384" Type="http://schemas.openxmlformats.org/officeDocument/2006/relationships/hyperlink" Target="https://www.diodes.com/part/view/BCP5416Q" TargetMode="External"/><Relationship Id="rId_hyperlink_385" Type="http://schemas.openxmlformats.org/officeDocument/2006/relationships/hyperlink" Target="https://www.diodes.com/datasheet/download/BCP55.pdf" TargetMode="External"/><Relationship Id="rId_hyperlink_386" Type="http://schemas.openxmlformats.org/officeDocument/2006/relationships/hyperlink" Target="https://www.diodes.com/part/view/BCP55" TargetMode="External"/><Relationship Id="rId_hyperlink_387" Type="http://schemas.openxmlformats.org/officeDocument/2006/relationships/hyperlink" Target="https://www.diodes.com/datasheet/download/BCP5510.pdf" TargetMode="External"/><Relationship Id="rId_hyperlink_388" Type="http://schemas.openxmlformats.org/officeDocument/2006/relationships/hyperlink" Target="https://www.diodes.com/part/view/BCP5510" TargetMode="External"/><Relationship Id="rId_hyperlink_389" Type="http://schemas.openxmlformats.org/officeDocument/2006/relationships/hyperlink" Target="https://www.diodes.com/datasheet/download/BCP5516.pdf" TargetMode="External"/><Relationship Id="rId_hyperlink_390" Type="http://schemas.openxmlformats.org/officeDocument/2006/relationships/hyperlink" Target="https://www.diodes.com/part/view/BCP5516" TargetMode="External"/><Relationship Id="rId_hyperlink_391" Type="http://schemas.openxmlformats.org/officeDocument/2006/relationships/hyperlink" Target="https://www.diodes.com/datasheet/download/BCP56.pdf" TargetMode="External"/><Relationship Id="rId_hyperlink_392" Type="http://schemas.openxmlformats.org/officeDocument/2006/relationships/hyperlink" Target="https://www.diodes.com/part/view/BCP56" TargetMode="External"/><Relationship Id="rId_hyperlink_393" Type="http://schemas.openxmlformats.org/officeDocument/2006/relationships/hyperlink" Target="https://www.diodes.com/datasheet/download/BCP5610.pdf" TargetMode="External"/><Relationship Id="rId_hyperlink_394" Type="http://schemas.openxmlformats.org/officeDocument/2006/relationships/hyperlink" Target="https://www.diodes.com/part/view/BCP5610" TargetMode="External"/><Relationship Id="rId_hyperlink_395" Type="http://schemas.openxmlformats.org/officeDocument/2006/relationships/hyperlink" Target="https://www.diodes.com/datasheet/download/BCP5610Q.pdf" TargetMode="External"/><Relationship Id="rId_hyperlink_396" Type="http://schemas.openxmlformats.org/officeDocument/2006/relationships/hyperlink" Target="https://www.diodes.com/part/view/BCP5610Q" TargetMode="External"/><Relationship Id="rId_hyperlink_397" Type="http://schemas.openxmlformats.org/officeDocument/2006/relationships/hyperlink" Target="https://www.diodes.com/datasheet/download/BCP5616.pdf" TargetMode="External"/><Relationship Id="rId_hyperlink_398" Type="http://schemas.openxmlformats.org/officeDocument/2006/relationships/hyperlink" Target="https://www.diodes.com/part/view/BCP5616" TargetMode="External"/><Relationship Id="rId_hyperlink_399" Type="http://schemas.openxmlformats.org/officeDocument/2006/relationships/hyperlink" Target="https://www.diodes.com/datasheet/download/BCP5416Q+BCP5616Q.pdf" TargetMode="External"/><Relationship Id="rId_hyperlink_400" Type="http://schemas.openxmlformats.org/officeDocument/2006/relationships/hyperlink" Target="https://www.diodes.com/part/view/BCP5616Q" TargetMode="External"/><Relationship Id="rId_hyperlink_401" Type="http://schemas.openxmlformats.org/officeDocument/2006/relationships/hyperlink" Target="https://www.diodes.com/datasheet/download/BCP5616T.pdf" TargetMode="External"/><Relationship Id="rId_hyperlink_402" Type="http://schemas.openxmlformats.org/officeDocument/2006/relationships/hyperlink" Target="https://www.diodes.com/part/view/BCP5616T" TargetMode="External"/><Relationship Id="rId_hyperlink_403" Type="http://schemas.openxmlformats.org/officeDocument/2006/relationships/hyperlink" Target="https://www.diodes.com/datasheet/download/BCP5616TQ.pdf" TargetMode="External"/><Relationship Id="rId_hyperlink_404" Type="http://schemas.openxmlformats.org/officeDocument/2006/relationships/hyperlink" Target="https://www.diodes.com/part/view/BCP5616TQ" TargetMode="External"/><Relationship Id="rId_hyperlink_405" Type="http://schemas.openxmlformats.org/officeDocument/2006/relationships/hyperlink" Target="https://www.diodes.com/datasheet/download/BCV46.pdf" TargetMode="External"/><Relationship Id="rId_hyperlink_406" Type="http://schemas.openxmlformats.org/officeDocument/2006/relationships/hyperlink" Target="https://www.diodes.com/part/view/BCV46" TargetMode="External"/><Relationship Id="rId_hyperlink_407" Type="http://schemas.openxmlformats.org/officeDocument/2006/relationships/hyperlink" Target="https://www.diodes.com/datasheet/download/BCV46.pdf" TargetMode="External"/><Relationship Id="rId_hyperlink_408" Type="http://schemas.openxmlformats.org/officeDocument/2006/relationships/hyperlink" Target="https://www.diodes.com/part/view/BCV46Q" TargetMode="External"/><Relationship Id="rId_hyperlink_409" Type="http://schemas.openxmlformats.org/officeDocument/2006/relationships/hyperlink" Target="https://www.diodes.com/datasheet/download/BCV47.pdf" TargetMode="External"/><Relationship Id="rId_hyperlink_410" Type="http://schemas.openxmlformats.org/officeDocument/2006/relationships/hyperlink" Target="https://www.diodes.com/part/view/BCV47" TargetMode="External"/><Relationship Id="rId_hyperlink_411" Type="http://schemas.openxmlformats.org/officeDocument/2006/relationships/hyperlink" Target="https://www.diodes.com/datasheet/download/BCV47Q.pdf" TargetMode="External"/><Relationship Id="rId_hyperlink_412" Type="http://schemas.openxmlformats.org/officeDocument/2006/relationships/hyperlink" Target="https://www.diodes.com/part/view/BCV47Q" TargetMode="External"/><Relationship Id="rId_hyperlink_413" Type="http://schemas.openxmlformats.org/officeDocument/2006/relationships/hyperlink" Target="https://www.diodes.com/datasheet/download/BCV49.pdf" TargetMode="External"/><Relationship Id="rId_hyperlink_414" Type="http://schemas.openxmlformats.org/officeDocument/2006/relationships/hyperlink" Target="https://www.diodes.com/part/view/BCV49" TargetMode="External"/><Relationship Id="rId_hyperlink_415" Type="http://schemas.openxmlformats.org/officeDocument/2006/relationships/hyperlink" Target="https://www.diodes.com/datasheet/download/BCW66H.pdf" TargetMode="External"/><Relationship Id="rId_hyperlink_416" Type="http://schemas.openxmlformats.org/officeDocument/2006/relationships/hyperlink" Target="https://www.diodes.com/part/view/BCW66H" TargetMode="External"/><Relationship Id="rId_hyperlink_417" Type="http://schemas.openxmlformats.org/officeDocument/2006/relationships/hyperlink" Target="https://www.diodes.com/datasheet/download/BCW66H.pdf" TargetMode="External"/><Relationship Id="rId_hyperlink_418" Type="http://schemas.openxmlformats.org/officeDocument/2006/relationships/hyperlink" Target="https://www.diodes.com/part/view/BCW66HQ" TargetMode="External"/><Relationship Id="rId_hyperlink_419" Type="http://schemas.openxmlformats.org/officeDocument/2006/relationships/hyperlink" Target="https://www.diodes.com/datasheet/download/BCW68H.pdf" TargetMode="External"/><Relationship Id="rId_hyperlink_420" Type="http://schemas.openxmlformats.org/officeDocument/2006/relationships/hyperlink" Target="https://www.diodes.com/part/view/BCW68H" TargetMode="External"/><Relationship Id="rId_hyperlink_421" Type="http://schemas.openxmlformats.org/officeDocument/2006/relationships/hyperlink" Target="https://www.diodes.com/datasheet/download/BCX38C.pdf" TargetMode="External"/><Relationship Id="rId_hyperlink_422" Type="http://schemas.openxmlformats.org/officeDocument/2006/relationships/hyperlink" Target="https://www.diodes.com/part/view/BCX38C" TargetMode="External"/><Relationship Id="rId_hyperlink_423" Type="http://schemas.openxmlformats.org/officeDocument/2006/relationships/hyperlink" Target="https://www.diodes.com/datasheet/download/BCX41.pdf" TargetMode="External"/><Relationship Id="rId_hyperlink_424" Type="http://schemas.openxmlformats.org/officeDocument/2006/relationships/hyperlink" Target="https://www.diodes.com/part/view/BCX41" TargetMode="External"/><Relationship Id="rId_hyperlink_425" Type="http://schemas.openxmlformats.org/officeDocument/2006/relationships/hyperlink" Target="https://www.diodes.com/datasheet/download/BCX41Q.pdf" TargetMode="External"/><Relationship Id="rId_hyperlink_426" Type="http://schemas.openxmlformats.org/officeDocument/2006/relationships/hyperlink" Target="https://www.diodes.com/part/view/BCX41Q" TargetMode="External"/><Relationship Id="rId_hyperlink_427" Type="http://schemas.openxmlformats.org/officeDocument/2006/relationships/hyperlink" Target="https://www.diodes.com/datasheet/download/BCX51.pdf" TargetMode="External"/><Relationship Id="rId_hyperlink_428" Type="http://schemas.openxmlformats.org/officeDocument/2006/relationships/hyperlink" Target="https://www.diodes.com/part/view/BCX51" TargetMode="External"/><Relationship Id="rId_hyperlink_429" Type="http://schemas.openxmlformats.org/officeDocument/2006/relationships/hyperlink" Target="https://www.diodes.com/datasheet/download/BCX5110.pdf" TargetMode="External"/><Relationship Id="rId_hyperlink_430" Type="http://schemas.openxmlformats.org/officeDocument/2006/relationships/hyperlink" Target="https://www.diodes.com/part/view/BCX5110" TargetMode="External"/><Relationship Id="rId_hyperlink_431" Type="http://schemas.openxmlformats.org/officeDocument/2006/relationships/hyperlink" Target="https://www.diodes.com/datasheet/download/BCX5116.pdf" TargetMode="External"/><Relationship Id="rId_hyperlink_432" Type="http://schemas.openxmlformats.org/officeDocument/2006/relationships/hyperlink" Target="https://www.diodes.com/part/view/BCX5116" TargetMode="External"/><Relationship Id="rId_hyperlink_433" Type="http://schemas.openxmlformats.org/officeDocument/2006/relationships/hyperlink" Target="https://www.diodes.com/datasheet/download/BCX52.pdf" TargetMode="External"/><Relationship Id="rId_hyperlink_434" Type="http://schemas.openxmlformats.org/officeDocument/2006/relationships/hyperlink" Target="https://www.diodes.com/part/view/BCX52" TargetMode="External"/><Relationship Id="rId_hyperlink_435" Type="http://schemas.openxmlformats.org/officeDocument/2006/relationships/hyperlink" Target="https://www.diodes.com/datasheet/download/BCX5210.pdf" TargetMode="External"/><Relationship Id="rId_hyperlink_436" Type="http://schemas.openxmlformats.org/officeDocument/2006/relationships/hyperlink" Target="https://www.diodes.com/part/view/BCX5210" TargetMode="External"/><Relationship Id="rId_hyperlink_437" Type="http://schemas.openxmlformats.org/officeDocument/2006/relationships/hyperlink" Target="https://www.diodes.com/datasheet/download/BCX5216.pdf" TargetMode="External"/><Relationship Id="rId_hyperlink_438" Type="http://schemas.openxmlformats.org/officeDocument/2006/relationships/hyperlink" Target="https://www.diodes.com/part/view/BCX5216" TargetMode="External"/><Relationship Id="rId_hyperlink_439" Type="http://schemas.openxmlformats.org/officeDocument/2006/relationships/hyperlink" Target="https://www.diodes.com/datasheet/download/BCX5216Q+BCX5316Q.pdf" TargetMode="External"/><Relationship Id="rId_hyperlink_440" Type="http://schemas.openxmlformats.org/officeDocument/2006/relationships/hyperlink" Target="https://www.diodes.com/part/view/BCX5216Q" TargetMode="External"/><Relationship Id="rId_hyperlink_441" Type="http://schemas.openxmlformats.org/officeDocument/2006/relationships/hyperlink" Target="https://www.diodes.com/datasheet/download/BCX53.pdf" TargetMode="External"/><Relationship Id="rId_hyperlink_442" Type="http://schemas.openxmlformats.org/officeDocument/2006/relationships/hyperlink" Target="https://www.diodes.com/part/view/BCX53" TargetMode="External"/><Relationship Id="rId_hyperlink_443" Type="http://schemas.openxmlformats.org/officeDocument/2006/relationships/hyperlink" Target="https://www.diodes.com/datasheet/download/BCX5310.pdf" TargetMode="External"/><Relationship Id="rId_hyperlink_444" Type="http://schemas.openxmlformats.org/officeDocument/2006/relationships/hyperlink" Target="https://www.diodes.com/part/view/BCX5310" TargetMode="External"/><Relationship Id="rId_hyperlink_445" Type="http://schemas.openxmlformats.org/officeDocument/2006/relationships/hyperlink" Target="https://www.diodes.com/datasheet/download/BCX5316.pdf" TargetMode="External"/><Relationship Id="rId_hyperlink_446" Type="http://schemas.openxmlformats.org/officeDocument/2006/relationships/hyperlink" Target="https://www.diodes.com/part/view/BCX5316" TargetMode="External"/><Relationship Id="rId_hyperlink_447" Type="http://schemas.openxmlformats.org/officeDocument/2006/relationships/hyperlink" Target="https://www.diodes.com/datasheet/download/BCX5216Q+BCX5316Q.pdf" TargetMode="External"/><Relationship Id="rId_hyperlink_448" Type="http://schemas.openxmlformats.org/officeDocument/2006/relationships/hyperlink" Target="https://www.diodes.com/part/view/BCX5316Q" TargetMode="External"/><Relationship Id="rId_hyperlink_449" Type="http://schemas.openxmlformats.org/officeDocument/2006/relationships/hyperlink" Target="https://www.diodes.com/datasheet/download/BCX54.pdf" TargetMode="External"/><Relationship Id="rId_hyperlink_450" Type="http://schemas.openxmlformats.org/officeDocument/2006/relationships/hyperlink" Target="https://www.diodes.com/part/view/BCX54" TargetMode="External"/><Relationship Id="rId_hyperlink_451" Type="http://schemas.openxmlformats.org/officeDocument/2006/relationships/hyperlink" Target="https://www.diodes.com/datasheet/download/BCX5410.pdf" TargetMode="External"/><Relationship Id="rId_hyperlink_452" Type="http://schemas.openxmlformats.org/officeDocument/2006/relationships/hyperlink" Target="https://www.diodes.com/part/view/BCX5410" TargetMode="External"/><Relationship Id="rId_hyperlink_453" Type="http://schemas.openxmlformats.org/officeDocument/2006/relationships/hyperlink" Target="https://www.diodes.com/datasheet/download/BCX5416.pdf" TargetMode="External"/><Relationship Id="rId_hyperlink_454" Type="http://schemas.openxmlformats.org/officeDocument/2006/relationships/hyperlink" Target="https://www.diodes.com/part/view/BCX5416" TargetMode="External"/><Relationship Id="rId_hyperlink_455" Type="http://schemas.openxmlformats.org/officeDocument/2006/relationships/hyperlink" Target="https://www.diodes.com/datasheet/download/BCX55.pdf" TargetMode="External"/><Relationship Id="rId_hyperlink_456" Type="http://schemas.openxmlformats.org/officeDocument/2006/relationships/hyperlink" Target="https://www.diodes.com/part/view/BCX55" TargetMode="External"/><Relationship Id="rId_hyperlink_457" Type="http://schemas.openxmlformats.org/officeDocument/2006/relationships/hyperlink" Target="https://www.diodes.com/datasheet/download/BCX5510.pdf" TargetMode="External"/><Relationship Id="rId_hyperlink_458" Type="http://schemas.openxmlformats.org/officeDocument/2006/relationships/hyperlink" Target="https://www.diodes.com/part/view/BCX5510" TargetMode="External"/><Relationship Id="rId_hyperlink_459" Type="http://schemas.openxmlformats.org/officeDocument/2006/relationships/hyperlink" Target="https://www.diodes.com/datasheet/download/BCX5516.pdf" TargetMode="External"/><Relationship Id="rId_hyperlink_460" Type="http://schemas.openxmlformats.org/officeDocument/2006/relationships/hyperlink" Target="https://www.diodes.com/part/view/BCX5516" TargetMode="External"/><Relationship Id="rId_hyperlink_461" Type="http://schemas.openxmlformats.org/officeDocument/2006/relationships/hyperlink" Target="https://www.diodes.com/datasheet/download/BCX56.pdf" TargetMode="External"/><Relationship Id="rId_hyperlink_462" Type="http://schemas.openxmlformats.org/officeDocument/2006/relationships/hyperlink" Target="https://www.diodes.com/part/view/BCX56" TargetMode="External"/><Relationship Id="rId_hyperlink_463" Type="http://schemas.openxmlformats.org/officeDocument/2006/relationships/hyperlink" Target="https://www.diodes.com/datasheet/download/BCX5610.pdf" TargetMode="External"/><Relationship Id="rId_hyperlink_464" Type="http://schemas.openxmlformats.org/officeDocument/2006/relationships/hyperlink" Target="https://www.diodes.com/part/view/BCX5610" TargetMode="External"/><Relationship Id="rId_hyperlink_465" Type="http://schemas.openxmlformats.org/officeDocument/2006/relationships/hyperlink" Target="https://www.diodes.com/datasheet/download/BCX5616.pdf" TargetMode="External"/><Relationship Id="rId_hyperlink_466" Type="http://schemas.openxmlformats.org/officeDocument/2006/relationships/hyperlink" Target="https://www.diodes.com/part/view/BCX5616" TargetMode="External"/><Relationship Id="rId_hyperlink_467" Type="http://schemas.openxmlformats.org/officeDocument/2006/relationships/hyperlink" Target="https://www.diodes.com/datasheet/download/BCX5616Q.pdf" TargetMode="External"/><Relationship Id="rId_hyperlink_468" Type="http://schemas.openxmlformats.org/officeDocument/2006/relationships/hyperlink" Target="https://www.diodes.com/part/view/BCX5616Q" TargetMode="External"/><Relationship Id="rId_hyperlink_469" Type="http://schemas.openxmlformats.org/officeDocument/2006/relationships/hyperlink" Target="https://www.diodes.com/datasheet/download/BCX6825.pdf" TargetMode="External"/><Relationship Id="rId_hyperlink_470" Type="http://schemas.openxmlformats.org/officeDocument/2006/relationships/hyperlink" Target="https://www.diodes.com/part/view/BCX6825" TargetMode="External"/><Relationship Id="rId_hyperlink_471" Type="http://schemas.openxmlformats.org/officeDocument/2006/relationships/hyperlink" Target="https://www.diodes.com/datasheet/download/BCX6825Q.pdf" TargetMode="External"/><Relationship Id="rId_hyperlink_472" Type="http://schemas.openxmlformats.org/officeDocument/2006/relationships/hyperlink" Target="https://www.diodes.com/part/view/BCX6825Q" TargetMode="External"/><Relationship Id="rId_hyperlink_473" Type="http://schemas.openxmlformats.org/officeDocument/2006/relationships/hyperlink" Target="https://www.diodes.com/datasheet/download/BCX6925.pdf" TargetMode="External"/><Relationship Id="rId_hyperlink_474" Type="http://schemas.openxmlformats.org/officeDocument/2006/relationships/hyperlink" Target="https://www.diodes.com/part/view/BCX6925" TargetMode="External"/><Relationship Id="rId_hyperlink_475" Type="http://schemas.openxmlformats.org/officeDocument/2006/relationships/hyperlink" Target="https://www.diodes.com/datasheet/download/BFS17N.pdf" TargetMode="External"/><Relationship Id="rId_hyperlink_476" Type="http://schemas.openxmlformats.org/officeDocument/2006/relationships/hyperlink" Target="https://www.diodes.com/part/view/BFS17N" TargetMode="External"/><Relationship Id="rId_hyperlink_477" Type="http://schemas.openxmlformats.org/officeDocument/2006/relationships/hyperlink" Target="https://www.diodes.com/datasheet/download/BSR33.pdf" TargetMode="External"/><Relationship Id="rId_hyperlink_478" Type="http://schemas.openxmlformats.org/officeDocument/2006/relationships/hyperlink" Target="https://www.diodes.com/part/view/BSR33" TargetMode="External"/><Relationship Id="rId_hyperlink_479" Type="http://schemas.openxmlformats.org/officeDocument/2006/relationships/hyperlink" Target="https://www.diodes.com/datasheet/download/BSR33.pdf" TargetMode="External"/><Relationship Id="rId_hyperlink_480" Type="http://schemas.openxmlformats.org/officeDocument/2006/relationships/hyperlink" Target="https://www.diodes.com/part/view/BSR33Q" TargetMode="External"/><Relationship Id="rId_hyperlink_481" Type="http://schemas.openxmlformats.org/officeDocument/2006/relationships/hyperlink" Target="https://www.diodes.com/datasheet/download/BSR43.pdf" TargetMode="External"/><Relationship Id="rId_hyperlink_482" Type="http://schemas.openxmlformats.org/officeDocument/2006/relationships/hyperlink" Target="https://www.diodes.com/part/view/BSR43" TargetMode="External"/><Relationship Id="rId_hyperlink_483" Type="http://schemas.openxmlformats.org/officeDocument/2006/relationships/hyperlink" Target="https://www.diodes.com/datasheet/download/BSR43.pdf" TargetMode="External"/><Relationship Id="rId_hyperlink_484" Type="http://schemas.openxmlformats.org/officeDocument/2006/relationships/hyperlink" Target="https://www.diodes.com/part/view/BSR43Q" TargetMode="External"/><Relationship Id="rId_hyperlink_485" Type="http://schemas.openxmlformats.org/officeDocument/2006/relationships/hyperlink" Target="https://www.diodes.com/datasheet/download/BST39.pdf" TargetMode="External"/><Relationship Id="rId_hyperlink_486" Type="http://schemas.openxmlformats.org/officeDocument/2006/relationships/hyperlink" Target="https://www.diodes.com/part/view/BST39" TargetMode="External"/><Relationship Id="rId_hyperlink_487" Type="http://schemas.openxmlformats.org/officeDocument/2006/relationships/hyperlink" Target="https://www.diodes.com/datasheet/download/BST52.pdf" TargetMode="External"/><Relationship Id="rId_hyperlink_488" Type="http://schemas.openxmlformats.org/officeDocument/2006/relationships/hyperlink" Target="https://www.diodes.com/part/view/BST52" TargetMode="External"/><Relationship Id="rId_hyperlink_489" Type="http://schemas.openxmlformats.org/officeDocument/2006/relationships/hyperlink" Target="https://www.diodes.com/datasheet/download/DCP68.pdf" TargetMode="External"/><Relationship Id="rId_hyperlink_490" Type="http://schemas.openxmlformats.org/officeDocument/2006/relationships/hyperlink" Target="https://www.diodes.com/part/view/DCP68" TargetMode="External"/><Relationship Id="rId_hyperlink_491" Type="http://schemas.openxmlformats.org/officeDocument/2006/relationships/hyperlink" Target="https://www.diodes.com/datasheet/download/DCP69.pdf" TargetMode="External"/><Relationship Id="rId_hyperlink_492" Type="http://schemas.openxmlformats.org/officeDocument/2006/relationships/hyperlink" Target="https://www.diodes.com/part/view/DCP69" TargetMode="External"/><Relationship Id="rId_hyperlink_493" Type="http://schemas.openxmlformats.org/officeDocument/2006/relationships/hyperlink" Target="https://www.diodes.com/datasheet/download/DJT4030P.pdf" TargetMode="External"/><Relationship Id="rId_hyperlink_494" Type="http://schemas.openxmlformats.org/officeDocument/2006/relationships/hyperlink" Target="https://www.diodes.com/part/view/DJT4030P" TargetMode="External"/><Relationship Id="rId_hyperlink_495" Type="http://schemas.openxmlformats.org/officeDocument/2006/relationships/hyperlink" Target="https://www.diodes.com/datasheet/download/DJT4031N.pdf" TargetMode="External"/><Relationship Id="rId_hyperlink_496" Type="http://schemas.openxmlformats.org/officeDocument/2006/relationships/hyperlink" Target="https://www.diodes.com/part/view/DJT4031N" TargetMode="External"/><Relationship Id="rId_hyperlink_497" Type="http://schemas.openxmlformats.org/officeDocument/2006/relationships/hyperlink" Target="https://www.diodes.com/datasheet/download/DMB2227A.pdf" TargetMode="External"/><Relationship Id="rId_hyperlink_498" Type="http://schemas.openxmlformats.org/officeDocument/2006/relationships/hyperlink" Target="https://www.diodes.com/part/view/DMB2227A" TargetMode="External"/><Relationship Id="rId_hyperlink_499" Type="http://schemas.openxmlformats.org/officeDocument/2006/relationships/hyperlink" Target="https://www.diodes.com/datasheet/download/DMJT9435.pdf" TargetMode="External"/><Relationship Id="rId_hyperlink_500" Type="http://schemas.openxmlformats.org/officeDocument/2006/relationships/hyperlink" Target="https://www.diodes.com/part/view/DMJT9435" TargetMode="External"/><Relationship Id="rId_hyperlink_501" Type="http://schemas.openxmlformats.org/officeDocument/2006/relationships/hyperlink" Target="https://www.diodes.com/datasheet/download/DMMT2907A.pdf" TargetMode="External"/><Relationship Id="rId_hyperlink_502" Type="http://schemas.openxmlformats.org/officeDocument/2006/relationships/hyperlink" Target="https://www.diodes.com/part/view/DMMT2907A" TargetMode="External"/><Relationship Id="rId_hyperlink_503" Type="http://schemas.openxmlformats.org/officeDocument/2006/relationships/hyperlink" Target="https://www.diodes.com/datasheet/download/DMMT32N45CV.pdf" TargetMode="External"/><Relationship Id="rId_hyperlink_504" Type="http://schemas.openxmlformats.org/officeDocument/2006/relationships/hyperlink" Target="https://www.diodes.com/part/view/DMMT32N45CV" TargetMode="External"/><Relationship Id="rId_hyperlink_505" Type="http://schemas.openxmlformats.org/officeDocument/2006/relationships/hyperlink" Target="https://www.diodes.com/datasheet/download/DMMT3904W.pdf" TargetMode="External"/><Relationship Id="rId_hyperlink_506" Type="http://schemas.openxmlformats.org/officeDocument/2006/relationships/hyperlink" Target="https://www.diodes.com/part/view/DMMT3904W" TargetMode="External"/><Relationship Id="rId_hyperlink_507" Type="http://schemas.openxmlformats.org/officeDocument/2006/relationships/hyperlink" Target="https://www.diodes.com/datasheet/download/DMMT3904WQ.pdf" TargetMode="External"/><Relationship Id="rId_hyperlink_508" Type="http://schemas.openxmlformats.org/officeDocument/2006/relationships/hyperlink" Target="https://www.diodes.com/part/view/DMMT3904WQ" TargetMode="External"/><Relationship Id="rId_hyperlink_509" Type="http://schemas.openxmlformats.org/officeDocument/2006/relationships/hyperlink" Target="https://www.diodes.com/datasheet/download/DMMT3906.pdf" TargetMode="External"/><Relationship Id="rId_hyperlink_510" Type="http://schemas.openxmlformats.org/officeDocument/2006/relationships/hyperlink" Target="https://www.diodes.com/part/view/DMMT3906" TargetMode="External"/><Relationship Id="rId_hyperlink_511" Type="http://schemas.openxmlformats.org/officeDocument/2006/relationships/hyperlink" Target="https://www.diodes.com/datasheet/download/DMMT3906.pdf" TargetMode="External"/><Relationship Id="rId_hyperlink_512" Type="http://schemas.openxmlformats.org/officeDocument/2006/relationships/hyperlink" Target="https://www.diodes.com/part/view/DMMT3906Q" TargetMode="External"/><Relationship Id="rId_hyperlink_513" Type="http://schemas.openxmlformats.org/officeDocument/2006/relationships/hyperlink" Target="https://www.diodes.com/datasheet/download/DMMT3906W.pdf" TargetMode="External"/><Relationship Id="rId_hyperlink_514" Type="http://schemas.openxmlformats.org/officeDocument/2006/relationships/hyperlink" Target="https://www.diodes.com/part/view/DMMT3906W" TargetMode="External"/><Relationship Id="rId_hyperlink_515" Type="http://schemas.openxmlformats.org/officeDocument/2006/relationships/hyperlink" Target="https://www.diodes.com/datasheet/download/DMMT3906W.pdf" TargetMode="External"/><Relationship Id="rId_hyperlink_516" Type="http://schemas.openxmlformats.org/officeDocument/2006/relationships/hyperlink" Target="https://www.diodes.com/part/view/DMMT3906WQ" TargetMode="External"/><Relationship Id="rId_hyperlink_517" Type="http://schemas.openxmlformats.org/officeDocument/2006/relationships/hyperlink" Target="https://www.diodes.com/datasheet/download/DMMT5401.pdf" TargetMode="External"/><Relationship Id="rId_hyperlink_518" Type="http://schemas.openxmlformats.org/officeDocument/2006/relationships/hyperlink" Target="https://www.diodes.com/part/view/DMMT5401" TargetMode="External"/><Relationship Id="rId_hyperlink_519" Type="http://schemas.openxmlformats.org/officeDocument/2006/relationships/hyperlink" Target="https://www.diodes.com/datasheet/download/DMMT5551.pdf" TargetMode="External"/><Relationship Id="rId_hyperlink_520" Type="http://schemas.openxmlformats.org/officeDocument/2006/relationships/hyperlink" Target="https://www.diodes.com/part/view/DMMT5551" TargetMode="External"/><Relationship Id="rId_hyperlink_521" Type="http://schemas.openxmlformats.org/officeDocument/2006/relationships/hyperlink" Target="https://www.diodes.com/datasheet/download/DMMT5551S.pdf" TargetMode="External"/><Relationship Id="rId_hyperlink_522" Type="http://schemas.openxmlformats.org/officeDocument/2006/relationships/hyperlink" Target="https://www.diodes.com/part/view/DMMT5551S" TargetMode="External"/><Relationship Id="rId_hyperlink_523" Type="http://schemas.openxmlformats.org/officeDocument/2006/relationships/hyperlink" Target="https://www.diodes.com/datasheet/download/DN350T05.pdf" TargetMode="External"/><Relationship Id="rId_hyperlink_524" Type="http://schemas.openxmlformats.org/officeDocument/2006/relationships/hyperlink" Target="https://www.diodes.com/part/view/DN350T05" TargetMode="External"/><Relationship Id="rId_hyperlink_525" Type="http://schemas.openxmlformats.org/officeDocument/2006/relationships/hyperlink" Target="https://www.diodes.com/datasheet/download/DNBT8105.pdf" TargetMode="External"/><Relationship Id="rId_hyperlink_526" Type="http://schemas.openxmlformats.org/officeDocument/2006/relationships/hyperlink" Target="https://www.diodes.com/part/view/DNBT8105" TargetMode="External"/><Relationship Id="rId_hyperlink_527" Type="http://schemas.openxmlformats.org/officeDocument/2006/relationships/hyperlink" Target="https://www.diodes.com/datasheet/download/DNLS320E.pdf" TargetMode="External"/><Relationship Id="rId_hyperlink_528" Type="http://schemas.openxmlformats.org/officeDocument/2006/relationships/hyperlink" Target="https://www.diodes.com/part/view/DNLS320E" TargetMode="External"/><Relationship Id="rId_hyperlink_529" Type="http://schemas.openxmlformats.org/officeDocument/2006/relationships/hyperlink" Target="https://www.diodes.com/datasheet/download/DNLS350E.pdf" TargetMode="External"/><Relationship Id="rId_hyperlink_530" Type="http://schemas.openxmlformats.org/officeDocument/2006/relationships/hyperlink" Target="https://www.diodes.com/part/view/DNLS350E" TargetMode="External"/><Relationship Id="rId_hyperlink_531" Type="http://schemas.openxmlformats.org/officeDocument/2006/relationships/hyperlink" Target="https://www.diodes.com/datasheet/download/DNLS350Y.pdf" TargetMode="External"/><Relationship Id="rId_hyperlink_532" Type="http://schemas.openxmlformats.org/officeDocument/2006/relationships/hyperlink" Target="https://www.diodes.com/part/view/DNLS350Y" TargetMode="External"/><Relationship Id="rId_hyperlink_533" Type="http://schemas.openxmlformats.org/officeDocument/2006/relationships/hyperlink" Target="https://www.diodes.com/datasheet/download/DP0150BLP4.pdf" TargetMode="External"/><Relationship Id="rId_hyperlink_534" Type="http://schemas.openxmlformats.org/officeDocument/2006/relationships/hyperlink" Target="https://www.diodes.com/part/view/DP0150BLP4" TargetMode="External"/><Relationship Id="rId_hyperlink_535" Type="http://schemas.openxmlformats.org/officeDocument/2006/relationships/hyperlink" Target="https://www.diodes.com/datasheet/download/DP350T05.pdf" TargetMode="External"/><Relationship Id="rId_hyperlink_536" Type="http://schemas.openxmlformats.org/officeDocument/2006/relationships/hyperlink" Target="https://www.diodes.com/part/view/DP350T05" TargetMode="External"/><Relationship Id="rId_hyperlink_537" Type="http://schemas.openxmlformats.org/officeDocument/2006/relationships/hyperlink" Target="https://www.diodes.com/datasheet/download/DPBT8105.pdf" TargetMode="External"/><Relationship Id="rId_hyperlink_538" Type="http://schemas.openxmlformats.org/officeDocument/2006/relationships/hyperlink" Target="https://www.diodes.com/part/view/DPBT8105" TargetMode="External"/><Relationship Id="rId_hyperlink_539" Type="http://schemas.openxmlformats.org/officeDocument/2006/relationships/hyperlink" Target="https://www.diodes.com/datasheet/download/DPLS160.pdf" TargetMode="External"/><Relationship Id="rId_hyperlink_540" Type="http://schemas.openxmlformats.org/officeDocument/2006/relationships/hyperlink" Target="https://www.diodes.com/part/view/DPLS160" TargetMode="External"/><Relationship Id="rId_hyperlink_541" Type="http://schemas.openxmlformats.org/officeDocument/2006/relationships/hyperlink" Target="https://www.diodes.com/datasheet/download/DPLS160V.pdf" TargetMode="External"/><Relationship Id="rId_hyperlink_542" Type="http://schemas.openxmlformats.org/officeDocument/2006/relationships/hyperlink" Target="https://www.diodes.com/part/view/DPLS160V" TargetMode="External"/><Relationship Id="rId_hyperlink_543" Type="http://schemas.openxmlformats.org/officeDocument/2006/relationships/hyperlink" Target="https://www.diodes.com/datasheet/download/DPLS350E.pdf" TargetMode="External"/><Relationship Id="rId_hyperlink_544" Type="http://schemas.openxmlformats.org/officeDocument/2006/relationships/hyperlink" Target="https://www.diodes.com/part/view/DPLS350E" TargetMode="External"/><Relationship Id="rId_hyperlink_545" Type="http://schemas.openxmlformats.org/officeDocument/2006/relationships/hyperlink" Target="https://www.diodes.com/datasheet/download/DPLS350Y.pdf" TargetMode="External"/><Relationship Id="rId_hyperlink_546" Type="http://schemas.openxmlformats.org/officeDocument/2006/relationships/hyperlink" Target="https://www.diodes.com/part/view/DPLS350Y" TargetMode="External"/><Relationship Id="rId_hyperlink_547" Type="http://schemas.openxmlformats.org/officeDocument/2006/relationships/hyperlink" Target="https://www.diodes.com/datasheet/download/DSS20200L.pdf" TargetMode="External"/><Relationship Id="rId_hyperlink_548" Type="http://schemas.openxmlformats.org/officeDocument/2006/relationships/hyperlink" Target="https://www.diodes.com/part/view/DSS20200L" TargetMode="External"/><Relationship Id="rId_hyperlink_549" Type="http://schemas.openxmlformats.org/officeDocument/2006/relationships/hyperlink" Target="https://www.diodes.com/datasheet/download/DSS20201L.pdf" TargetMode="External"/><Relationship Id="rId_hyperlink_550" Type="http://schemas.openxmlformats.org/officeDocument/2006/relationships/hyperlink" Target="https://www.diodes.com/part/view/DSS20201L" TargetMode="External"/><Relationship Id="rId_hyperlink_551" Type="http://schemas.openxmlformats.org/officeDocument/2006/relationships/hyperlink" Target="https://www.diodes.com/datasheet/download/DSS2515M.pdf" TargetMode="External"/><Relationship Id="rId_hyperlink_552" Type="http://schemas.openxmlformats.org/officeDocument/2006/relationships/hyperlink" Target="https://www.diodes.com/part/view/DSS2515M" TargetMode="External"/><Relationship Id="rId_hyperlink_553" Type="http://schemas.openxmlformats.org/officeDocument/2006/relationships/hyperlink" Target="https://www.diodes.com/datasheet/download/DSS2540M.pdf" TargetMode="External"/><Relationship Id="rId_hyperlink_554" Type="http://schemas.openxmlformats.org/officeDocument/2006/relationships/hyperlink" Target="https://www.diodes.com/part/view/DSS2540M" TargetMode="External"/><Relationship Id="rId_hyperlink_555" Type="http://schemas.openxmlformats.org/officeDocument/2006/relationships/hyperlink" Target="https://www.diodes.com/datasheet/download/DSS30101L.pdf" TargetMode="External"/><Relationship Id="rId_hyperlink_556" Type="http://schemas.openxmlformats.org/officeDocument/2006/relationships/hyperlink" Target="https://www.diodes.com/part/view/DSS30101L" TargetMode="External"/><Relationship Id="rId_hyperlink_557" Type="http://schemas.openxmlformats.org/officeDocument/2006/relationships/hyperlink" Target="https://www.diodes.com/datasheet/download/DSS3515M.pdf" TargetMode="External"/><Relationship Id="rId_hyperlink_558" Type="http://schemas.openxmlformats.org/officeDocument/2006/relationships/hyperlink" Target="https://www.diodes.com/part/view/DSS3515M" TargetMode="External"/><Relationship Id="rId_hyperlink_559" Type="http://schemas.openxmlformats.org/officeDocument/2006/relationships/hyperlink" Target="https://www.diodes.com/datasheet/download/DSS3515MQ.pdf" TargetMode="External"/><Relationship Id="rId_hyperlink_560" Type="http://schemas.openxmlformats.org/officeDocument/2006/relationships/hyperlink" Target="https://www.diodes.com/part/view/DSS3515MQ" TargetMode="External"/><Relationship Id="rId_hyperlink_561" Type="http://schemas.openxmlformats.org/officeDocument/2006/relationships/hyperlink" Target="https://www.diodes.com/datasheet/download/DSS3540M.pdf" TargetMode="External"/><Relationship Id="rId_hyperlink_562" Type="http://schemas.openxmlformats.org/officeDocument/2006/relationships/hyperlink" Target="https://www.diodes.com/part/view/DSS3540M" TargetMode="External"/><Relationship Id="rId_hyperlink_563" Type="http://schemas.openxmlformats.org/officeDocument/2006/relationships/hyperlink" Target="https://www.diodes.com/datasheet/download/DSS3540MQ.pdf" TargetMode="External"/><Relationship Id="rId_hyperlink_564" Type="http://schemas.openxmlformats.org/officeDocument/2006/relationships/hyperlink" Target="https://www.diodes.com/part/view/DSS3540MQ" TargetMode="External"/><Relationship Id="rId_hyperlink_565" Type="http://schemas.openxmlformats.org/officeDocument/2006/relationships/hyperlink" Target="https://www.diodes.com/datasheet/download/DSS4140U.pdf" TargetMode="External"/><Relationship Id="rId_hyperlink_566" Type="http://schemas.openxmlformats.org/officeDocument/2006/relationships/hyperlink" Target="https://www.diodes.com/part/view/DSS4140U" TargetMode="External"/><Relationship Id="rId_hyperlink_567" Type="http://schemas.openxmlformats.org/officeDocument/2006/relationships/hyperlink" Target="https://www.diodes.com/datasheet/download/DSS4140V.pdf" TargetMode="External"/><Relationship Id="rId_hyperlink_568" Type="http://schemas.openxmlformats.org/officeDocument/2006/relationships/hyperlink" Target="https://www.diodes.com/part/view/DSS4140V" TargetMode="External"/><Relationship Id="rId_hyperlink_569" Type="http://schemas.openxmlformats.org/officeDocument/2006/relationships/hyperlink" Target="https://www.diodes.com/datasheet/download/DSS4160DS.pdf" TargetMode="External"/><Relationship Id="rId_hyperlink_570" Type="http://schemas.openxmlformats.org/officeDocument/2006/relationships/hyperlink" Target="https://www.diodes.com/part/view/DSS4160DS" TargetMode="External"/><Relationship Id="rId_hyperlink_571" Type="http://schemas.openxmlformats.org/officeDocument/2006/relationships/hyperlink" Target="https://www.diodes.com/datasheet/download/DSS4160FDB.pdf" TargetMode="External"/><Relationship Id="rId_hyperlink_572" Type="http://schemas.openxmlformats.org/officeDocument/2006/relationships/hyperlink" Target="https://www.diodes.com/part/view/DSS4160FDB" TargetMode="External"/><Relationship Id="rId_hyperlink_573" Type="http://schemas.openxmlformats.org/officeDocument/2006/relationships/hyperlink" Target="https://www.diodes.com/datasheet/download/DSS4160FDBQ.pdf" TargetMode="External"/><Relationship Id="rId_hyperlink_574" Type="http://schemas.openxmlformats.org/officeDocument/2006/relationships/hyperlink" Target="https://www.diodes.com/part/view/DSS4160FDBQ" TargetMode="External"/><Relationship Id="rId_hyperlink_575" Type="http://schemas.openxmlformats.org/officeDocument/2006/relationships/hyperlink" Target="https://www.diodes.com/datasheet/download/DSS4160T.pdf" TargetMode="External"/><Relationship Id="rId_hyperlink_576" Type="http://schemas.openxmlformats.org/officeDocument/2006/relationships/hyperlink" Target="https://www.diodes.com/part/view/DSS4160T" TargetMode="External"/><Relationship Id="rId_hyperlink_577" Type="http://schemas.openxmlformats.org/officeDocument/2006/relationships/hyperlink" Target="https://www.diodes.com/datasheet/download/DSS4160T.pdf" TargetMode="External"/><Relationship Id="rId_hyperlink_578" Type="http://schemas.openxmlformats.org/officeDocument/2006/relationships/hyperlink" Target="https://www.diodes.com/part/view/DSS4160TQ" TargetMode="External"/><Relationship Id="rId_hyperlink_579" Type="http://schemas.openxmlformats.org/officeDocument/2006/relationships/hyperlink" Target="https://www.diodes.com/datasheet/download/DSS4160U.pdf" TargetMode="External"/><Relationship Id="rId_hyperlink_580" Type="http://schemas.openxmlformats.org/officeDocument/2006/relationships/hyperlink" Target="https://www.diodes.com/part/view/DSS4160U" TargetMode="External"/><Relationship Id="rId_hyperlink_581" Type="http://schemas.openxmlformats.org/officeDocument/2006/relationships/hyperlink" Target="https://www.diodes.com/datasheet/download/DSS4160V.pdf" TargetMode="External"/><Relationship Id="rId_hyperlink_582" Type="http://schemas.openxmlformats.org/officeDocument/2006/relationships/hyperlink" Target="https://www.diodes.com/part/view/DSS4160V" TargetMode="External"/><Relationship Id="rId_hyperlink_583" Type="http://schemas.openxmlformats.org/officeDocument/2006/relationships/hyperlink" Target="https://www.diodes.com/datasheet/download/DSS4220V.pdf" TargetMode="External"/><Relationship Id="rId_hyperlink_584" Type="http://schemas.openxmlformats.org/officeDocument/2006/relationships/hyperlink" Target="https://www.diodes.com/part/view/DSS4220V" TargetMode="External"/><Relationship Id="rId_hyperlink_585" Type="http://schemas.openxmlformats.org/officeDocument/2006/relationships/hyperlink" Target="https://www.diodes.com/datasheet/download/DSS4240V.pdf" TargetMode="External"/><Relationship Id="rId_hyperlink_586" Type="http://schemas.openxmlformats.org/officeDocument/2006/relationships/hyperlink" Target="https://www.diodes.com/part/view/DSS4240V" TargetMode="External"/><Relationship Id="rId_hyperlink_587" Type="http://schemas.openxmlformats.org/officeDocument/2006/relationships/hyperlink" Target="https://www.diodes.com/datasheet/download/DSS4240Y.pdf" TargetMode="External"/><Relationship Id="rId_hyperlink_588" Type="http://schemas.openxmlformats.org/officeDocument/2006/relationships/hyperlink" Target="https://www.diodes.com/part/view/DSS4240Y" TargetMode="External"/><Relationship Id="rId_hyperlink_589" Type="http://schemas.openxmlformats.org/officeDocument/2006/relationships/hyperlink" Target="https://www.diodes.com/datasheet/download/DSS4310FJAWQ.pdf" TargetMode="External"/><Relationship Id="rId_hyperlink_590" Type="http://schemas.openxmlformats.org/officeDocument/2006/relationships/hyperlink" Target="https://www.diodes.com/part/view/DSS4310FJAWQ" TargetMode="External"/><Relationship Id="rId_hyperlink_591" Type="http://schemas.openxmlformats.org/officeDocument/2006/relationships/hyperlink" Target="https://www.diodes.com/datasheet/download/DSS4320T.pdf" TargetMode="External"/><Relationship Id="rId_hyperlink_592" Type="http://schemas.openxmlformats.org/officeDocument/2006/relationships/hyperlink" Target="https://www.diodes.com/part/view/DSS4320T" TargetMode="External"/><Relationship Id="rId_hyperlink_593" Type="http://schemas.openxmlformats.org/officeDocument/2006/relationships/hyperlink" Target="https://www.diodes.com/datasheet/download/DSS45160FDB.pdf" TargetMode="External"/><Relationship Id="rId_hyperlink_594" Type="http://schemas.openxmlformats.org/officeDocument/2006/relationships/hyperlink" Target="https://www.diodes.com/part/view/DSS45160FDB" TargetMode="External"/><Relationship Id="rId_hyperlink_595" Type="http://schemas.openxmlformats.org/officeDocument/2006/relationships/hyperlink" Target="https://www.diodes.com/datasheet/download/DSS4540X.pdf" TargetMode="External"/><Relationship Id="rId_hyperlink_596" Type="http://schemas.openxmlformats.org/officeDocument/2006/relationships/hyperlink" Target="https://www.diodes.com/part/view/DSS4540X" TargetMode="External"/><Relationship Id="rId_hyperlink_597" Type="http://schemas.openxmlformats.org/officeDocument/2006/relationships/hyperlink" Target="https://www.diodes.com/datasheet/download/DSS5140U.pdf" TargetMode="External"/><Relationship Id="rId_hyperlink_598" Type="http://schemas.openxmlformats.org/officeDocument/2006/relationships/hyperlink" Target="https://www.diodes.com/part/view/DSS5140U" TargetMode="External"/><Relationship Id="rId_hyperlink_599" Type="http://schemas.openxmlformats.org/officeDocument/2006/relationships/hyperlink" Target="https://www.diodes.com/datasheet/download/DSS5140V.pdf" TargetMode="External"/><Relationship Id="rId_hyperlink_600" Type="http://schemas.openxmlformats.org/officeDocument/2006/relationships/hyperlink" Target="https://www.diodes.com/part/view/DSS5140V" TargetMode="External"/><Relationship Id="rId_hyperlink_601" Type="http://schemas.openxmlformats.org/officeDocument/2006/relationships/hyperlink" Target="https://www.diodes.com/datasheet/download/DSS5160FDB.pdf" TargetMode="External"/><Relationship Id="rId_hyperlink_602" Type="http://schemas.openxmlformats.org/officeDocument/2006/relationships/hyperlink" Target="https://www.diodes.com/part/view/DSS5160FDB" TargetMode="External"/><Relationship Id="rId_hyperlink_603" Type="http://schemas.openxmlformats.org/officeDocument/2006/relationships/hyperlink" Target="https://www.diodes.com/datasheet/download/DSS5160T.pdf" TargetMode="External"/><Relationship Id="rId_hyperlink_604" Type="http://schemas.openxmlformats.org/officeDocument/2006/relationships/hyperlink" Target="https://www.diodes.com/part/view/DSS5160T" TargetMode="External"/><Relationship Id="rId_hyperlink_605" Type="http://schemas.openxmlformats.org/officeDocument/2006/relationships/hyperlink" Target="https://www.diodes.com/datasheet/download/DSS5160TQ.pdf" TargetMode="External"/><Relationship Id="rId_hyperlink_606" Type="http://schemas.openxmlformats.org/officeDocument/2006/relationships/hyperlink" Target="https://www.diodes.com/part/view/DSS5160TQ" TargetMode="External"/><Relationship Id="rId_hyperlink_607" Type="http://schemas.openxmlformats.org/officeDocument/2006/relationships/hyperlink" Target="https://www.diodes.com/datasheet/download/DSS5160U.pdf" TargetMode="External"/><Relationship Id="rId_hyperlink_608" Type="http://schemas.openxmlformats.org/officeDocument/2006/relationships/hyperlink" Target="https://www.diodes.com/part/view/DSS5160U" TargetMode="External"/><Relationship Id="rId_hyperlink_609" Type="http://schemas.openxmlformats.org/officeDocument/2006/relationships/hyperlink" Target="https://www.diodes.com/datasheet/download/DSS5160V.pdf" TargetMode="External"/><Relationship Id="rId_hyperlink_610" Type="http://schemas.openxmlformats.org/officeDocument/2006/relationships/hyperlink" Target="https://www.diodes.com/part/view/DSS5160V" TargetMode="External"/><Relationship Id="rId_hyperlink_611" Type="http://schemas.openxmlformats.org/officeDocument/2006/relationships/hyperlink" Target="https://www.diodes.com/datasheet/download/DSS5220T.pdf" TargetMode="External"/><Relationship Id="rId_hyperlink_612" Type="http://schemas.openxmlformats.org/officeDocument/2006/relationships/hyperlink" Target="https://www.diodes.com/part/view/DSS5220T" TargetMode="External"/><Relationship Id="rId_hyperlink_613" Type="http://schemas.openxmlformats.org/officeDocument/2006/relationships/hyperlink" Target="https://www.diodes.com/datasheet/download/DSS5220TQ.pdf" TargetMode="External"/><Relationship Id="rId_hyperlink_614" Type="http://schemas.openxmlformats.org/officeDocument/2006/relationships/hyperlink" Target="https://www.diodes.com/part/view/DSS5220TQ" TargetMode="External"/><Relationship Id="rId_hyperlink_615" Type="http://schemas.openxmlformats.org/officeDocument/2006/relationships/hyperlink" Target="https://www.diodes.com/datasheet/download/DSS5220V.pdf" TargetMode="External"/><Relationship Id="rId_hyperlink_616" Type="http://schemas.openxmlformats.org/officeDocument/2006/relationships/hyperlink" Target="https://www.diodes.com/part/view/DSS5220V" TargetMode="External"/><Relationship Id="rId_hyperlink_617" Type="http://schemas.openxmlformats.org/officeDocument/2006/relationships/hyperlink" Target="https://www.diodes.com/datasheet/download/DSS5240TQ.pdf" TargetMode="External"/><Relationship Id="rId_hyperlink_618" Type="http://schemas.openxmlformats.org/officeDocument/2006/relationships/hyperlink" Target="https://www.diodes.com/part/view/DSS5240TQ" TargetMode="External"/><Relationship Id="rId_hyperlink_619" Type="http://schemas.openxmlformats.org/officeDocument/2006/relationships/hyperlink" Target="https://www.diodes.com/datasheet/download/DSS5240V.pdf" TargetMode="External"/><Relationship Id="rId_hyperlink_620" Type="http://schemas.openxmlformats.org/officeDocument/2006/relationships/hyperlink" Target="https://www.diodes.com/part/view/DSS5240V" TargetMode="External"/><Relationship Id="rId_hyperlink_621" Type="http://schemas.openxmlformats.org/officeDocument/2006/relationships/hyperlink" Target="https://www.diodes.com/datasheet/download/DSS5240VQ.pdf" TargetMode="External"/><Relationship Id="rId_hyperlink_622" Type="http://schemas.openxmlformats.org/officeDocument/2006/relationships/hyperlink" Target="https://www.diodes.com/part/view/DSS5240VQ" TargetMode="External"/><Relationship Id="rId_hyperlink_623" Type="http://schemas.openxmlformats.org/officeDocument/2006/relationships/hyperlink" Target="https://www.diodes.com/datasheet/download/DSS5240Y.pdf" TargetMode="External"/><Relationship Id="rId_hyperlink_624" Type="http://schemas.openxmlformats.org/officeDocument/2006/relationships/hyperlink" Target="https://www.diodes.com/part/view/DSS5240Y" TargetMode="External"/><Relationship Id="rId_hyperlink_625" Type="http://schemas.openxmlformats.org/officeDocument/2006/relationships/hyperlink" Target="https://www.diodes.com/datasheet/download/DSS5320T.pdf" TargetMode="External"/><Relationship Id="rId_hyperlink_626" Type="http://schemas.openxmlformats.org/officeDocument/2006/relationships/hyperlink" Target="https://www.diodes.com/part/view/DSS5320T" TargetMode="External"/><Relationship Id="rId_hyperlink_627" Type="http://schemas.openxmlformats.org/officeDocument/2006/relationships/hyperlink" Target="https://www.diodes.com/datasheet/download/DSS5540X.pdf" TargetMode="External"/><Relationship Id="rId_hyperlink_628" Type="http://schemas.openxmlformats.org/officeDocument/2006/relationships/hyperlink" Target="https://www.diodes.com/part/view/DSS5540X" TargetMode="External"/><Relationship Id="rId_hyperlink_629" Type="http://schemas.openxmlformats.org/officeDocument/2006/relationships/hyperlink" Target="https://www.diodes.com/datasheet/download/DSS60600MZ4.pdf" TargetMode="External"/><Relationship Id="rId_hyperlink_630" Type="http://schemas.openxmlformats.org/officeDocument/2006/relationships/hyperlink" Target="https://www.diodes.com/part/view/DSS60600MZ4" TargetMode="External"/><Relationship Id="rId_hyperlink_631" Type="http://schemas.openxmlformats.org/officeDocument/2006/relationships/hyperlink" Target="https://www.diodes.com/datasheet/download/DSS60600MZ4Q.pdf" TargetMode="External"/><Relationship Id="rId_hyperlink_632" Type="http://schemas.openxmlformats.org/officeDocument/2006/relationships/hyperlink" Target="https://www.diodes.com/part/view/DSS60600MZ4Q" TargetMode="External"/><Relationship Id="rId_hyperlink_633" Type="http://schemas.openxmlformats.org/officeDocument/2006/relationships/hyperlink" Target="https://www.diodes.com/datasheet/download/DSS60601MZ4.pdf" TargetMode="External"/><Relationship Id="rId_hyperlink_634" Type="http://schemas.openxmlformats.org/officeDocument/2006/relationships/hyperlink" Target="https://www.diodes.com/part/view/DSS60601MZ4" TargetMode="External"/><Relationship Id="rId_hyperlink_635" Type="http://schemas.openxmlformats.org/officeDocument/2006/relationships/hyperlink" Target="https://www.diodes.com/datasheet/download/DSS60601MZ4Q.pdf" TargetMode="External"/><Relationship Id="rId_hyperlink_636" Type="http://schemas.openxmlformats.org/officeDocument/2006/relationships/hyperlink" Target="https://www.diodes.com/part/view/DSS60601MZ4Q" TargetMode="External"/><Relationship Id="rId_hyperlink_637" Type="http://schemas.openxmlformats.org/officeDocument/2006/relationships/hyperlink" Target="https://www.diodes.com/datasheet/download/DSS8110Y.pdf" TargetMode="External"/><Relationship Id="rId_hyperlink_638" Type="http://schemas.openxmlformats.org/officeDocument/2006/relationships/hyperlink" Target="https://www.diodes.com/part/view/DSS8110Y" TargetMode="External"/><Relationship Id="rId_hyperlink_639" Type="http://schemas.openxmlformats.org/officeDocument/2006/relationships/hyperlink" Target="https://www.diodes.com/datasheet/download/DSS9110Y.pdf" TargetMode="External"/><Relationship Id="rId_hyperlink_640" Type="http://schemas.openxmlformats.org/officeDocument/2006/relationships/hyperlink" Target="https://www.diodes.com/part/view/DSS9110Y" TargetMode="External"/><Relationship Id="rId_hyperlink_641" Type="http://schemas.openxmlformats.org/officeDocument/2006/relationships/hyperlink" Target="https://www.diodes.com/datasheet/download/DST3904DJ.pdf" TargetMode="External"/><Relationship Id="rId_hyperlink_642" Type="http://schemas.openxmlformats.org/officeDocument/2006/relationships/hyperlink" Target="https://www.diodes.com/part/view/DST3904DJ" TargetMode="External"/><Relationship Id="rId_hyperlink_643" Type="http://schemas.openxmlformats.org/officeDocument/2006/relationships/hyperlink" Target="https://www.diodes.com/datasheet/download/DST3906DJ.pdf" TargetMode="External"/><Relationship Id="rId_hyperlink_644" Type="http://schemas.openxmlformats.org/officeDocument/2006/relationships/hyperlink" Target="https://www.diodes.com/part/view/DST3906DJ" TargetMode="External"/><Relationship Id="rId_hyperlink_645" Type="http://schemas.openxmlformats.org/officeDocument/2006/relationships/hyperlink" Target="https://www.diodes.com/datasheet/download/DST3946DPJ.pdf" TargetMode="External"/><Relationship Id="rId_hyperlink_646" Type="http://schemas.openxmlformats.org/officeDocument/2006/relationships/hyperlink" Target="https://www.diodes.com/part/view/DST3946DPJ" TargetMode="External"/><Relationship Id="rId_hyperlink_647" Type="http://schemas.openxmlformats.org/officeDocument/2006/relationships/hyperlink" Target="https://www.diodes.com/datasheet/download/DST847BDJ.pdf" TargetMode="External"/><Relationship Id="rId_hyperlink_648" Type="http://schemas.openxmlformats.org/officeDocument/2006/relationships/hyperlink" Target="https://www.diodes.com/part/view/DST847BDJ" TargetMode="External"/><Relationship Id="rId_hyperlink_649" Type="http://schemas.openxmlformats.org/officeDocument/2006/relationships/hyperlink" Target="https://www.diodes.com/datasheet/download/DST847BPDP6.pdf" TargetMode="External"/><Relationship Id="rId_hyperlink_650" Type="http://schemas.openxmlformats.org/officeDocument/2006/relationships/hyperlink" Target="https://www.diodes.com/part/view/DST847BPDP6" TargetMode="External"/><Relationship Id="rId_hyperlink_651" Type="http://schemas.openxmlformats.org/officeDocument/2006/relationships/hyperlink" Target="https://www.diodes.com/datasheet/download/DST857BDJ.pdf" TargetMode="External"/><Relationship Id="rId_hyperlink_652" Type="http://schemas.openxmlformats.org/officeDocument/2006/relationships/hyperlink" Target="https://www.diodes.com/part/view/DST857BDJ" TargetMode="External"/><Relationship Id="rId_hyperlink_653" Type="http://schemas.openxmlformats.org/officeDocument/2006/relationships/hyperlink" Target="https://www.diodes.com/datasheet/download/DXT13003DG.pdf" TargetMode="External"/><Relationship Id="rId_hyperlink_654" Type="http://schemas.openxmlformats.org/officeDocument/2006/relationships/hyperlink" Target="https://www.diodes.com/part/view/DXT13003DG" TargetMode="External"/><Relationship Id="rId_hyperlink_655" Type="http://schemas.openxmlformats.org/officeDocument/2006/relationships/hyperlink" Target="https://www.diodes.com/datasheet/download/DXT2010P5.pdf" TargetMode="External"/><Relationship Id="rId_hyperlink_656" Type="http://schemas.openxmlformats.org/officeDocument/2006/relationships/hyperlink" Target="https://www.diodes.com/part/view/DXT2010P5" TargetMode="External"/><Relationship Id="rId_hyperlink_657" Type="http://schemas.openxmlformats.org/officeDocument/2006/relationships/hyperlink" Target="https://www.diodes.com/datasheet/download/DXT2011P5.pdf" TargetMode="External"/><Relationship Id="rId_hyperlink_658" Type="http://schemas.openxmlformats.org/officeDocument/2006/relationships/hyperlink" Target="https://www.diodes.com/part/view/DXT2011P5" TargetMode="External"/><Relationship Id="rId_hyperlink_659" Type="http://schemas.openxmlformats.org/officeDocument/2006/relationships/hyperlink" Target="https://www.diodes.com/datasheet/download/DXT2011P5Q.pdf" TargetMode="External"/><Relationship Id="rId_hyperlink_660" Type="http://schemas.openxmlformats.org/officeDocument/2006/relationships/hyperlink" Target="https://www.diodes.com/part/view/DXT2011P5Q" TargetMode="External"/><Relationship Id="rId_hyperlink_661" Type="http://schemas.openxmlformats.org/officeDocument/2006/relationships/hyperlink" Target="https://www.diodes.com/datasheet/download/DXT2012P5.pdf" TargetMode="External"/><Relationship Id="rId_hyperlink_662" Type="http://schemas.openxmlformats.org/officeDocument/2006/relationships/hyperlink" Target="https://www.diodes.com/part/view/DXT2012P5" TargetMode="External"/><Relationship Id="rId_hyperlink_663" Type="http://schemas.openxmlformats.org/officeDocument/2006/relationships/hyperlink" Target="https://www.diodes.com/datasheet/download/DXT2013P5.pdf" TargetMode="External"/><Relationship Id="rId_hyperlink_664" Type="http://schemas.openxmlformats.org/officeDocument/2006/relationships/hyperlink" Target="https://www.diodes.com/part/view/DXT2013P5" TargetMode="External"/><Relationship Id="rId_hyperlink_665" Type="http://schemas.openxmlformats.org/officeDocument/2006/relationships/hyperlink" Target="https://www.diodes.com/datasheet/download/DXT2014P5.pdf" TargetMode="External"/><Relationship Id="rId_hyperlink_666" Type="http://schemas.openxmlformats.org/officeDocument/2006/relationships/hyperlink" Target="https://www.diodes.com/part/view/DXT2014P5" TargetMode="External"/><Relationship Id="rId_hyperlink_667" Type="http://schemas.openxmlformats.org/officeDocument/2006/relationships/hyperlink" Target="https://www.diodes.com/datasheet/download/DXT2222A.pdf" TargetMode="External"/><Relationship Id="rId_hyperlink_668" Type="http://schemas.openxmlformats.org/officeDocument/2006/relationships/hyperlink" Target="https://www.diodes.com/part/view/DXT2222A" TargetMode="External"/><Relationship Id="rId_hyperlink_669" Type="http://schemas.openxmlformats.org/officeDocument/2006/relationships/hyperlink" Target="https://www.diodes.com/datasheet/download/DXT2907A.pdf" TargetMode="External"/><Relationship Id="rId_hyperlink_670" Type="http://schemas.openxmlformats.org/officeDocument/2006/relationships/hyperlink" Target="https://www.diodes.com/part/view/DXT2907A" TargetMode="External"/><Relationship Id="rId_hyperlink_671" Type="http://schemas.openxmlformats.org/officeDocument/2006/relationships/hyperlink" Target="https://www.diodes.com/datasheet/download/DXT3904.pdf" TargetMode="External"/><Relationship Id="rId_hyperlink_672" Type="http://schemas.openxmlformats.org/officeDocument/2006/relationships/hyperlink" Target="https://www.diodes.com/part/view/DXT3904" TargetMode="External"/><Relationship Id="rId_hyperlink_673" Type="http://schemas.openxmlformats.org/officeDocument/2006/relationships/hyperlink" Target="https://www.diodes.com/datasheet/download/DXT3906.pdf" TargetMode="External"/><Relationship Id="rId_hyperlink_674" Type="http://schemas.openxmlformats.org/officeDocument/2006/relationships/hyperlink" Target="https://www.diodes.com/part/view/DXT3906" TargetMode="External"/><Relationship Id="rId_hyperlink_675" Type="http://schemas.openxmlformats.org/officeDocument/2006/relationships/hyperlink" Target="https://www.diodes.com/datasheet/download/DXT458P5.pdf" TargetMode="External"/><Relationship Id="rId_hyperlink_676" Type="http://schemas.openxmlformats.org/officeDocument/2006/relationships/hyperlink" Target="https://www.diodes.com/part/view/DXT458P5" TargetMode="External"/><Relationship Id="rId_hyperlink_677" Type="http://schemas.openxmlformats.org/officeDocument/2006/relationships/hyperlink" Target="https://www.diodes.com/datasheet/download/DXT5401.pdf" TargetMode="External"/><Relationship Id="rId_hyperlink_678" Type="http://schemas.openxmlformats.org/officeDocument/2006/relationships/hyperlink" Target="https://www.diodes.com/part/view/DXT5401" TargetMode="External"/><Relationship Id="rId_hyperlink_679" Type="http://schemas.openxmlformats.org/officeDocument/2006/relationships/hyperlink" Target="https://www.diodes.com/datasheet/download/DXT5551.pdf" TargetMode="External"/><Relationship Id="rId_hyperlink_680" Type="http://schemas.openxmlformats.org/officeDocument/2006/relationships/hyperlink" Target="https://www.diodes.com/part/view/DXT5551" TargetMode="External"/><Relationship Id="rId_hyperlink_681" Type="http://schemas.openxmlformats.org/officeDocument/2006/relationships/hyperlink" Target="https://www.diodes.com/datasheet/download/DXT5551P5.pdf" TargetMode="External"/><Relationship Id="rId_hyperlink_682" Type="http://schemas.openxmlformats.org/officeDocument/2006/relationships/hyperlink" Target="https://www.diodes.com/part/view/DXT5551P5" TargetMode="External"/><Relationship Id="rId_hyperlink_683" Type="http://schemas.openxmlformats.org/officeDocument/2006/relationships/hyperlink" Target="https://www.diodes.com/datasheet/download/DXT5551P5Q.pdf" TargetMode="External"/><Relationship Id="rId_hyperlink_684" Type="http://schemas.openxmlformats.org/officeDocument/2006/relationships/hyperlink" Target="https://www.diodes.com/part/view/DXT5551P5Q" TargetMode="External"/><Relationship Id="rId_hyperlink_685" Type="http://schemas.openxmlformats.org/officeDocument/2006/relationships/hyperlink" Target="https://www.diodes.com/datasheet/download/DXT651.pdf" TargetMode="External"/><Relationship Id="rId_hyperlink_686" Type="http://schemas.openxmlformats.org/officeDocument/2006/relationships/hyperlink" Target="https://www.diodes.com/part/view/DXT651" TargetMode="External"/><Relationship Id="rId_hyperlink_687" Type="http://schemas.openxmlformats.org/officeDocument/2006/relationships/hyperlink" Target="https://www.diodes.com/datasheet/download/DXT651Q.pdf" TargetMode="External"/><Relationship Id="rId_hyperlink_688" Type="http://schemas.openxmlformats.org/officeDocument/2006/relationships/hyperlink" Target="https://www.diodes.com/part/view/DXT651Q" TargetMode="External"/><Relationship Id="rId_hyperlink_689" Type="http://schemas.openxmlformats.org/officeDocument/2006/relationships/hyperlink" Target="https://www.diodes.com/datasheet/download/DXT690BP5.pdf" TargetMode="External"/><Relationship Id="rId_hyperlink_690" Type="http://schemas.openxmlformats.org/officeDocument/2006/relationships/hyperlink" Target="https://www.diodes.com/part/view/DXT690BP5" TargetMode="External"/><Relationship Id="rId_hyperlink_691" Type="http://schemas.openxmlformats.org/officeDocument/2006/relationships/hyperlink" Target="https://www.diodes.com/datasheet/download/DXT690BP5.pdf" TargetMode="External"/><Relationship Id="rId_hyperlink_692" Type="http://schemas.openxmlformats.org/officeDocument/2006/relationships/hyperlink" Target="https://www.diodes.com/part/view/DXT690BP5Q" TargetMode="External"/><Relationship Id="rId_hyperlink_693" Type="http://schemas.openxmlformats.org/officeDocument/2006/relationships/hyperlink" Target="https://www.diodes.com/datasheet/download/DXT696BK.pdf" TargetMode="External"/><Relationship Id="rId_hyperlink_694" Type="http://schemas.openxmlformats.org/officeDocument/2006/relationships/hyperlink" Target="https://www.diodes.com/part/view/DXT696BK" TargetMode="External"/><Relationship Id="rId_hyperlink_695" Type="http://schemas.openxmlformats.org/officeDocument/2006/relationships/hyperlink" Target="https://www.diodes.com/datasheet/download/DXT751.pdf" TargetMode="External"/><Relationship Id="rId_hyperlink_696" Type="http://schemas.openxmlformats.org/officeDocument/2006/relationships/hyperlink" Target="https://www.diodes.com/part/view/DXT751" TargetMode="External"/><Relationship Id="rId_hyperlink_697" Type="http://schemas.openxmlformats.org/officeDocument/2006/relationships/hyperlink" Target="https://www.diodes.com/datasheet/download/DXT751Q.pdf" TargetMode="External"/><Relationship Id="rId_hyperlink_698" Type="http://schemas.openxmlformats.org/officeDocument/2006/relationships/hyperlink" Target="https://www.diodes.com/part/view/DXT751Q" TargetMode="External"/><Relationship Id="rId_hyperlink_699" Type="http://schemas.openxmlformats.org/officeDocument/2006/relationships/hyperlink" Target="https://www.diodes.com/datasheet/download/DXT790AP5.pdf" TargetMode="External"/><Relationship Id="rId_hyperlink_700" Type="http://schemas.openxmlformats.org/officeDocument/2006/relationships/hyperlink" Target="https://www.diodes.com/part/view/DXT790AP5" TargetMode="External"/><Relationship Id="rId_hyperlink_701" Type="http://schemas.openxmlformats.org/officeDocument/2006/relationships/hyperlink" Target="https://www.diodes.com/datasheet/download/DXTA42.pdf" TargetMode="External"/><Relationship Id="rId_hyperlink_702" Type="http://schemas.openxmlformats.org/officeDocument/2006/relationships/hyperlink" Target="https://www.diodes.com/part/view/DXTA42" TargetMode="External"/><Relationship Id="rId_hyperlink_703" Type="http://schemas.openxmlformats.org/officeDocument/2006/relationships/hyperlink" Target="https://www.diodes.com/datasheet/download/DXTA92.pdf" TargetMode="External"/><Relationship Id="rId_hyperlink_704" Type="http://schemas.openxmlformats.org/officeDocument/2006/relationships/hyperlink" Target="https://www.diodes.com/part/view/DXTA92" TargetMode="External"/><Relationship Id="rId_hyperlink_705" Type="http://schemas.openxmlformats.org/officeDocument/2006/relationships/hyperlink" Target="https://www.diodes.com/datasheet/download/DXTC3C100PD.pdf" TargetMode="External"/><Relationship Id="rId_hyperlink_706" Type="http://schemas.openxmlformats.org/officeDocument/2006/relationships/hyperlink" Target="https://www.diodes.com/part/view/DXTC3C100PD" TargetMode="External"/><Relationship Id="rId_hyperlink_707" Type="http://schemas.openxmlformats.org/officeDocument/2006/relationships/hyperlink" Target="https://www.diodes.com/datasheet/download/DXTC3C100PDQ.pdf" TargetMode="External"/><Relationship Id="rId_hyperlink_708" Type="http://schemas.openxmlformats.org/officeDocument/2006/relationships/hyperlink" Target="https://www.diodes.com/part/view/DXTC3C100PDQ" TargetMode="External"/><Relationship Id="rId_hyperlink_709" Type="http://schemas.openxmlformats.org/officeDocument/2006/relationships/hyperlink" Target="https://www.diodes.com/datasheet/download/DXTN03060BFG.pdf" TargetMode="External"/><Relationship Id="rId_hyperlink_710" Type="http://schemas.openxmlformats.org/officeDocument/2006/relationships/hyperlink" Target="https://www.diodes.com/part/view/DXTN03060BFG" TargetMode="External"/><Relationship Id="rId_hyperlink_711" Type="http://schemas.openxmlformats.org/officeDocument/2006/relationships/hyperlink" Target="https://www.diodes.com/datasheet/download/DXTN03060CFG.pdf" TargetMode="External"/><Relationship Id="rId_hyperlink_712" Type="http://schemas.openxmlformats.org/officeDocument/2006/relationships/hyperlink" Target="https://www.diodes.com/part/view/DXTN03060CFG" TargetMode="External"/><Relationship Id="rId_hyperlink_713" Type="http://schemas.openxmlformats.org/officeDocument/2006/relationships/hyperlink" Target="https://www.diodes.com/datasheet/download/DXTN03100BFG.pdf" TargetMode="External"/><Relationship Id="rId_hyperlink_714" Type="http://schemas.openxmlformats.org/officeDocument/2006/relationships/hyperlink" Target="https://www.diodes.com/part/view/DXTN03100BFG" TargetMode="External"/><Relationship Id="rId_hyperlink_715" Type="http://schemas.openxmlformats.org/officeDocument/2006/relationships/hyperlink" Target="https://www.diodes.com/datasheet/download/DXTN03100CFG.pdf" TargetMode="External"/><Relationship Id="rId_hyperlink_716" Type="http://schemas.openxmlformats.org/officeDocument/2006/relationships/hyperlink" Target="https://www.diodes.com/part/view/DXTN03100CFG" TargetMode="External"/><Relationship Id="rId_hyperlink_717" Type="http://schemas.openxmlformats.org/officeDocument/2006/relationships/hyperlink" Target="https://www.diodes.com/datasheet/download/DXTN06080BFG.pdf" TargetMode="External"/><Relationship Id="rId_hyperlink_718" Type="http://schemas.openxmlformats.org/officeDocument/2006/relationships/hyperlink" Target="https://www.diodes.com/part/view/DXTN06080BFG" TargetMode="External"/><Relationship Id="rId_hyperlink_719" Type="http://schemas.openxmlformats.org/officeDocument/2006/relationships/hyperlink" Target="https://www.diodes.com/datasheet/download/DXTN07025BFG.pdf" TargetMode="External"/><Relationship Id="rId_hyperlink_720" Type="http://schemas.openxmlformats.org/officeDocument/2006/relationships/hyperlink" Target="https://www.diodes.com/part/view/DXTN07025BFG" TargetMode="External"/><Relationship Id="rId_hyperlink_721" Type="http://schemas.openxmlformats.org/officeDocument/2006/relationships/hyperlink" Target="https://www.diodes.com/datasheet/download/DXTN07025BFGQ.pdf" TargetMode="External"/><Relationship Id="rId_hyperlink_722" Type="http://schemas.openxmlformats.org/officeDocument/2006/relationships/hyperlink" Target="https://www.diodes.com/part/view/DXTN07025BFGQ" TargetMode="External"/><Relationship Id="rId_hyperlink_723" Type="http://schemas.openxmlformats.org/officeDocument/2006/relationships/hyperlink" Target="https://www.diodes.com/datasheet/download/DXTN07045DFG.pdf" TargetMode="External"/><Relationship Id="rId_hyperlink_724" Type="http://schemas.openxmlformats.org/officeDocument/2006/relationships/hyperlink" Target="https://www.diodes.com/part/view/DXTN07045DFG" TargetMode="External"/><Relationship Id="rId_hyperlink_725" Type="http://schemas.openxmlformats.org/officeDocument/2006/relationships/hyperlink" Target="https://www.diodes.com/datasheet/download/DXTN07045DFGQ.pdf" TargetMode="External"/><Relationship Id="rId_hyperlink_726" Type="http://schemas.openxmlformats.org/officeDocument/2006/relationships/hyperlink" Target="https://www.diodes.com/part/view/DXTN07045DFGQ" TargetMode="External"/><Relationship Id="rId_hyperlink_727" Type="http://schemas.openxmlformats.org/officeDocument/2006/relationships/hyperlink" Target="https://www.diodes.com/datasheet/download/DXTN07060BFG.pdf" TargetMode="External"/><Relationship Id="rId_hyperlink_728" Type="http://schemas.openxmlformats.org/officeDocument/2006/relationships/hyperlink" Target="https://www.diodes.com/part/view/DXTN07060BFG" TargetMode="External"/><Relationship Id="rId_hyperlink_729" Type="http://schemas.openxmlformats.org/officeDocument/2006/relationships/hyperlink" Target="https://www.diodes.com/datasheet/download/DXTN07060BFGQ.pdf" TargetMode="External"/><Relationship Id="rId_hyperlink_730" Type="http://schemas.openxmlformats.org/officeDocument/2006/relationships/hyperlink" Target="https://www.diodes.com/part/view/DXTN07060BFGQ" TargetMode="External"/><Relationship Id="rId_hyperlink_731" Type="http://schemas.openxmlformats.org/officeDocument/2006/relationships/hyperlink" Target="https://www.diodes.com/datasheet/download/DXTN07100BFG.pdf" TargetMode="External"/><Relationship Id="rId_hyperlink_732" Type="http://schemas.openxmlformats.org/officeDocument/2006/relationships/hyperlink" Target="https://www.diodes.com/part/view/DXTN07100BFG" TargetMode="External"/><Relationship Id="rId_hyperlink_733" Type="http://schemas.openxmlformats.org/officeDocument/2006/relationships/hyperlink" Target="https://www.diodes.com/datasheet/download/DXTN07100BFGQ.pdf" TargetMode="External"/><Relationship Id="rId_hyperlink_734" Type="http://schemas.openxmlformats.org/officeDocument/2006/relationships/hyperlink" Target="https://www.diodes.com/part/view/DXTN07100BFGQ" TargetMode="External"/><Relationship Id="rId_hyperlink_735" Type="http://schemas.openxmlformats.org/officeDocument/2006/relationships/hyperlink" Target="https://www.diodes.com/datasheet/download/DXTN07100BP5.pdf" TargetMode="External"/><Relationship Id="rId_hyperlink_736" Type="http://schemas.openxmlformats.org/officeDocument/2006/relationships/hyperlink" Target="https://www.diodes.com/part/view/DXTN07100BP5" TargetMode="External"/><Relationship Id="rId_hyperlink_737" Type="http://schemas.openxmlformats.org/officeDocument/2006/relationships/hyperlink" Target="https://www.diodes.com/datasheet/download/DXTN07100BP5.pdf" TargetMode="External"/><Relationship Id="rId_hyperlink_738" Type="http://schemas.openxmlformats.org/officeDocument/2006/relationships/hyperlink" Target="https://www.diodes.com/part/view/DXTN07100BP5Q" TargetMode="External"/><Relationship Id="rId_hyperlink_739" Type="http://schemas.openxmlformats.org/officeDocument/2006/relationships/hyperlink" Target="https://www.diodes.com/datasheet/download/DXTN10060DFJBQ.pdf" TargetMode="External"/><Relationship Id="rId_hyperlink_740" Type="http://schemas.openxmlformats.org/officeDocument/2006/relationships/hyperlink" Target="https://www.diodes.com/part/view/DXTN10060DFJBQ" TargetMode="External"/><Relationship Id="rId_hyperlink_741" Type="http://schemas.openxmlformats.org/officeDocument/2006/relationships/hyperlink" Target="https://www.diodes.com/datasheet/download/DXTN10060DFJBWQ.pdf" TargetMode="External"/><Relationship Id="rId_hyperlink_742" Type="http://schemas.openxmlformats.org/officeDocument/2006/relationships/hyperlink" Target="https://www.diodes.com/part/view/DXTN10060DFJBWQ" TargetMode="External"/><Relationship Id="rId_hyperlink_743" Type="http://schemas.openxmlformats.org/officeDocument/2006/relationships/hyperlink" Target="https://www.diodes.com/datasheet/download/DXTN22040CFG.pdf" TargetMode="External"/><Relationship Id="rId_hyperlink_744" Type="http://schemas.openxmlformats.org/officeDocument/2006/relationships/hyperlink" Target="https://www.diodes.com/part/view/DXTN22040CFG" TargetMode="External"/><Relationship Id="rId_hyperlink_745" Type="http://schemas.openxmlformats.org/officeDocument/2006/relationships/hyperlink" Target="https://www.diodes.com/datasheet/download/DXTN22040CFGQ.pdf" TargetMode="External"/><Relationship Id="rId_hyperlink_746" Type="http://schemas.openxmlformats.org/officeDocument/2006/relationships/hyperlink" Target="https://www.diodes.com/part/view/DXTN22040CFGQ" TargetMode="External"/><Relationship Id="rId_hyperlink_747" Type="http://schemas.openxmlformats.org/officeDocument/2006/relationships/hyperlink" Target="https://www.diodes.com/datasheet/download/DXTN22040DFG.pdf" TargetMode="External"/><Relationship Id="rId_hyperlink_748" Type="http://schemas.openxmlformats.org/officeDocument/2006/relationships/hyperlink" Target="https://www.diodes.com/part/view/DXTN22040DFG" TargetMode="External"/><Relationship Id="rId_hyperlink_749" Type="http://schemas.openxmlformats.org/officeDocument/2006/relationships/hyperlink" Target="https://www.diodes.com/datasheet/download/DXTN22040DFGQ.pdf" TargetMode="External"/><Relationship Id="rId_hyperlink_750" Type="http://schemas.openxmlformats.org/officeDocument/2006/relationships/hyperlink" Target="https://www.diodes.com/part/view/DXTN22040DFGQ" TargetMode="External"/><Relationship Id="rId_hyperlink_751" Type="http://schemas.openxmlformats.org/officeDocument/2006/relationships/hyperlink" Target="https://www.diodes.com/datasheet/download/DXTN26070CY.pdf" TargetMode="External"/><Relationship Id="rId_hyperlink_752" Type="http://schemas.openxmlformats.org/officeDocument/2006/relationships/hyperlink" Target="https://www.diodes.com/part/view/DXTN26070CY" TargetMode="External"/><Relationship Id="rId_hyperlink_753" Type="http://schemas.openxmlformats.org/officeDocument/2006/relationships/hyperlink" Target="https://www.diodes.com/datasheet/download/DXTN3C100PD.pdf" TargetMode="External"/><Relationship Id="rId_hyperlink_754" Type="http://schemas.openxmlformats.org/officeDocument/2006/relationships/hyperlink" Target="https://www.diodes.com/part/view/DXTN3C100PD" TargetMode="External"/><Relationship Id="rId_hyperlink_755" Type="http://schemas.openxmlformats.org/officeDocument/2006/relationships/hyperlink" Target="https://www.diodes.com/datasheet/download/DXTN3C100PDQ.pdf" TargetMode="External"/><Relationship Id="rId_hyperlink_756" Type="http://schemas.openxmlformats.org/officeDocument/2006/relationships/hyperlink" Target="https://www.diodes.com/part/view/DXTN3C100PDQ" TargetMode="External"/><Relationship Id="rId_hyperlink_757" Type="http://schemas.openxmlformats.org/officeDocument/2006/relationships/hyperlink" Target="https://www.diodes.com/datasheet/download/DXTN3C100PSQ.pdf" TargetMode="External"/><Relationship Id="rId_hyperlink_758" Type="http://schemas.openxmlformats.org/officeDocument/2006/relationships/hyperlink" Target="https://www.diodes.com/part/view/DXTN3C100PSQ" TargetMode="External"/><Relationship Id="rId_hyperlink_759" Type="http://schemas.openxmlformats.org/officeDocument/2006/relationships/hyperlink" Target="https://www.diodes.com/datasheet/download/DXTN3C60PS.pdf" TargetMode="External"/><Relationship Id="rId_hyperlink_760" Type="http://schemas.openxmlformats.org/officeDocument/2006/relationships/hyperlink" Target="https://www.diodes.com/part/view/DXTN3C60PS" TargetMode="External"/><Relationship Id="rId_hyperlink_761" Type="http://schemas.openxmlformats.org/officeDocument/2006/relationships/hyperlink" Target="https://www.diodes.com/datasheet/download/DXTN3C60PSQ.pdf" TargetMode="External"/><Relationship Id="rId_hyperlink_762" Type="http://schemas.openxmlformats.org/officeDocument/2006/relationships/hyperlink" Target="https://www.diodes.com/part/view/DXTN3C60PSQ" TargetMode="External"/><Relationship Id="rId_hyperlink_763" Type="http://schemas.openxmlformats.org/officeDocument/2006/relationships/hyperlink" Target="https://www.diodes.com/datasheet/download/DXTN58100CFDB.pdf" TargetMode="External"/><Relationship Id="rId_hyperlink_764" Type="http://schemas.openxmlformats.org/officeDocument/2006/relationships/hyperlink" Target="https://www.diodes.com/part/view/DXTN58100CFDB" TargetMode="External"/><Relationship Id="rId_hyperlink_765" Type="http://schemas.openxmlformats.org/officeDocument/2006/relationships/hyperlink" Target="https://www.diodes.com/datasheet/download/DXTN5820DFDB.pdf" TargetMode="External"/><Relationship Id="rId_hyperlink_766" Type="http://schemas.openxmlformats.org/officeDocument/2006/relationships/hyperlink" Target="https://www.diodes.com/part/view/DXTN5820DFDB" TargetMode="External"/><Relationship Id="rId_hyperlink_767" Type="http://schemas.openxmlformats.org/officeDocument/2006/relationships/hyperlink" Target="https://www.diodes.com/datasheet/download/DXTN5840CFDB.pdf" TargetMode="External"/><Relationship Id="rId_hyperlink_768" Type="http://schemas.openxmlformats.org/officeDocument/2006/relationships/hyperlink" Target="https://www.diodes.com/part/view/DXTN5840CFDB" TargetMode="External"/><Relationship Id="rId_hyperlink_769" Type="http://schemas.openxmlformats.org/officeDocument/2006/relationships/hyperlink" Target="https://www.diodes.com/datasheet/download/DXTN5860DFDB.pdf" TargetMode="External"/><Relationship Id="rId_hyperlink_770" Type="http://schemas.openxmlformats.org/officeDocument/2006/relationships/hyperlink" Target="https://www.diodes.com/part/view/DXTN5860DFDB" TargetMode="External"/><Relationship Id="rId_hyperlink_771" Type="http://schemas.openxmlformats.org/officeDocument/2006/relationships/hyperlink" Target="https://www.diodes.com/datasheet/download/DXTN69060CE.pdf" TargetMode="External"/><Relationship Id="rId_hyperlink_772" Type="http://schemas.openxmlformats.org/officeDocument/2006/relationships/hyperlink" Target="https://www.diodes.com/part/view/DXTN69060CE" TargetMode="External"/><Relationship Id="rId_hyperlink_773" Type="http://schemas.openxmlformats.org/officeDocument/2006/relationships/hyperlink" Target="https://www.diodes.com/datasheet/download/DXTN69060CFG.pdf" TargetMode="External"/><Relationship Id="rId_hyperlink_774" Type="http://schemas.openxmlformats.org/officeDocument/2006/relationships/hyperlink" Target="https://www.diodes.com/part/view/DXTN69060CFG" TargetMode="External"/><Relationship Id="rId_hyperlink_775" Type="http://schemas.openxmlformats.org/officeDocument/2006/relationships/hyperlink" Target="https://www.diodes.com/datasheet/download/DXTN81120DFDB.pdf" TargetMode="External"/><Relationship Id="rId_hyperlink_776" Type="http://schemas.openxmlformats.org/officeDocument/2006/relationships/hyperlink" Target="https://www.diodes.com/part/view/DXTN81120DFDB" TargetMode="External"/><Relationship Id="rId_hyperlink_777" Type="http://schemas.openxmlformats.org/officeDocument/2006/relationships/hyperlink" Target="https://www.diodes.com/datasheet/download/DXTP03060BFG.pdf" TargetMode="External"/><Relationship Id="rId_hyperlink_778" Type="http://schemas.openxmlformats.org/officeDocument/2006/relationships/hyperlink" Target="https://www.diodes.com/part/view/DXTP03060BFG" TargetMode="External"/><Relationship Id="rId_hyperlink_779" Type="http://schemas.openxmlformats.org/officeDocument/2006/relationships/hyperlink" Target="https://www.diodes.com/datasheet/download/DXTP03060CFG.pdf" TargetMode="External"/><Relationship Id="rId_hyperlink_780" Type="http://schemas.openxmlformats.org/officeDocument/2006/relationships/hyperlink" Target="https://www.diodes.com/part/view/DXTP03060CFG" TargetMode="External"/><Relationship Id="rId_hyperlink_781" Type="http://schemas.openxmlformats.org/officeDocument/2006/relationships/hyperlink" Target="https://www.diodes.com/datasheet/download/DXTP03100BFG.pdf" TargetMode="External"/><Relationship Id="rId_hyperlink_782" Type="http://schemas.openxmlformats.org/officeDocument/2006/relationships/hyperlink" Target="https://www.diodes.com/part/view/DXTP03100BFG" TargetMode="External"/><Relationship Id="rId_hyperlink_783" Type="http://schemas.openxmlformats.org/officeDocument/2006/relationships/hyperlink" Target="https://www.diodes.com/datasheet/download/DXTP03100CFG.pdf" TargetMode="External"/><Relationship Id="rId_hyperlink_784" Type="http://schemas.openxmlformats.org/officeDocument/2006/relationships/hyperlink" Target="https://www.diodes.com/part/view/DXTP03100CFG" TargetMode="External"/><Relationship Id="rId_hyperlink_785" Type="http://schemas.openxmlformats.org/officeDocument/2006/relationships/hyperlink" Target="https://www.diodes.com/datasheet/download/DXTP03140BFG.pdf" TargetMode="External"/><Relationship Id="rId_hyperlink_786" Type="http://schemas.openxmlformats.org/officeDocument/2006/relationships/hyperlink" Target="https://www.diodes.com/part/view/DXTP03140BFG" TargetMode="External"/><Relationship Id="rId_hyperlink_787" Type="http://schemas.openxmlformats.org/officeDocument/2006/relationships/hyperlink" Target="https://www.diodes.com/datasheet/download/DXTP03200BP5.pdf" TargetMode="External"/><Relationship Id="rId_hyperlink_788" Type="http://schemas.openxmlformats.org/officeDocument/2006/relationships/hyperlink" Target="https://www.diodes.com/part/view/DXTP03200BP5" TargetMode="External"/><Relationship Id="rId_hyperlink_789" Type="http://schemas.openxmlformats.org/officeDocument/2006/relationships/hyperlink" Target="https://www.diodes.com/datasheet/download/DXTP03200BP5Q.pdf" TargetMode="External"/><Relationship Id="rId_hyperlink_790" Type="http://schemas.openxmlformats.org/officeDocument/2006/relationships/hyperlink" Target="https://www.diodes.com/part/view/DXTP03200BP5Q" TargetMode="External"/><Relationship Id="rId_hyperlink_791" Type="http://schemas.openxmlformats.org/officeDocument/2006/relationships/hyperlink" Target="https://www.diodes.com/datasheet/download/DXTP06080BFG.pdf" TargetMode="External"/><Relationship Id="rId_hyperlink_792" Type="http://schemas.openxmlformats.org/officeDocument/2006/relationships/hyperlink" Target="https://www.diodes.com/part/view/DXTP06080BFG" TargetMode="External"/><Relationship Id="rId_hyperlink_793" Type="http://schemas.openxmlformats.org/officeDocument/2006/relationships/hyperlink" Target="https://www.diodes.com/datasheet/download/DXTP06080BFGQ.pdf" TargetMode="External"/><Relationship Id="rId_hyperlink_794" Type="http://schemas.openxmlformats.org/officeDocument/2006/relationships/hyperlink" Target="https://www.diodes.com/part/view/DXTP06080BFGQ" TargetMode="External"/><Relationship Id="rId_hyperlink_795" Type="http://schemas.openxmlformats.org/officeDocument/2006/relationships/hyperlink" Target="https://www.diodes.com/datasheet/download/DXTP07025BFG.pdf" TargetMode="External"/><Relationship Id="rId_hyperlink_796" Type="http://schemas.openxmlformats.org/officeDocument/2006/relationships/hyperlink" Target="https://www.diodes.com/part/view/DXTP07025BFG" TargetMode="External"/><Relationship Id="rId_hyperlink_797" Type="http://schemas.openxmlformats.org/officeDocument/2006/relationships/hyperlink" Target="https://www.diodes.com/datasheet/download/DXTP07025BFGQ.pdf" TargetMode="External"/><Relationship Id="rId_hyperlink_798" Type="http://schemas.openxmlformats.org/officeDocument/2006/relationships/hyperlink" Target="https://www.diodes.com/part/view/DXTP07025BFGQ" TargetMode="External"/><Relationship Id="rId_hyperlink_799" Type="http://schemas.openxmlformats.org/officeDocument/2006/relationships/hyperlink" Target="https://www.diodes.com/datasheet/download/DXTP07040CFG.pdf" TargetMode="External"/><Relationship Id="rId_hyperlink_800" Type="http://schemas.openxmlformats.org/officeDocument/2006/relationships/hyperlink" Target="https://www.diodes.com/part/view/DXTP07040CFG" TargetMode="External"/><Relationship Id="rId_hyperlink_801" Type="http://schemas.openxmlformats.org/officeDocument/2006/relationships/hyperlink" Target="https://www.diodes.com/datasheet/download/DXTP07040CFGQ.pdf" TargetMode="External"/><Relationship Id="rId_hyperlink_802" Type="http://schemas.openxmlformats.org/officeDocument/2006/relationships/hyperlink" Target="https://www.diodes.com/part/view/DXTP07040CFGQ" TargetMode="External"/><Relationship Id="rId_hyperlink_803" Type="http://schemas.openxmlformats.org/officeDocument/2006/relationships/hyperlink" Target="https://www.diodes.com/datasheet/download/DXTP07060BFG.pdf" TargetMode="External"/><Relationship Id="rId_hyperlink_804" Type="http://schemas.openxmlformats.org/officeDocument/2006/relationships/hyperlink" Target="https://www.diodes.com/part/view/DXTP07060BFG" TargetMode="External"/><Relationship Id="rId_hyperlink_805" Type="http://schemas.openxmlformats.org/officeDocument/2006/relationships/hyperlink" Target="https://www.diodes.com/datasheet/download/DXTP07060BFGQ.pdf" TargetMode="External"/><Relationship Id="rId_hyperlink_806" Type="http://schemas.openxmlformats.org/officeDocument/2006/relationships/hyperlink" Target="https://www.diodes.com/part/view/DXTP07060BFGQ" TargetMode="External"/><Relationship Id="rId_hyperlink_807" Type="http://schemas.openxmlformats.org/officeDocument/2006/relationships/hyperlink" Target="https://www.diodes.com/datasheet/download/DXTP07100BFG.pdf" TargetMode="External"/><Relationship Id="rId_hyperlink_808" Type="http://schemas.openxmlformats.org/officeDocument/2006/relationships/hyperlink" Target="https://www.diodes.com/part/view/DXTP07100BFG" TargetMode="External"/><Relationship Id="rId_hyperlink_809" Type="http://schemas.openxmlformats.org/officeDocument/2006/relationships/hyperlink" Target="https://www.diodes.com/datasheet/download/DXTP07100BFGQ.pdf" TargetMode="External"/><Relationship Id="rId_hyperlink_810" Type="http://schemas.openxmlformats.org/officeDocument/2006/relationships/hyperlink" Target="https://www.diodes.com/part/view/DXTP07100BFGQ" TargetMode="External"/><Relationship Id="rId_hyperlink_811" Type="http://schemas.openxmlformats.org/officeDocument/2006/relationships/hyperlink" Target="https://www.diodes.com/datasheet/download/DXTP19020DP5.pdf" TargetMode="External"/><Relationship Id="rId_hyperlink_812" Type="http://schemas.openxmlformats.org/officeDocument/2006/relationships/hyperlink" Target="https://www.diodes.com/part/view/DXTP19020DP5" TargetMode="External"/><Relationship Id="rId_hyperlink_813" Type="http://schemas.openxmlformats.org/officeDocument/2006/relationships/hyperlink" Target="https://www.diodes.com/datasheet/download/DXTP22040CFG.pdf" TargetMode="External"/><Relationship Id="rId_hyperlink_814" Type="http://schemas.openxmlformats.org/officeDocument/2006/relationships/hyperlink" Target="https://www.diodes.com/part/view/DXTP22040CFG" TargetMode="External"/><Relationship Id="rId_hyperlink_815" Type="http://schemas.openxmlformats.org/officeDocument/2006/relationships/hyperlink" Target="https://www.diodes.com/datasheet/download/DXTP22040CFGQ.pdf" TargetMode="External"/><Relationship Id="rId_hyperlink_816" Type="http://schemas.openxmlformats.org/officeDocument/2006/relationships/hyperlink" Target="https://www.diodes.com/part/view/DXTP22040CFGQ" TargetMode="External"/><Relationship Id="rId_hyperlink_817" Type="http://schemas.openxmlformats.org/officeDocument/2006/relationships/hyperlink" Target="https://www.diodes.com/datasheet/download/DXTP22040DFG.pdf" TargetMode="External"/><Relationship Id="rId_hyperlink_818" Type="http://schemas.openxmlformats.org/officeDocument/2006/relationships/hyperlink" Target="https://www.diodes.com/part/view/DXTP22040DFG" TargetMode="External"/><Relationship Id="rId_hyperlink_819" Type="http://schemas.openxmlformats.org/officeDocument/2006/relationships/hyperlink" Target="https://www.diodes.com/datasheet/download/DXTP22040DFGQ.pdf" TargetMode="External"/><Relationship Id="rId_hyperlink_820" Type="http://schemas.openxmlformats.org/officeDocument/2006/relationships/hyperlink" Target="https://www.diodes.com/part/view/DXTP22040DFGQ" TargetMode="External"/><Relationship Id="rId_hyperlink_821" Type="http://schemas.openxmlformats.org/officeDocument/2006/relationships/hyperlink" Target="https://www.diodes.com/datasheet/download/DXTP3C100PD.pdf" TargetMode="External"/><Relationship Id="rId_hyperlink_822" Type="http://schemas.openxmlformats.org/officeDocument/2006/relationships/hyperlink" Target="https://www.diodes.com/part/view/DXTP3C100PD" TargetMode="External"/><Relationship Id="rId_hyperlink_823" Type="http://schemas.openxmlformats.org/officeDocument/2006/relationships/hyperlink" Target="https://www.diodes.com/datasheet/download/DXTP3C100PDQ.pdf" TargetMode="External"/><Relationship Id="rId_hyperlink_824" Type="http://schemas.openxmlformats.org/officeDocument/2006/relationships/hyperlink" Target="https://www.diodes.com/part/view/DXTP3C100PDQ" TargetMode="External"/><Relationship Id="rId_hyperlink_825" Type="http://schemas.openxmlformats.org/officeDocument/2006/relationships/hyperlink" Target="https://www.diodes.com/datasheet/download/DXTP3C100PSQ.pdf" TargetMode="External"/><Relationship Id="rId_hyperlink_826" Type="http://schemas.openxmlformats.org/officeDocument/2006/relationships/hyperlink" Target="https://www.diodes.com/part/view/DXTP3C100PSQ" TargetMode="External"/><Relationship Id="rId_hyperlink_827" Type="http://schemas.openxmlformats.org/officeDocument/2006/relationships/hyperlink" Target="https://www.diodes.com/datasheet/download/DXTP3C60PS.pdf" TargetMode="External"/><Relationship Id="rId_hyperlink_828" Type="http://schemas.openxmlformats.org/officeDocument/2006/relationships/hyperlink" Target="https://www.diodes.com/part/view/DXTP3C60PS" TargetMode="External"/><Relationship Id="rId_hyperlink_829" Type="http://schemas.openxmlformats.org/officeDocument/2006/relationships/hyperlink" Target="https://www.diodes.com/datasheet/download/DXTP3C60PSQ.pdf" TargetMode="External"/><Relationship Id="rId_hyperlink_830" Type="http://schemas.openxmlformats.org/officeDocument/2006/relationships/hyperlink" Target="https://www.diodes.com/part/view/DXTP3C60PSQ" TargetMode="External"/><Relationship Id="rId_hyperlink_831" Type="http://schemas.openxmlformats.org/officeDocument/2006/relationships/hyperlink" Target="https://www.diodes.com/datasheet/download/DXTP560BP5.pdf" TargetMode="External"/><Relationship Id="rId_hyperlink_832" Type="http://schemas.openxmlformats.org/officeDocument/2006/relationships/hyperlink" Target="https://www.diodes.com/part/view/DXTP560BP5" TargetMode="External"/><Relationship Id="rId_hyperlink_833" Type="http://schemas.openxmlformats.org/officeDocument/2006/relationships/hyperlink" Target="https://www.diodes.com/datasheet/download/DXTP58100CFDB.pdf" TargetMode="External"/><Relationship Id="rId_hyperlink_834" Type="http://schemas.openxmlformats.org/officeDocument/2006/relationships/hyperlink" Target="https://www.diodes.com/part/view/DXTP58100CFDB" TargetMode="External"/><Relationship Id="rId_hyperlink_835" Type="http://schemas.openxmlformats.org/officeDocument/2006/relationships/hyperlink" Target="https://www.diodes.com/datasheet/download/DXTP5820CFDB.pdf" TargetMode="External"/><Relationship Id="rId_hyperlink_836" Type="http://schemas.openxmlformats.org/officeDocument/2006/relationships/hyperlink" Target="https://www.diodes.com/part/view/DXTP5820CFDB" TargetMode="External"/><Relationship Id="rId_hyperlink_837" Type="http://schemas.openxmlformats.org/officeDocument/2006/relationships/hyperlink" Target="https://www.diodes.com/datasheet/download/DXTP5840CFDB.pdf" TargetMode="External"/><Relationship Id="rId_hyperlink_838" Type="http://schemas.openxmlformats.org/officeDocument/2006/relationships/hyperlink" Target="https://www.diodes.com/part/view/DXTP5840CFDB" TargetMode="External"/><Relationship Id="rId_hyperlink_839" Type="http://schemas.openxmlformats.org/officeDocument/2006/relationships/hyperlink" Target="https://www.diodes.com/datasheet/download/DXTP5840CFJAWQ.pdf" TargetMode="External"/><Relationship Id="rId_hyperlink_840" Type="http://schemas.openxmlformats.org/officeDocument/2006/relationships/hyperlink" Target="https://www.diodes.com/part/view/DXTP5840CFJAWQ" TargetMode="External"/><Relationship Id="rId_hyperlink_841" Type="http://schemas.openxmlformats.org/officeDocument/2006/relationships/hyperlink" Target="https://www.diodes.com/datasheet/download/DXTP5860CFDB.pdf" TargetMode="External"/><Relationship Id="rId_hyperlink_842" Type="http://schemas.openxmlformats.org/officeDocument/2006/relationships/hyperlink" Target="https://www.diodes.com/part/view/DXTP5860CFDB" TargetMode="External"/><Relationship Id="rId_hyperlink_843" Type="http://schemas.openxmlformats.org/officeDocument/2006/relationships/hyperlink" Target="https://www.diodes.com/datasheet/download/DZT2222A.pdf" TargetMode="External"/><Relationship Id="rId_hyperlink_844" Type="http://schemas.openxmlformats.org/officeDocument/2006/relationships/hyperlink" Target="https://www.diodes.com/part/view/DZT2222A" TargetMode="External"/><Relationship Id="rId_hyperlink_845" Type="http://schemas.openxmlformats.org/officeDocument/2006/relationships/hyperlink" Target="https://www.diodes.com/datasheet/download/DZT2907A.pdf" TargetMode="External"/><Relationship Id="rId_hyperlink_846" Type="http://schemas.openxmlformats.org/officeDocument/2006/relationships/hyperlink" Target="https://www.diodes.com/part/view/DZT2907A" TargetMode="External"/><Relationship Id="rId_hyperlink_847" Type="http://schemas.openxmlformats.org/officeDocument/2006/relationships/hyperlink" Target="https://www.diodes.com/datasheet/download/DZT5401.pdf" TargetMode="External"/><Relationship Id="rId_hyperlink_848" Type="http://schemas.openxmlformats.org/officeDocument/2006/relationships/hyperlink" Target="https://www.diodes.com/part/view/DZT5401" TargetMode="External"/><Relationship Id="rId_hyperlink_849" Type="http://schemas.openxmlformats.org/officeDocument/2006/relationships/hyperlink" Target="https://www.diodes.com/datasheet/download/DZT5551.pdf" TargetMode="External"/><Relationship Id="rId_hyperlink_850" Type="http://schemas.openxmlformats.org/officeDocument/2006/relationships/hyperlink" Target="https://www.diodes.com/part/view/DZT5551" TargetMode="External"/><Relationship Id="rId_hyperlink_851" Type="http://schemas.openxmlformats.org/officeDocument/2006/relationships/hyperlink" Target="https://www.diodes.com/datasheet/download/DZT5551Q.pdf" TargetMode="External"/><Relationship Id="rId_hyperlink_852" Type="http://schemas.openxmlformats.org/officeDocument/2006/relationships/hyperlink" Target="https://www.diodes.com/part/view/DZT5551Q" TargetMode="External"/><Relationship Id="rId_hyperlink_853" Type="http://schemas.openxmlformats.org/officeDocument/2006/relationships/hyperlink" Target="https://www.diodes.com/datasheet/download/DZTA42.pdf" TargetMode="External"/><Relationship Id="rId_hyperlink_854" Type="http://schemas.openxmlformats.org/officeDocument/2006/relationships/hyperlink" Target="https://www.diodes.com/part/view/DZTA42" TargetMode="External"/><Relationship Id="rId_hyperlink_855" Type="http://schemas.openxmlformats.org/officeDocument/2006/relationships/hyperlink" Target="https://www.diodes.com/datasheet/download/DZTA42Q.pdf" TargetMode="External"/><Relationship Id="rId_hyperlink_856" Type="http://schemas.openxmlformats.org/officeDocument/2006/relationships/hyperlink" Target="https://www.diodes.com/part/view/DZTA42Q" TargetMode="External"/><Relationship Id="rId_hyperlink_857" Type="http://schemas.openxmlformats.org/officeDocument/2006/relationships/hyperlink" Target="https://www.diodes.com/datasheet/download/DZTA92.pdf" TargetMode="External"/><Relationship Id="rId_hyperlink_858" Type="http://schemas.openxmlformats.org/officeDocument/2006/relationships/hyperlink" Target="https://www.diodes.com/part/view/DZTA92" TargetMode="External"/><Relationship Id="rId_hyperlink_859" Type="http://schemas.openxmlformats.org/officeDocument/2006/relationships/hyperlink" Target="https://www.diodes.com/datasheet/download/FCX1047A.pdf" TargetMode="External"/><Relationship Id="rId_hyperlink_860" Type="http://schemas.openxmlformats.org/officeDocument/2006/relationships/hyperlink" Target="https://www.diodes.com/part/view/FCX1047A" TargetMode="External"/><Relationship Id="rId_hyperlink_861" Type="http://schemas.openxmlformats.org/officeDocument/2006/relationships/hyperlink" Target="https://www.diodes.com/datasheet/download/FCX1051A.pdf" TargetMode="External"/><Relationship Id="rId_hyperlink_862" Type="http://schemas.openxmlformats.org/officeDocument/2006/relationships/hyperlink" Target="https://www.diodes.com/part/view/FCX1051A" TargetMode="External"/><Relationship Id="rId_hyperlink_863" Type="http://schemas.openxmlformats.org/officeDocument/2006/relationships/hyperlink" Target="https://www.diodes.com/datasheet/download/FCX1053A.pdf" TargetMode="External"/><Relationship Id="rId_hyperlink_864" Type="http://schemas.openxmlformats.org/officeDocument/2006/relationships/hyperlink" Target="https://www.diodes.com/part/view/FCX1053A" TargetMode="External"/><Relationship Id="rId_hyperlink_865" Type="http://schemas.openxmlformats.org/officeDocument/2006/relationships/hyperlink" Target="https://www.diodes.com/datasheet/download/FCX1053AQ.pdf" TargetMode="External"/><Relationship Id="rId_hyperlink_866" Type="http://schemas.openxmlformats.org/officeDocument/2006/relationships/hyperlink" Target="https://www.diodes.com/part/view/FCX1053AQ" TargetMode="External"/><Relationship Id="rId_hyperlink_867" Type="http://schemas.openxmlformats.org/officeDocument/2006/relationships/hyperlink" Target="https://www.diodes.com/datasheet/download/FCX1147A.pdf" TargetMode="External"/><Relationship Id="rId_hyperlink_868" Type="http://schemas.openxmlformats.org/officeDocument/2006/relationships/hyperlink" Target="https://www.diodes.com/part/view/FCX1147A" TargetMode="External"/><Relationship Id="rId_hyperlink_869" Type="http://schemas.openxmlformats.org/officeDocument/2006/relationships/hyperlink" Target="https://www.diodes.com/datasheet/download/FCX1149A.pdf" TargetMode="External"/><Relationship Id="rId_hyperlink_870" Type="http://schemas.openxmlformats.org/officeDocument/2006/relationships/hyperlink" Target="https://www.diodes.com/part/view/FCX1149A" TargetMode="External"/><Relationship Id="rId_hyperlink_871" Type="http://schemas.openxmlformats.org/officeDocument/2006/relationships/hyperlink" Target="https://www.diodes.com/datasheet/download/FCX1151A.pdf" TargetMode="External"/><Relationship Id="rId_hyperlink_872" Type="http://schemas.openxmlformats.org/officeDocument/2006/relationships/hyperlink" Target="https://www.diodes.com/part/view/FCX1151A" TargetMode="External"/><Relationship Id="rId_hyperlink_873" Type="http://schemas.openxmlformats.org/officeDocument/2006/relationships/hyperlink" Target="https://www.diodes.com/datasheet/download/FCX458.pdf" TargetMode="External"/><Relationship Id="rId_hyperlink_874" Type="http://schemas.openxmlformats.org/officeDocument/2006/relationships/hyperlink" Target="https://www.diodes.com/part/view/FCX458" TargetMode="External"/><Relationship Id="rId_hyperlink_875" Type="http://schemas.openxmlformats.org/officeDocument/2006/relationships/hyperlink" Target="https://www.diodes.com/datasheet/download/FCX458Q.pdf" TargetMode="External"/><Relationship Id="rId_hyperlink_876" Type="http://schemas.openxmlformats.org/officeDocument/2006/relationships/hyperlink" Target="https://www.diodes.com/part/view/FCX458Q" TargetMode="External"/><Relationship Id="rId_hyperlink_877" Type="http://schemas.openxmlformats.org/officeDocument/2006/relationships/hyperlink" Target="https://www.diodes.com/datasheet/download/FCX491.pdf" TargetMode="External"/><Relationship Id="rId_hyperlink_878" Type="http://schemas.openxmlformats.org/officeDocument/2006/relationships/hyperlink" Target="https://www.diodes.com/part/view/FCX491" TargetMode="External"/><Relationship Id="rId_hyperlink_879" Type="http://schemas.openxmlformats.org/officeDocument/2006/relationships/hyperlink" Target="https://www.diodes.com/datasheet/download/FCX491A.pdf" TargetMode="External"/><Relationship Id="rId_hyperlink_880" Type="http://schemas.openxmlformats.org/officeDocument/2006/relationships/hyperlink" Target="https://www.diodes.com/part/view/FCX491A" TargetMode="External"/><Relationship Id="rId_hyperlink_881" Type="http://schemas.openxmlformats.org/officeDocument/2006/relationships/hyperlink" Target="https://www.diodes.com/datasheet/download/FCX491AQ.pdf" TargetMode="External"/><Relationship Id="rId_hyperlink_882" Type="http://schemas.openxmlformats.org/officeDocument/2006/relationships/hyperlink" Target="https://www.diodes.com/part/view/FCX491AQ" TargetMode="External"/><Relationship Id="rId_hyperlink_883" Type="http://schemas.openxmlformats.org/officeDocument/2006/relationships/hyperlink" Target="https://www.diodes.com/datasheet/download/FCX491.pdf" TargetMode="External"/><Relationship Id="rId_hyperlink_884" Type="http://schemas.openxmlformats.org/officeDocument/2006/relationships/hyperlink" Target="https://www.diodes.com/part/view/FCX491Q" TargetMode="External"/><Relationship Id="rId_hyperlink_885" Type="http://schemas.openxmlformats.org/officeDocument/2006/relationships/hyperlink" Target="https://www.diodes.com/datasheet/download/FCX493.pdf" TargetMode="External"/><Relationship Id="rId_hyperlink_886" Type="http://schemas.openxmlformats.org/officeDocument/2006/relationships/hyperlink" Target="https://www.diodes.com/part/view/FCX493" TargetMode="External"/><Relationship Id="rId_hyperlink_887" Type="http://schemas.openxmlformats.org/officeDocument/2006/relationships/hyperlink" Target="https://www.diodes.com/datasheet/download/FCX493A.pdf" TargetMode="External"/><Relationship Id="rId_hyperlink_888" Type="http://schemas.openxmlformats.org/officeDocument/2006/relationships/hyperlink" Target="https://www.diodes.com/part/view/FCX493A" TargetMode="External"/><Relationship Id="rId_hyperlink_889" Type="http://schemas.openxmlformats.org/officeDocument/2006/relationships/hyperlink" Target="https://www.diodes.com/datasheet/download/FCX493Q.pdf" TargetMode="External"/><Relationship Id="rId_hyperlink_890" Type="http://schemas.openxmlformats.org/officeDocument/2006/relationships/hyperlink" Target="https://www.diodes.com/part/view/FCX493Q" TargetMode="External"/><Relationship Id="rId_hyperlink_891" Type="http://schemas.openxmlformats.org/officeDocument/2006/relationships/hyperlink" Target="https://www.diodes.com/datasheet/download/FCX495.pdf" TargetMode="External"/><Relationship Id="rId_hyperlink_892" Type="http://schemas.openxmlformats.org/officeDocument/2006/relationships/hyperlink" Target="https://www.diodes.com/part/view/FCX495" TargetMode="External"/><Relationship Id="rId_hyperlink_893" Type="http://schemas.openxmlformats.org/officeDocument/2006/relationships/hyperlink" Target="https://www.diodes.com/datasheet/download/FCX495Q.pdf" TargetMode="External"/><Relationship Id="rId_hyperlink_894" Type="http://schemas.openxmlformats.org/officeDocument/2006/relationships/hyperlink" Target="https://www.diodes.com/part/view/FCX495Q" TargetMode="External"/><Relationship Id="rId_hyperlink_895" Type="http://schemas.openxmlformats.org/officeDocument/2006/relationships/hyperlink" Target="https://www.diodes.com/datasheet/download/FCX555.pdf" TargetMode="External"/><Relationship Id="rId_hyperlink_896" Type="http://schemas.openxmlformats.org/officeDocument/2006/relationships/hyperlink" Target="https://www.diodes.com/part/view/FCX555" TargetMode="External"/><Relationship Id="rId_hyperlink_897" Type="http://schemas.openxmlformats.org/officeDocument/2006/relationships/hyperlink" Target="https://www.diodes.com/datasheet/download/FCX558.pdf" TargetMode="External"/><Relationship Id="rId_hyperlink_898" Type="http://schemas.openxmlformats.org/officeDocument/2006/relationships/hyperlink" Target="https://www.diodes.com/part/view/FCX558" TargetMode="External"/><Relationship Id="rId_hyperlink_899" Type="http://schemas.openxmlformats.org/officeDocument/2006/relationships/hyperlink" Target="https://www.diodes.com/datasheet/download/FCX558Q.pdf" TargetMode="External"/><Relationship Id="rId_hyperlink_900" Type="http://schemas.openxmlformats.org/officeDocument/2006/relationships/hyperlink" Target="https://www.diodes.com/part/view/FCX558Q" TargetMode="External"/><Relationship Id="rId_hyperlink_901" Type="http://schemas.openxmlformats.org/officeDocument/2006/relationships/hyperlink" Target="https://www.diodes.com/datasheet/download/FCX589.pdf" TargetMode="External"/><Relationship Id="rId_hyperlink_902" Type="http://schemas.openxmlformats.org/officeDocument/2006/relationships/hyperlink" Target="https://www.diodes.com/part/view/FCX589" TargetMode="External"/><Relationship Id="rId_hyperlink_903" Type="http://schemas.openxmlformats.org/officeDocument/2006/relationships/hyperlink" Target="https://www.diodes.com/datasheet/download/FCX591.pdf" TargetMode="External"/><Relationship Id="rId_hyperlink_904" Type="http://schemas.openxmlformats.org/officeDocument/2006/relationships/hyperlink" Target="https://www.diodes.com/part/view/FCX591" TargetMode="External"/><Relationship Id="rId_hyperlink_905" Type="http://schemas.openxmlformats.org/officeDocument/2006/relationships/hyperlink" Target="https://www.diodes.com/datasheet/download/FCX591A.pdf" TargetMode="External"/><Relationship Id="rId_hyperlink_906" Type="http://schemas.openxmlformats.org/officeDocument/2006/relationships/hyperlink" Target="https://www.diodes.com/part/view/FCX591A" TargetMode="External"/><Relationship Id="rId_hyperlink_907" Type="http://schemas.openxmlformats.org/officeDocument/2006/relationships/hyperlink" Target="https://www.diodes.com/datasheet/download/FCX591AQ.pdf" TargetMode="External"/><Relationship Id="rId_hyperlink_908" Type="http://schemas.openxmlformats.org/officeDocument/2006/relationships/hyperlink" Target="https://www.diodes.com/part/view/FCX591AQ" TargetMode="External"/><Relationship Id="rId_hyperlink_909" Type="http://schemas.openxmlformats.org/officeDocument/2006/relationships/hyperlink" Target="https://www.diodes.com/datasheet/download/FCX591.pdf" TargetMode="External"/><Relationship Id="rId_hyperlink_910" Type="http://schemas.openxmlformats.org/officeDocument/2006/relationships/hyperlink" Target="https://www.diodes.com/part/view/FCX591Q" TargetMode="External"/><Relationship Id="rId_hyperlink_911" Type="http://schemas.openxmlformats.org/officeDocument/2006/relationships/hyperlink" Target="https://www.diodes.com/datasheet/download/FCX593.pdf" TargetMode="External"/><Relationship Id="rId_hyperlink_912" Type="http://schemas.openxmlformats.org/officeDocument/2006/relationships/hyperlink" Target="https://www.diodes.com/part/view/FCX593" TargetMode="External"/><Relationship Id="rId_hyperlink_913" Type="http://schemas.openxmlformats.org/officeDocument/2006/relationships/hyperlink" Target="https://www.diodes.com/datasheet/download/FCX596.pdf" TargetMode="External"/><Relationship Id="rId_hyperlink_914" Type="http://schemas.openxmlformats.org/officeDocument/2006/relationships/hyperlink" Target="https://www.diodes.com/part/view/FCX596" TargetMode="External"/><Relationship Id="rId_hyperlink_915" Type="http://schemas.openxmlformats.org/officeDocument/2006/relationships/hyperlink" Target="https://www.diodes.com/datasheet/download/FCX605.pdf" TargetMode="External"/><Relationship Id="rId_hyperlink_916" Type="http://schemas.openxmlformats.org/officeDocument/2006/relationships/hyperlink" Target="https://www.diodes.com/part/view/FCX605" TargetMode="External"/><Relationship Id="rId_hyperlink_917" Type="http://schemas.openxmlformats.org/officeDocument/2006/relationships/hyperlink" Target="https://www.diodes.com/datasheet/download/FCX617.pdf" TargetMode="External"/><Relationship Id="rId_hyperlink_918" Type="http://schemas.openxmlformats.org/officeDocument/2006/relationships/hyperlink" Target="https://www.diodes.com/part/view/FCX617" TargetMode="External"/><Relationship Id="rId_hyperlink_919" Type="http://schemas.openxmlformats.org/officeDocument/2006/relationships/hyperlink" Target="https://www.diodes.com/datasheet/download/FCX619.pdf" TargetMode="External"/><Relationship Id="rId_hyperlink_920" Type="http://schemas.openxmlformats.org/officeDocument/2006/relationships/hyperlink" Target="https://www.diodes.com/part/view/FCX619" TargetMode="External"/><Relationship Id="rId_hyperlink_921" Type="http://schemas.openxmlformats.org/officeDocument/2006/relationships/hyperlink" Target="https://www.diodes.com/datasheet/download/FCX619.pdf" TargetMode="External"/><Relationship Id="rId_hyperlink_922" Type="http://schemas.openxmlformats.org/officeDocument/2006/relationships/hyperlink" Target="https://www.diodes.com/part/view/FCX619Q" TargetMode="External"/><Relationship Id="rId_hyperlink_923" Type="http://schemas.openxmlformats.org/officeDocument/2006/relationships/hyperlink" Target="https://www.diodes.com/datasheet/download/FCX658A.pdf" TargetMode="External"/><Relationship Id="rId_hyperlink_924" Type="http://schemas.openxmlformats.org/officeDocument/2006/relationships/hyperlink" Target="https://www.diodes.com/part/view/FCX658A" TargetMode="External"/><Relationship Id="rId_hyperlink_925" Type="http://schemas.openxmlformats.org/officeDocument/2006/relationships/hyperlink" Target="https://www.diodes.com/datasheet/download/FCX688B.pdf" TargetMode="External"/><Relationship Id="rId_hyperlink_926" Type="http://schemas.openxmlformats.org/officeDocument/2006/relationships/hyperlink" Target="https://www.diodes.com/part/view/FCX688B" TargetMode="External"/><Relationship Id="rId_hyperlink_927" Type="http://schemas.openxmlformats.org/officeDocument/2006/relationships/hyperlink" Target="https://www.diodes.com/datasheet/download/FCX690B.pdf" TargetMode="External"/><Relationship Id="rId_hyperlink_928" Type="http://schemas.openxmlformats.org/officeDocument/2006/relationships/hyperlink" Target="https://www.diodes.com/part/view/FCX690B" TargetMode="External"/><Relationship Id="rId_hyperlink_929" Type="http://schemas.openxmlformats.org/officeDocument/2006/relationships/hyperlink" Target="https://www.diodes.com/datasheet/download/FCX705.pdf" TargetMode="External"/><Relationship Id="rId_hyperlink_930" Type="http://schemas.openxmlformats.org/officeDocument/2006/relationships/hyperlink" Target="https://www.diodes.com/part/view/FCX705" TargetMode="External"/><Relationship Id="rId_hyperlink_931" Type="http://schemas.openxmlformats.org/officeDocument/2006/relationships/hyperlink" Target="https://www.diodes.com/datasheet/download/FCX717.pdf" TargetMode="External"/><Relationship Id="rId_hyperlink_932" Type="http://schemas.openxmlformats.org/officeDocument/2006/relationships/hyperlink" Target="https://www.diodes.com/part/view/FCX717" TargetMode="External"/><Relationship Id="rId_hyperlink_933" Type="http://schemas.openxmlformats.org/officeDocument/2006/relationships/hyperlink" Target="https://www.diodes.com/datasheet/download/FCX718.pdf" TargetMode="External"/><Relationship Id="rId_hyperlink_934" Type="http://schemas.openxmlformats.org/officeDocument/2006/relationships/hyperlink" Target="https://www.diodes.com/part/view/FCX718" TargetMode="External"/><Relationship Id="rId_hyperlink_935" Type="http://schemas.openxmlformats.org/officeDocument/2006/relationships/hyperlink" Target="https://www.diodes.com/datasheet/download/FCX789A.pdf" TargetMode="External"/><Relationship Id="rId_hyperlink_936" Type="http://schemas.openxmlformats.org/officeDocument/2006/relationships/hyperlink" Target="https://www.diodes.com/part/view/FCX789A" TargetMode="External"/><Relationship Id="rId_hyperlink_937" Type="http://schemas.openxmlformats.org/officeDocument/2006/relationships/hyperlink" Target="https://www.diodes.com/datasheet/download/FCX790A.pdf" TargetMode="External"/><Relationship Id="rId_hyperlink_938" Type="http://schemas.openxmlformats.org/officeDocument/2006/relationships/hyperlink" Target="https://www.diodes.com/part/view/FCX790A" TargetMode="External"/><Relationship Id="rId_hyperlink_939" Type="http://schemas.openxmlformats.org/officeDocument/2006/relationships/hyperlink" Target="https://www.diodes.com/datasheet/download/FMMT38C.pdf" TargetMode="External"/><Relationship Id="rId_hyperlink_940" Type="http://schemas.openxmlformats.org/officeDocument/2006/relationships/hyperlink" Target="https://www.diodes.com/part/view/FMMT38C" TargetMode="External"/><Relationship Id="rId_hyperlink_941" Type="http://schemas.openxmlformats.org/officeDocument/2006/relationships/hyperlink" Target="https://www.diodes.com/datasheet/download/FMMT38CQ.pdf" TargetMode="External"/><Relationship Id="rId_hyperlink_942" Type="http://schemas.openxmlformats.org/officeDocument/2006/relationships/hyperlink" Target="https://www.diodes.com/part/view/FMMT38CQ" TargetMode="External"/><Relationship Id="rId_hyperlink_943" Type="http://schemas.openxmlformats.org/officeDocument/2006/relationships/hyperlink" Target="https://www.diodes.com/datasheet/download/FMMT449.pdf" TargetMode="External"/><Relationship Id="rId_hyperlink_944" Type="http://schemas.openxmlformats.org/officeDocument/2006/relationships/hyperlink" Target="https://www.diodes.com/part/view/FMMT449" TargetMode="External"/><Relationship Id="rId_hyperlink_945" Type="http://schemas.openxmlformats.org/officeDocument/2006/relationships/hyperlink" Target="https://www.diodes.com/datasheet/download/FMMT451.pdf" TargetMode="External"/><Relationship Id="rId_hyperlink_946" Type="http://schemas.openxmlformats.org/officeDocument/2006/relationships/hyperlink" Target="https://www.diodes.com/part/view/FMMT451" TargetMode="External"/><Relationship Id="rId_hyperlink_947" Type="http://schemas.openxmlformats.org/officeDocument/2006/relationships/hyperlink" Target="https://www.diodes.com/datasheet/download/FMMT455.pdf" TargetMode="External"/><Relationship Id="rId_hyperlink_948" Type="http://schemas.openxmlformats.org/officeDocument/2006/relationships/hyperlink" Target="https://www.diodes.com/part/view/FMMT455" TargetMode="External"/><Relationship Id="rId_hyperlink_949" Type="http://schemas.openxmlformats.org/officeDocument/2006/relationships/hyperlink" Target="https://www.diodes.com/datasheet/download/FMMT458.pdf" TargetMode="External"/><Relationship Id="rId_hyperlink_950" Type="http://schemas.openxmlformats.org/officeDocument/2006/relationships/hyperlink" Target="https://www.diodes.com/part/view/FMMT458" TargetMode="External"/><Relationship Id="rId_hyperlink_951" Type="http://schemas.openxmlformats.org/officeDocument/2006/relationships/hyperlink" Target="https://www.diodes.com/datasheet/download/FMMT458Q.pdf" TargetMode="External"/><Relationship Id="rId_hyperlink_952" Type="http://schemas.openxmlformats.org/officeDocument/2006/relationships/hyperlink" Target="https://www.diodes.com/part/view/FMMT458Q" TargetMode="External"/><Relationship Id="rId_hyperlink_953" Type="http://schemas.openxmlformats.org/officeDocument/2006/relationships/hyperlink" Target="https://www.diodes.com/datasheet/download/FMMT459.pdf" TargetMode="External"/><Relationship Id="rId_hyperlink_954" Type="http://schemas.openxmlformats.org/officeDocument/2006/relationships/hyperlink" Target="https://www.diodes.com/part/view/FMMT459" TargetMode="External"/><Relationship Id="rId_hyperlink_955" Type="http://schemas.openxmlformats.org/officeDocument/2006/relationships/hyperlink" Target="https://www.diodes.com/datasheet/download/FMMT459Q.pdf" TargetMode="External"/><Relationship Id="rId_hyperlink_956" Type="http://schemas.openxmlformats.org/officeDocument/2006/relationships/hyperlink" Target="https://www.diodes.com/part/view/FMMT459Q" TargetMode="External"/><Relationship Id="rId_hyperlink_957" Type="http://schemas.openxmlformats.org/officeDocument/2006/relationships/hyperlink" Target="https://www.diodes.com/datasheet/download/FMMT489.pdf" TargetMode="External"/><Relationship Id="rId_hyperlink_958" Type="http://schemas.openxmlformats.org/officeDocument/2006/relationships/hyperlink" Target="https://www.diodes.com/part/view/FMMT489" TargetMode="External"/><Relationship Id="rId_hyperlink_959" Type="http://schemas.openxmlformats.org/officeDocument/2006/relationships/hyperlink" Target="https://www.diodes.com/datasheet/download/FMMT491.pdf" TargetMode="External"/><Relationship Id="rId_hyperlink_960" Type="http://schemas.openxmlformats.org/officeDocument/2006/relationships/hyperlink" Target="https://www.diodes.com/part/view/FMMT491" TargetMode="External"/><Relationship Id="rId_hyperlink_961" Type="http://schemas.openxmlformats.org/officeDocument/2006/relationships/hyperlink" Target="https://www.diodes.com/datasheet/download/FMMT491A.pdf" TargetMode="External"/><Relationship Id="rId_hyperlink_962" Type="http://schemas.openxmlformats.org/officeDocument/2006/relationships/hyperlink" Target="https://www.diodes.com/part/view/FMMT491A" TargetMode="External"/><Relationship Id="rId_hyperlink_963" Type="http://schemas.openxmlformats.org/officeDocument/2006/relationships/hyperlink" Target="https://www.diodes.com/datasheet/download/FMMT491A.pdf" TargetMode="External"/><Relationship Id="rId_hyperlink_964" Type="http://schemas.openxmlformats.org/officeDocument/2006/relationships/hyperlink" Target="https://www.diodes.com/part/view/FMMT491AQ" TargetMode="External"/><Relationship Id="rId_hyperlink_965" Type="http://schemas.openxmlformats.org/officeDocument/2006/relationships/hyperlink" Target="https://www.diodes.com/datasheet/download/FMMT491Q.pdf" TargetMode="External"/><Relationship Id="rId_hyperlink_966" Type="http://schemas.openxmlformats.org/officeDocument/2006/relationships/hyperlink" Target="https://www.diodes.com/part/view/FMMT491Q" TargetMode="External"/><Relationship Id="rId_hyperlink_967" Type="http://schemas.openxmlformats.org/officeDocument/2006/relationships/hyperlink" Target="https://www.diodes.com/datasheet/download/FMMT493.pdf" TargetMode="External"/><Relationship Id="rId_hyperlink_968" Type="http://schemas.openxmlformats.org/officeDocument/2006/relationships/hyperlink" Target="https://www.diodes.com/part/view/FMMT493" TargetMode="External"/><Relationship Id="rId_hyperlink_969" Type="http://schemas.openxmlformats.org/officeDocument/2006/relationships/hyperlink" Target="https://www.diodes.com/datasheet/download/FMMT493A.pdf" TargetMode="External"/><Relationship Id="rId_hyperlink_970" Type="http://schemas.openxmlformats.org/officeDocument/2006/relationships/hyperlink" Target="https://www.diodes.com/part/view/FMMT493A" TargetMode="External"/><Relationship Id="rId_hyperlink_971" Type="http://schemas.openxmlformats.org/officeDocument/2006/relationships/hyperlink" Target="https://www.diodes.com/datasheet/download/FMMT493.pdf" TargetMode="External"/><Relationship Id="rId_hyperlink_972" Type="http://schemas.openxmlformats.org/officeDocument/2006/relationships/hyperlink" Target="https://www.diodes.com/part/view/FMMT493Q" TargetMode="External"/><Relationship Id="rId_hyperlink_973" Type="http://schemas.openxmlformats.org/officeDocument/2006/relationships/hyperlink" Target="https://www.diodes.com/datasheet/download/FMMT494.pdf" TargetMode="External"/><Relationship Id="rId_hyperlink_974" Type="http://schemas.openxmlformats.org/officeDocument/2006/relationships/hyperlink" Target="https://www.diodes.com/part/view/FMMT494" TargetMode="External"/><Relationship Id="rId_hyperlink_975" Type="http://schemas.openxmlformats.org/officeDocument/2006/relationships/hyperlink" Target="https://www.diodes.com/datasheet/download/FMMT494Q.pdf" TargetMode="External"/><Relationship Id="rId_hyperlink_976" Type="http://schemas.openxmlformats.org/officeDocument/2006/relationships/hyperlink" Target="https://www.diodes.com/part/view/FMMT494Q" TargetMode="External"/><Relationship Id="rId_hyperlink_977" Type="http://schemas.openxmlformats.org/officeDocument/2006/relationships/hyperlink" Target="https://www.diodes.com/datasheet/download/FMMT495.pdf" TargetMode="External"/><Relationship Id="rId_hyperlink_978" Type="http://schemas.openxmlformats.org/officeDocument/2006/relationships/hyperlink" Target="https://www.diodes.com/part/view/FMMT495" TargetMode="External"/><Relationship Id="rId_hyperlink_979" Type="http://schemas.openxmlformats.org/officeDocument/2006/relationships/hyperlink" Target="https://www.diodes.com/datasheet/download/FMMT495.pdf" TargetMode="External"/><Relationship Id="rId_hyperlink_980" Type="http://schemas.openxmlformats.org/officeDocument/2006/relationships/hyperlink" Target="https://www.diodes.com/part/view/FMMT495Q" TargetMode="External"/><Relationship Id="rId_hyperlink_981" Type="http://schemas.openxmlformats.org/officeDocument/2006/relationships/hyperlink" Target="https://www.diodes.com/datasheet/download/FMMT497.pdf" TargetMode="External"/><Relationship Id="rId_hyperlink_982" Type="http://schemas.openxmlformats.org/officeDocument/2006/relationships/hyperlink" Target="https://www.diodes.com/part/view/FMMT497" TargetMode="External"/><Relationship Id="rId_hyperlink_983" Type="http://schemas.openxmlformats.org/officeDocument/2006/relationships/hyperlink" Target="https://www.diodes.com/datasheet/download/FMMT549.pdf" TargetMode="External"/><Relationship Id="rId_hyperlink_984" Type="http://schemas.openxmlformats.org/officeDocument/2006/relationships/hyperlink" Target="https://www.diodes.com/part/view/FMMT549" TargetMode="External"/><Relationship Id="rId_hyperlink_985" Type="http://schemas.openxmlformats.org/officeDocument/2006/relationships/hyperlink" Target="https://www.diodes.com/datasheet/download/FMMT549A.pdf" TargetMode="External"/><Relationship Id="rId_hyperlink_986" Type="http://schemas.openxmlformats.org/officeDocument/2006/relationships/hyperlink" Target="https://www.diodes.com/part/view/FMMT549A" TargetMode="External"/><Relationship Id="rId_hyperlink_987" Type="http://schemas.openxmlformats.org/officeDocument/2006/relationships/hyperlink" Target="https://www.diodes.com/datasheet/download/FMMT551.pdf" TargetMode="External"/><Relationship Id="rId_hyperlink_988" Type="http://schemas.openxmlformats.org/officeDocument/2006/relationships/hyperlink" Target="https://www.diodes.com/part/view/FMMT551" TargetMode="External"/><Relationship Id="rId_hyperlink_989" Type="http://schemas.openxmlformats.org/officeDocument/2006/relationships/hyperlink" Target="https://www.diodes.com/datasheet/download/FMMT555.pdf" TargetMode="External"/><Relationship Id="rId_hyperlink_990" Type="http://schemas.openxmlformats.org/officeDocument/2006/relationships/hyperlink" Target="https://www.diodes.com/part/view/FMMT555" TargetMode="External"/><Relationship Id="rId_hyperlink_991" Type="http://schemas.openxmlformats.org/officeDocument/2006/relationships/hyperlink" Target="https://www.diodes.com/datasheet/download/FMMT555Q.pdf" TargetMode="External"/><Relationship Id="rId_hyperlink_992" Type="http://schemas.openxmlformats.org/officeDocument/2006/relationships/hyperlink" Target="https://www.diodes.com/part/view/FMMT555Q" TargetMode="External"/><Relationship Id="rId_hyperlink_993" Type="http://schemas.openxmlformats.org/officeDocument/2006/relationships/hyperlink" Target="https://www.diodes.com/datasheet/download/FMMT558.pdf" TargetMode="External"/><Relationship Id="rId_hyperlink_994" Type="http://schemas.openxmlformats.org/officeDocument/2006/relationships/hyperlink" Target="https://www.diodes.com/part/view/FMMT558" TargetMode="External"/><Relationship Id="rId_hyperlink_995" Type="http://schemas.openxmlformats.org/officeDocument/2006/relationships/hyperlink" Target="https://www.diodes.com/datasheet/download/FMMT558Q.pdf" TargetMode="External"/><Relationship Id="rId_hyperlink_996" Type="http://schemas.openxmlformats.org/officeDocument/2006/relationships/hyperlink" Target="https://www.diodes.com/part/view/FMMT558Q" TargetMode="External"/><Relationship Id="rId_hyperlink_997" Type="http://schemas.openxmlformats.org/officeDocument/2006/relationships/hyperlink" Target="https://www.diodes.com/datasheet/download/FMMT560.pdf" TargetMode="External"/><Relationship Id="rId_hyperlink_998" Type="http://schemas.openxmlformats.org/officeDocument/2006/relationships/hyperlink" Target="https://www.diodes.com/part/view/FMMT560" TargetMode="External"/><Relationship Id="rId_hyperlink_999" Type="http://schemas.openxmlformats.org/officeDocument/2006/relationships/hyperlink" Target="https://www.diodes.com/datasheet/download/FMMT560Q.pdf" TargetMode="External"/><Relationship Id="rId_hyperlink_1000" Type="http://schemas.openxmlformats.org/officeDocument/2006/relationships/hyperlink" Target="https://www.diodes.com/part/view/FMMT560Q" TargetMode="External"/><Relationship Id="rId_hyperlink_1001" Type="http://schemas.openxmlformats.org/officeDocument/2006/relationships/hyperlink" Target="https://www.diodes.com/datasheet/download/FMMT589.pdf" TargetMode="External"/><Relationship Id="rId_hyperlink_1002" Type="http://schemas.openxmlformats.org/officeDocument/2006/relationships/hyperlink" Target="https://www.diodes.com/part/view/FMMT589" TargetMode="External"/><Relationship Id="rId_hyperlink_1003" Type="http://schemas.openxmlformats.org/officeDocument/2006/relationships/hyperlink" Target="https://www.diodes.com/datasheet/download/FMMT591.pdf" TargetMode="External"/><Relationship Id="rId_hyperlink_1004" Type="http://schemas.openxmlformats.org/officeDocument/2006/relationships/hyperlink" Target="https://www.diodes.com/part/view/FMMT591" TargetMode="External"/><Relationship Id="rId_hyperlink_1005" Type="http://schemas.openxmlformats.org/officeDocument/2006/relationships/hyperlink" Target="https://www.diodes.com/datasheet/download/FMMT591A.pdf" TargetMode="External"/><Relationship Id="rId_hyperlink_1006" Type="http://schemas.openxmlformats.org/officeDocument/2006/relationships/hyperlink" Target="https://www.diodes.com/part/view/FMMT591A" TargetMode="External"/><Relationship Id="rId_hyperlink_1007" Type="http://schemas.openxmlformats.org/officeDocument/2006/relationships/hyperlink" Target="https://www.diodes.com/datasheet/download/FMMT591A.pdf" TargetMode="External"/><Relationship Id="rId_hyperlink_1008" Type="http://schemas.openxmlformats.org/officeDocument/2006/relationships/hyperlink" Target="https://www.diodes.com/part/view/FMMT591AQ" TargetMode="External"/><Relationship Id="rId_hyperlink_1009" Type="http://schemas.openxmlformats.org/officeDocument/2006/relationships/hyperlink" Target="https://www.diodes.com/datasheet/download/FMMT591Q.pdf" TargetMode="External"/><Relationship Id="rId_hyperlink_1010" Type="http://schemas.openxmlformats.org/officeDocument/2006/relationships/hyperlink" Target="https://www.diodes.com/part/view/FMMT591Q" TargetMode="External"/><Relationship Id="rId_hyperlink_1011" Type="http://schemas.openxmlformats.org/officeDocument/2006/relationships/hyperlink" Target="https://www.diodes.com/datasheet/download/FMMT593.pdf" TargetMode="External"/><Relationship Id="rId_hyperlink_1012" Type="http://schemas.openxmlformats.org/officeDocument/2006/relationships/hyperlink" Target="https://www.diodes.com/part/view/FMMT593" TargetMode="External"/><Relationship Id="rId_hyperlink_1013" Type="http://schemas.openxmlformats.org/officeDocument/2006/relationships/hyperlink" Target="https://www.diodes.com/datasheet/download/FMMT593Q.pdf" TargetMode="External"/><Relationship Id="rId_hyperlink_1014" Type="http://schemas.openxmlformats.org/officeDocument/2006/relationships/hyperlink" Target="https://www.diodes.com/part/view/FMMT593Q" TargetMode="External"/><Relationship Id="rId_hyperlink_1015" Type="http://schemas.openxmlformats.org/officeDocument/2006/relationships/hyperlink" Target="https://www.diodes.com/datasheet/download/FMMT596.pdf" TargetMode="External"/><Relationship Id="rId_hyperlink_1016" Type="http://schemas.openxmlformats.org/officeDocument/2006/relationships/hyperlink" Target="https://www.diodes.com/part/view/FMMT596" TargetMode="External"/><Relationship Id="rId_hyperlink_1017" Type="http://schemas.openxmlformats.org/officeDocument/2006/relationships/hyperlink" Target="https://www.diodes.com/datasheet/download/FMMT596Q.pdf" TargetMode="External"/><Relationship Id="rId_hyperlink_1018" Type="http://schemas.openxmlformats.org/officeDocument/2006/relationships/hyperlink" Target="https://www.diodes.com/part/view/FMMT596Q" TargetMode="External"/><Relationship Id="rId_hyperlink_1019" Type="http://schemas.openxmlformats.org/officeDocument/2006/relationships/hyperlink" Target="https://www.diodes.com/datasheet/download/FMMT597.pdf" TargetMode="External"/><Relationship Id="rId_hyperlink_1020" Type="http://schemas.openxmlformats.org/officeDocument/2006/relationships/hyperlink" Target="https://www.diodes.com/part/view/FMMT597" TargetMode="External"/><Relationship Id="rId_hyperlink_1021" Type="http://schemas.openxmlformats.org/officeDocument/2006/relationships/hyperlink" Target="https://www.diodes.com/datasheet/download/FMMT614.pdf" TargetMode="External"/><Relationship Id="rId_hyperlink_1022" Type="http://schemas.openxmlformats.org/officeDocument/2006/relationships/hyperlink" Target="https://www.diodes.com/part/view/FMMT614" TargetMode="External"/><Relationship Id="rId_hyperlink_1023" Type="http://schemas.openxmlformats.org/officeDocument/2006/relationships/hyperlink" Target="https://www.diodes.com/datasheet/download/FMMT614Q.pdf" TargetMode="External"/><Relationship Id="rId_hyperlink_1024" Type="http://schemas.openxmlformats.org/officeDocument/2006/relationships/hyperlink" Target="https://www.diodes.com/part/view/FMMT614Q" TargetMode="External"/><Relationship Id="rId_hyperlink_1025" Type="http://schemas.openxmlformats.org/officeDocument/2006/relationships/hyperlink" Target="https://www.diodes.com/datasheet/download/FMMT617.pdf" TargetMode="External"/><Relationship Id="rId_hyperlink_1026" Type="http://schemas.openxmlformats.org/officeDocument/2006/relationships/hyperlink" Target="https://www.diodes.com/part/view/FMMT617" TargetMode="External"/><Relationship Id="rId_hyperlink_1027" Type="http://schemas.openxmlformats.org/officeDocument/2006/relationships/hyperlink" Target="https://www.diodes.com/datasheet/download/FMMT618.pdf" TargetMode="External"/><Relationship Id="rId_hyperlink_1028" Type="http://schemas.openxmlformats.org/officeDocument/2006/relationships/hyperlink" Target="https://www.diodes.com/part/view/FMMT618" TargetMode="External"/><Relationship Id="rId_hyperlink_1029" Type="http://schemas.openxmlformats.org/officeDocument/2006/relationships/hyperlink" Target="https://www.diodes.com/datasheet/download/FMMT618Q.pdf" TargetMode="External"/><Relationship Id="rId_hyperlink_1030" Type="http://schemas.openxmlformats.org/officeDocument/2006/relationships/hyperlink" Target="https://www.diodes.com/part/view/FMMT618Q" TargetMode="External"/><Relationship Id="rId_hyperlink_1031" Type="http://schemas.openxmlformats.org/officeDocument/2006/relationships/hyperlink" Target="https://www.diodes.com/datasheet/download/FMMT619.pdf" TargetMode="External"/><Relationship Id="rId_hyperlink_1032" Type="http://schemas.openxmlformats.org/officeDocument/2006/relationships/hyperlink" Target="https://www.diodes.com/part/view/FMMT619" TargetMode="External"/><Relationship Id="rId_hyperlink_1033" Type="http://schemas.openxmlformats.org/officeDocument/2006/relationships/hyperlink" Target="https://www.diodes.com/datasheet/download/FMMT619Q.pdf" TargetMode="External"/><Relationship Id="rId_hyperlink_1034" Type="http://schemas.openxmlformats.org/officeDocument/2006/relationships/hyperlink" Target="https://www.diodes.com/part/view/FMMT619Q" TargetMode="External"/><Relationship Id="rId_hyperlink_1035" Type="http://schemas.openxmlformats.org/officeDocument/2006/relationships/hyperlink" Target="https://www.diodes.com/datasheet/download/FMMT620.pdf" TargetMode="External"/><Relationship Id="rId_hyperlink_1036" Type="http://schemas.openxmlformats.org/officeDocument/2006/relationships/hyperlink" Target="https://www.diodes.com/part/view/FMMT620" TargetMode="External"/><Relationship Id="rId_hyperlink_1037" Type="http://schemas.openxmlformats.org/officeDocument/2006/relationships/hyperlink" Target="https://www.diodes.com/datasheet/download/FMMT620.pdf" TargetMode="External"/><Relationship Id="rId_hyperlink_1038" Type="http://schemas.openxmlformats.org/officeDocument/2006/relationships/hyperlink" Target="https://www.diodes.com/part/view/FMMT620Q" TargetMode="External"/><Relationship Id="rId_hyperlink_1039" Type="http://schemas.openxmlformats.org/officeDocument/2006/relationships/hyperlink" Target="https://www.diodes.com/datasheet/download/FMMT624.pdf" TargetMode="External"/><Relationship Id="rId_hyperlink_1040" Type="http://schemas.openxmlformats.org/officeDocument/2006/relationships/hyperlink" Target="https://www.diodes.com/part/view/FMMT624" TargetMode="External"/><Relationship Id="rId_hyperlink_1041" Type="http://schemas.openxmlformats.org/officeDocument/2006/relationships/hyperlink" Target="https://www.diodes.com/datasheet/download/FMMT625.pdf" TargetMode="External"/><Relationship Id="rId_hyperlink_1042" Type="http://schemas.openxmlformats.org/officeDocument/2006/relationships/hyperlink" Target="https://www.diodes.com/part/view/FMMT625" TargetMode="External"/><Relationship Id="rId_hyperlink_1043" Type="http://schemas.openxmlformats.org/officeDocument/2006/relationships/hyperlink" Target="https://www.diodes.com/datasheet/download/FMMT625.pdf" TargetMode="External"/><Relationship Id="rId_hyperlink_1044" Type="http://schemas.openxmlformats.org/officeDocument/2006/relationships/hyperlink" Target="https://www.diodes.com/part/view/FMMT625Q" TargetMode="External"/><Relationship Id="rId_hyperlink_1045" Type="http://schemas.openxmlformats.org/officeDocument/2006/relationships/hyperlink" Target="https://www.diodes.com/datasheet/download/FMMT634.pdf" TargetMode="External"/><Relationship Id="rId_hyperlink_1046" Type="http://schemas.openxmlformats.org/officeDocument/2006/relationships/hyperlink" Target="https://www.diodes.com/part/view/FMMT634" TargetMode="External"/><Relationship Id="rId_hyperlink_1047" Type="http://schemas.openxmlformats.org/officeDocument/2006/relationships/hyperlink" Target="https://www.diodes.com/datasheet/download/FMMT634Q.pdf" TargetMode="External"/><Relationship Id="rId_hyperlink_1048" Type="http://schemas.openxmlformats.org/officeDocument/2006/relationships/hyperlink" Target="https://www.diodes.com/part/view/FMMT634Q" TargetMode="External"/><Relationship Id="rId_hyperlink_1049" Type="http://schemas.openxmlformats.org/officeDocument/2006/relationships/hyperlink" Target="https://www.diodes.com/datasheet/download/FMMT6517.pdf" TargetMode="External"/><Relationship Id="rId_hyperlink_1050" Type="http://schemas.openxmlformats.org/officeDocument/2006/relationships/hyperlink" Target="https://www.diodes.com/part/view/FMMT6517" TargetMode="External"/><Relationship Id="rId_hyperlink_1051" Type="http://schemas.openxmlformats.org/officeDocument/2006/relationships/hyperlink" Target="https://www.diodes.com/datasheet/download/FMMT6520.pdf" TargetMode="External"/><Relationship Id="rId_hyperlink_1052" Type="http://schemas.openxmlformats.org/officeDocument/2006/relationships/hyperlink" Target="https://www.diodes.com/part/view/FMMT6520" TargetMode="External"/><Relationship Id="rId_hyperlink_1053" Type="http://schemas.openxmlformats.org/officeDocument/2006/relationships/hyperlink" Target="https://www.diodes.com/datasheet/download/FMMT717.pdf" TargetMode="External"/><Relationship Id="rId_hyperlink_1054" Type="http://schemas.openxmlformats.org/officeDocument/2006/relationships/hyperlink" Target="https://www.diodes.com/part/view/FMMT717" TargetMode="External"/><Relationship Id="rId_hyperlink_1055" Type="http://schemas.openxmlformats.org/officeDocument/2006/relationships/hyperlink" Target="https://www.diodes.com/datasheet/download/FMMT717Q.pdf" TargetMode="External"/><Relationship Id="rId_hyperlink_1056" Type="http://schemas.openxmlformats.org/officeDocument/2006/relationships/hyperlink" Target="https://www.diodes.com/part/view/FMMT717Q" TargetMode="External"/><Relationship Id="rId_hyperlink_1057" Type="http://schemas.openxmlformats.org/officeDocument/2006/relationships/hyperlink" Target="https://www.diodes.com/datasheet/download/FMMT718.pdf" TargetMode="External"/><Relationship Id="rId_hyperlink_1058" Type="http://schemas.openxmlformats.org/officeDocument/2006/relationships/hyperlink" Target="https://www.diodes.com/part/view/FMMT718" TargetMode="External"/><Relationship Id="rId_hyperlink_1059" Type="http://schemas.openxmlformats.org/officeDocument/2006/relationships/hyperlink" Target="https://www.diodes.com/datasheet/download/FMMT718Q.pdf" TargetMode="External"/><Relationship Id="rId_hyperlink_1060" Type="http://schemas.openxmlformats.org/officeDocument/2006/relationships/hyperlink" Target="https://www.diodes.com/part/view/FMMT718Q" TargetMode="External"/><Relationship Id="rId_hyperlink_1061" Type="http://schemas.openxmlformats.org/officeDocument/2006/relationships/hyperlink" Target="https://www.diodes.com/datasheet/download/FMMT720.pdf" TargetMode="External"/><Relationship Id="rId_hyperlink_1062" Type="http://schemas.openxmlformats.org/officeDocument/2006/relationships/hyperlink" Target="https://www.diodes.com/part/view/FMMT720" TargetMode="External"/><Relationship Id="rId_hyperlink_1063" Type="http://schemas.openxmlformats.org/officeDocument/2006/relationships/hyperlink" Target="https://www.diodes.com/datasheet/download/FMMT720.pdf" TargetMode="External"/><Relationship Id="rId_hyperlink_1064" Type="http://schemas.openxmlformats.org/officeDocument/2006/relationships/hyperlink" Target="https://www.diodes.com/part/view/FMMT720Q" TargetMode="External"/><Relationship Id="rId_hyperlink_1065" Type="http://schemas.openxmlformats.org/officeDocument/2006/relationships/hyperlink" Target="https://www.diodes.com/datasheet/download/FMMT722.pdf" TargetMode="External"/><Relationship Id="rId_hyperlink_1066" Type="http://schemas.openxmlformats.org/officeDocument/2006/relationships/hyperlink" Target="https://www.diodes.com/part/view/FMMT722" TargetMode="External"/><Relationship Id="rId_hyperlink_1067" Type="http://schemas.openxmlformats.org/officeDocument/2006/relationships/hyperlink" Target="https://www.diodes.com/datasheet/download/FMMT722.pdf" TargetMode="External"/><Relationship Id="rId_hyperlink_1068" Type="http://schemas.openxmlformats.org/officeDocument/2006/relationships/hyperlink" Target="https://www.diodes.com/part/view/FMMT722Q" TargetMode="External"/><Relationship Id="rId_hyperlink_1069" Type="http://schemas.openxmlformats.org/officeDocument/2006/relationships/hyperlink" Target="https://www.diodes.com/datasheet/download/FMMT723.pdf" TargetMode="External"/><Relationship Id="rId_hyperlink_1070" Type="http://schemas.openxmlformats.org/officeDocument/2006/relationships/hyperlink" Target="https://www.diodes.com/part/view/FMMT723" TargetMode="External"/><Relationship Id="rId_hyperlink_1071" Type="http://schemas.openxmlformats.org/officeDocument/2006/relationships/hyperlink" Target="https://www.diodes.com/datasheet/download/FMMT723.pdf" TargetMode="External"/><Relationship Id="rId_hyperlink_1072" Type="http://schemas.openxmlformats.org/officeDocument/2006/relationships/hyperlink" Target="https://www.diodes.com/part/view/FMMT723Q" TargetMode="External"/><Relationship Id="rId_hyperlink_1073" Type="http://schemas.openxmlformats.org/officeDocument/2006/relationships/hyperlink" Target="https://www.diodes.com/datasheet/download/FMMT734.pdf" TargetMode="External"/><Relationship Id="rId_hyperlink_1074" Type="http://schemas.openxmlformats.org/officeDocument/2006/relationships/hyperlink" Target="https://www.diodes.com/part/view/FMMT734" TargetMode="External"/><Relationship Id="rId_hyperlink_1075" Type="http://schemas.openxmlformats.org/officeDocument/2006/relationships/hyperlink" Target="https://www.diodes.com/datasheet/download/FMMTA42.pdf" TargetMode="External"/><Relationship Id="rId_hyperlink_1076" Type="http://schemas.openxmlformats.org/officeDocument/2006/relationships/hyperlink" Target="https://www.diodes.com/part/view/FMMTA42" TargetMode="External"/><Relationship Id="rId_hyperlink_1077" Type="http://schemas.openxmlformats.org/officeDocument/2006/relationships/hyperlink" Target="https://www.diodes.com/datasheet/download/FMMTA42Q.pdf" TargetMode="External"/><Relationship Id="rId_hyperlink_1078" Type="http://schemas.openxmlformats.org/officeDocument/2006/relationships/hyperlink" Target="https://www.diodes.com/part/view/FMMTA42Q" TargetMode="External"/><Relationship Id="rId_hyperlink_1079" Type="http://schemas.openxmlformats.org/officeDocument/2006/relationships/hyperlink" Target="https://www.diodes.com/datasheet/download/FMMTA92.pdf" TargetMode="External"/><Relationship Id="rId_hyperlink_1080" Type="http://schemas.openxmlformats.org/officeDocument/2006/relationships/hyperlink" Target="https://www.diodes.com/part/view/FMMTA92" TargetMode="External"/><Relationship Id="rId_hyperlink_1081" Type="http://schemas.openxmlformats.org/officeDocument/2006/relationships/hyperlink" Target="https://www.diodes.com/datasheet/download/FMMTA92Q.pdf" TargetMode="External"/><Relationship Id="rId_hyperlink_1082" Type="http://schemas.openxmlformats.org/officeDocument/2006/relationships/hyperlink" Target="https://www.diodes.com/part/view/FMMTA92Q" TargetMode="External"/><Relationship Id="rId_hyperlink_1083" Type="http://schemas.openxmlformats.org/officeDocument/2006/relationships/hyperlink" Target="https://www.diodes.com/datasheet/download/FMMTL618.pdf" TargetMode="External"/><Relationship Id="rId_hyperlink_1084" Type="http://schemas.openxmlformats.org/officeDocument/2006/relationships/hyperlink" Target="https://www.diodes.com/part/view/FMMTL618" TargetMode="External"/><Relationship Id="rId_hyperlink_1085" Type="http://schemas.openxmlformats.org/officeDocument/2006/relationships/hyperlink" Target="https://www.diodes.com/datasheet/download/FMMTL619.pdf" TargetMode="External"/><Relationship Id="rId_hyperlink_1086" Type="http://schemas.openxmlformats.org/officeDocument/2006/relationships/hyperlink" Target="https://www.diodes.com/part/view/FMMTL619" TargetMode="External"/><Relationship Id="rId_hyperlink_1087" Type="http://schemas.openxmlformats.org/officeDocument/2006/relationships/hyperlink" Target="https://www.diodes.com/datasheet/download/FMMTL717.pdf" TargetMode="External"/><Relationship Id="rId_hyperlink_1088" Type="http://schemas.openxmlformats.org/officeDocument/2006/relationships/hyperlink" Target="https://www.diodes.com/part/view/FMMTL717" TargetMode="External"/><Relationship Id="rId_hyperlink_1089" Type="http://schemas.openxmlformats.org/officeDocument/2006/relationships/hyperlink" Target="https://www.diodes.com/datasheet/download/FMMTL717.pdf" TargetMode="External"/><Relationship Id="rId_hyperlink_1090" Type="http://schemas.openxmlformats.org/officeDocument/2006/relationships/hyperlink" Target="https://www.diodes.com/part/view/FMMTL717Q" TargetMode="External"/><Relationship Id="rId_hyperlink_1091" Type="http://schemas.openxmlformats.org/officeDocument/2006/relationships/hyperlink" Target="https://www.diodes.com/datasheet/download/FMMTL718.pdf" TargetMode="External"/><Relationship Id="rId_hyperlink_1092" Type="http://schemas.openxmlformats.org/officeDocument/2006/relationships/hyperlink" Target="https://www.diodes.com/part/view/FMMTL718" TargetMode="External"/><Relationship Id="rId_hyperlink_1093" Type="http://schemas.openxmlformats.org/officeDocument/2006/relationships/hyperlink" Target="https://www.diodes.com/datasheet/download/FZT1047A.pdf" TargetMode="External"/><Relationship Id="rId_hyperlink_1094" Type="http://schemas.openxmlformats.org/officeDocument/2006/relationships/hyperlink" Target="https://www.diodes.com/part/view/FZT1047A" TargetMode="External"/><Relationship Id="rId_hyperlink_1095" Type="http://schemas.openxmlformats.org/officeDocument/2006/relationships/hyperlink" Target="https://www.diodes.com/datasheet/download/FZT1048A.pdf" TargetMode="External"/><Relationship Id="rId_hyperlink_1096" Type="http://schemas.openxmlformats.org/officeDocument/2006/relationships/hyperlink" Target="https://www.diodes.com/part/view/FZT1048A" TargetMode="External"/><Relationship Id="rId_hyperlink_1097" Type="http://schemas.openxmlformats.org/officeDocument/2006/relationships/hyperlink" Target="https://www.diodes.com/datasheet/download/FZT1049A.pdf" TargetMode="External"/><Relationship Id="rId_hyperlink_1098" Type="http://schemas.openxmlformats.org/officeDocument/2006/relationships/hyperlink" Target="https://www.diodes.com/part/view/FZT1049A" TargetMode="External"/><Relationship Id="rId_hyperlink_1099" Type="http://schemas.openxmlformats.org/officeDocument/2006/relationships/hyperlink" Target="https://www.diodes.com/datasheet/download/FZT1051A.pdf" TargetMode="External"/><Relationship Id="rId_hyperlink_1100" Type="http://schemas.openxmlformats.org/officeDocument/2006/relationships/hyperlink" Target="https://www.diodes.com/part/view/FZT1051A" TargetMode="External"/><Relationship Id="rId_hyperlink_1101" Type="http://schemas.openxmlformats.org/officeDocument/2006/relationships/hyperlink" Target="https://www.diodes.com/datasheet/download/FZT1053A.pdf" TargetMode="External"/><Relationship Id="rId_hyperlink_1102" Type="http://schemas.openxmlformats.org/officeDocument/2006/relationships/hyperlink" Target="https://www.diodes.com/part/view/FZT1053A" TargetMode="External"/><Relationship Id="rId_hyperlink_1103" Type="http://schemas.openxmlformats.org/officeDocument/2006/relationships/hyperlink" Target="https://www.diodes.com/datasheet/download/FZT1053AQ.pdf" TargetMode="External"/><Relationship Id="rId_hyperlink_1104" Type="http://schemas.openxmlformats.org/officeDocument/2006/relationships/hyperlink" Target="https://www.diodes.com/part/view/FZT1053AQ" TargetMode="External"/><Relationship Id="rId_hyperlink_1105" Type="http://schemas.openxmlformats.org/officeDocument/2006/relationships/hyperlink" Target="https://www.diodes.com/datasheet/download/FZT1147A.pdf" TargetMode="External"/><Relationship Id="rId_hyperlink_1106" Type="http://schemas.openxmlformats.org/officeDocument/2006/relationships/hyperlink" Target="https://www.diodes.com/part/view/FZT1147A" TargetMode="External"/><Relationship Id="rId_hyperlink_1107" Type="http://schemas.openxmlformats.org/officeDocument/2006/relationships/hyperlink" Target="https://www.diodes.com/datasheet/download/FZT1149A.pdf" TargetMode="External"/><Relationship Id="rId_hyperlink_1108" Type="http://schemas.openxmlformats.org/officeDocument/2006/relationships/hyperlink" Target="https://www.diodes.com/part/view/FZT1149A" TargetMode="External"/><Relationship Id="rId_hyperlink_1109" Type="http://schemas.openxmlformats.org/officeDocument/2006/relationships/hyperlink" Target="https://www.diodes.com/datasheet/download/FZT1151A.pdf" TargetMode="External"/><Relationship Id="rId_hyperlink_1110" Type="http://schemas.openxmlformats.org/officeDocument/2006/relationships/hyperlink" Target="https://www.diodes.com/part/view/FZT1151A" TargetMode="External"/><Relationship Id="rId_hyperlink_1111" Type="http://schemas.openxmlformats.org/officeDocument/2006/relationships/hyperlink" Target="https://www.diodes.com/datasheet/download/FZT458.pdf" TargetMode="External"/><Relationship Id="rId_hyperlink_1112" Type="http://schemas.openxmlformats.org/officeDocument/2006/relationships/hyperlink" Target="https://www.diodes.com/part/view/FZT458" TargetMode="External"/><Relationship Id="rId_hyperlink_1113" Type="http://schemas.openxmlformats.org/officeDocument/2006/relationships/hyperlink" Target="https://www.diodes.com/datasheet/download/FZT458.pdf" TargetMode="External"/><Relationship Id="rId_hyperlink_1114" Type="http://schemas.openxmlformats.org/officeDocument/2006/relationships/hyperlink" Target="https://www.diodes.com/part/view/FZT458Q" TargetMode="External"/><Relationship Id="rId_hyperlink_1115" Type="http://schemas.openxmlformats.org/officeDocument/2006/relationships/hyperlink" Target="https://www.diodes.com/datasheet/download/FZT489.pdf" TargetMode="External"/><Relationship Id="rId_hyperlink_1116" Type="http://schemas.openxmlformats.org/officeDocument/2006/relationships/hyperlink" Target="https://www.diodes.com/part/view/FZT489" TargetMode="External"/><Relationship Id="rId_hyperlink_1117" Type="http://schemas.openxmlformats.org/officeDocument/2006/relationships/hyperlink" Target="https://www.diodes.com/datasheet/download/FZT489.pdf" TargetMode="External"/><Relationship Id="rId_hyperlink_1118" Type="http://schemas.openxmlformats.org/officeDocument/2006/relationships/hyperlink" Target="https://www.diodes.com/part/view/FZT489Q" TargetMode="External"/><Relationship Id="rId_hyperlink_1119" Type="http://schemas.openxmlformats.org/officeDocument/2006/relationships/hyperlink" Target="https://www.diodes.com/datasheet/download/FZT491.pdf" TargetMode="External"/><Relationship Id="rId_hyperlink_1120" Type="http://schemas.openxmlformats.org/officeDocument/2006/relationships/hyperlink" Target="https://www.diodes.com/part/view/FZT491" TargetMode="External"/><Relationship Id="rId_hyperlink_1121" Type="http://schemas.openxmlformats.org/officeDocument/2006/relationships/hyperlink" Target="https://www.diodes.com/datasheet/download/FZT491A.pdf" TargetMode="External"/><Relationship Id="rId_hyperlink_1122" Type="http://schemas.openxmlformats.org/officeDocument/2006/relationships/hyperlink" Target="https://www.diodes.com/part/view/FZT491A" TargetMode="External"/><Relationship Id="rId_hyperlink_1123" Type="http://schemas.openxmlformats.org/officeDocument/2006/relationships/hyperlink" Target="https://www.diodes.com/datasheet/download/FZT491A.pdf" TargetMode="External"/><Relationship Id="rId_hyperlink_1124" Type="http://schemas.openxmlformats.org/officeDocument/2006/relationships/hyperlink" Target="https://www.diodes.com/part/view/FZT491AQ" TargetMode="External"/><Relationship Id="rId_hyperlink_1125" Type="http://schemas.openxmlformats.org/officeDocument/2006/relationships/hyperlink" Target="https://www.diodes.com/datasheet/download/FZT493.pdf" TargetMode="External"/><Relationship Id="rId_hyperlink_1126" Type="http://schemas.openxmlformats.org/officeDocument/2006/relationships/hyperlink" Target="https://www.diodes.com/part/view/FZT493" TargetMode="External"/><Relationship Id="rId_hyperlink_1127" Type="http://schemas.openxmlformats.org/officeDocument/2006/relationships/hyperlink" Target="https://www.diodes.com/datasheet/download/FZT493A.pdf" TargetMode="External"/><Relationship Id="rId_hyperlink_1128" Type="http://schemas.openxmlformats.org/officeDocument/2006/relationships/hyperlink" Target="https://www.diodes.com/part/view/FZT493A" TargetMode="External"/><Relationship Id="rId_hyperlink_1129" Type="http://schemas.openxmlformats.org/officeDocument/2006/relationships/hyperlink" Target="https://www.diodes.com/datasheet/download/FZT549.pdf" TargetMode="External"/><Relationship Id="rId_hyperlink_1130" Type="http://schemas.openxmlformats.org/officeDocument/2006/relationships/hyperlink" Target="https://www.diodes.com/part/view/FZT549" TargetMode="External"/><Relationship Id="rId_hyperlink_1131" Type="http://schemas.openxmlformats.org/officeDocument/2006/relationships/hyperlink" Target="https://www.diodes.com/datasheet/download/FZT558.pdf" TargetMode="External"/><Relationship Id="rId_hyperlink_1132" Type="http://schemas.openxmlformats.org/officeDocument/2006/relationships/hyperlink" Target="https://www.diodes.com/part/view/FZT558" TargetMode="External"/><Relationship Id="rId_hyperlink_1133" Type="http://schemas.openxmlformats.org/officeDocument/2006/relationships/hyperlink" Target="https://www.diodes.com/datasheet/download/FZT560.pdf" TargetMode="External"/><Relationship Id="rId_hyperlink_1134" Type="http://schemas.openxmlformats.org/officeDocument/2006/relationships/hyperlink" Target="https://www.diodes.com/part/view/FZT560" TargetMode="External"/><Relationship Id="rId_hyperlink_1135" Type="http://schemas.openxmlformats.org/officeDocument/2006/relationships/hyperlink" Target="https://www.diodes.com/datasheet/download/FZT560Q.pdf" TargetMode="External"/><Relationship Id="rId_hyperlink_1136" Type="http://schemas.openxmlformats.org/officeDocument/2006/relationships/hyperlink" Target="https://www.diodes.com/part/view/FZT560Q" TargetMode="External"/><Relationship Id="rId_hyperlink_1137" Type="http://schemas.openxmlformats.org/officeDocument/2006/relationships/hyperlink" Target="https://www.diodes.com/datasheet/download/FZT589.pdf" TargetMode="External"/><Relationship Id="rId_hyperlink_1138" Type="http://schemas.openxmlformats.org/officeDocument/2006/relationships/hyperlink" Target="https://www.diodes.com/part/view/FZT589" TargetMode="External"/><Relationship Id="rId_hyperlink_1139" Type="http://schemas.openxmlformats.org/officeDocument/2006/relationships/hyperlink" Target="https://www.diodes.com/datasheet/download/FZT591.pdf" TargetMode="External"/><Relationship Id="rId_hyperlink_1140" Type="http://schemas.openxmlformats.org/officeDocument/2006/relationships/hyperlink" Target="https://www.diodes.com/part/view/FZT591" TargetMode="External"/><Relationship Id="rId_hyperlink_1141" Type="http://schemas.openxmlformats.org/officeDocument/2006/relationships/hyperlink" Target="https://www.diodes.com/datasheet/download/FZT591A.pdf" TargetMode="External"/><Relationship Id="rId_hyperlink_1142" Type="http://schemas.openxmlformats.org/officeDocument/2006/relationships/hyperlink" Target="https://www.diodes.com/part/view/FZT591A" TargetMode="External"/><Relationship Id="rId_hyperlink_1143" Type="http://schemas.openxmlformats.org/officeDocument/2006/relationships/hyperlink" Target="https://www.diodes.com/datasheet/download/FZT591A.pdf" TargetMode="External"/><Relationship Id="rId_hyperlink_1144" Type="http://schemas.openxmlformats.org/officeDocument/2006/relationships/hyperlink" Target="https://www.diodes.com/part/view/FZT591AQ" TargetMode="External"/><Relationship Id="rId_hyperlink_1145" Type="http://schemas.openxmlformats.org/officeDocument/2006/relationships/hyperlink" Target="https://www.diodes.com/datasheet/download/FZT593.pdf" TargetMode="External"/><Relationship Id="rId_hyperlink_1146" Type="http://schemas.openxmlformats.org/officeDocument/2006/relationships/hyperlink" Target="https://www.diodes.com/part/view/FZT593" TargetMode="External"/><Relationship Id="rId_hyperlink_1147" Type="http://schemas.openxmlformats.org/officeDocument/2006/relationships/hyperlink" Target="https://www.diodes.com/datasheet/download/FZT600.pdf" TargetMode="External"/><Relationship Id="rId_hyperlink_1148" Type="http://schemas.openxmlformats.org/officeDocument/2006/relationships/hyperlink" Target="https://www.diodes.com/part/view/FZT600" TargetMode="External"/><Relationship Id="rId_hyperlink_1149" Type="http://schemas.openxmlformats.org/officeDocument/2006/relationships/hyperlink" Target="https://www.diodes.com/datasheet/download/FZT600B.pdf" TargetMode="External"/><Relationship Id="rId_hyperlink_1150" Type="http://schemas.openxmlformats.org/officeDocument/2006/relationships/hyperlink" Target="https://www.diodes.com/part/view/FZT600B" TargetMode="External"/><Relationship Id="rId_hyperlink_1151" Type="http://schemas.openxmlformats.org/officeDocument/2006/relationships/hyperlink" Target="https://www.diodes.com/datasheet/download/FZT600BQ.pdf" TargetMode="External"/><Relationship Id="rId_hyperlink_1152" Type="http://schemas.openxmlformats.org/officeDocument/2006/relationships/hyperlink" Target="https://www.diodes.com/part/view/FZT600BQ" TargetMode="External"/><Relationship Id="rId_hyperlink_1153" Type="http://schemas.openxmlformats.org/officeDocument/2006/relationships/hyperlink" Target="https://www.diodes.com/datasheet/download/FZT603.pdf" TargetMode="External"/><Relationship Id="rId_hyperlink_1154" Type="http://schemas.openxmlformats.org/officeDocument/2006/relationships/hyperlink" Target="https://www.diodes.com/part/view/FZT603" TargetMode="External"/><Relationship Id="rId_hyperlink_1155" Type="http://schemas.openxmlformats.org/officeDocument/2006/relationships/hyperlink" Target="https://www.diodes.com/datasheet/download/FZT603Q.pdf" TargetMode="External"/><Relationship Id="rId_hyperlink_1156" Type="http://schemas.openxmlformats.org/officeDocument/2006/relationships/hyperlink" Target="https://www.diodes.com/part/view/FZT603Q" TargetMode="External"/><Relationship Id="rId_hyperlink_1157" Type="http://schemas.openxmlformats.org/officeDocument/2006/relationships/hyperlink" Target="https://www.diodes.com/datasheet/download/FZT605.pdf" TargetMode="External"/><Relationship Id="rId_hyperlink_1158" Type="http://schemas.openxmlformats.org/officeDocument/2006/relationships/hyperlink" Target="https://www.diodes.com/part/view/FZT605" TargetMode="External"/><Relationship Id="rId_hyperlink_1159" Type="http://schemas.openxmlformats.org/officeDocument/2006/relationships/hyperlink" Target="https://www.diodes.com/datasheet/download/FZT649.pdf" TargetMode="External"/><Relationship Id="rId_hyperlink_1160" Type="http://schemas.openxmlformats.org/officeDocument/2006/relationships/hyperlink" Target="https://www.diodes.com/part/view/FZT649" TargetMode="External"/><Relationship Id="rId_hyperlink_1161" Type="http://schemas.openxmlformats.org/officeDocument/2006/relationships/hyperlink" Target="https://www.diodes.com/datasheet/download/FZT651.pdf" TargetMode="External"/><Relationship Id="rId_hyperlink_1162" Type="http://schemas.openxmlformats.org/officeDocument/2006/relationships/hyperlink" Target="https://www.diodes.com/part/view/FZT651" TargetMode="External"/><Relationship Id="rId_hyperlink_1163" Type="http://schemas.openxmlformats.org/officeDocument/2006/relationships/hyperlink" Target="https://www.diodes.com/datasheet/download/FZT651Q.pdf" TargetMode="External"/><Relationship Id="rId_hyperlink_1164" Type="http://schemas.openxmlformats.org/officeDocument/2006/relationships/hyperlink" Target="https://www.diodes.com/part/view/FZT651Q" TargetMode="External"/><Relationship Id="rId_hyperlink_1165" Type="http://schemas.openxmlformats.org/officeDocument/2006/relationships/hyperlink" Target="https://www.diodes.com/datasheet/download/FZT653.pdf" TargetMode="External"/><Relationship Id="rId_hyperlink_1166" Type="http://schemas.openxmlformats.org/officeDocument/2006/relationships/hyperlink" Target="https://www.diodes.com/part/view/FZT653" TargetMode="External"/><Relationship Id="rId_hyperlink_1167" Type="http://schemas.openxmlformats.org/officeDocument/2006/relationships/hyperlink" Target="https://www.diodes.com/datasheet/download/FZT653Q.pdf" TargetMode="External"/><Relationship Id="rId_hyperlink_1168" Type="http://schemas.openxmlformats.org/officeDocument/2006/relationships/hyperlink" Target="https://www.diodes.com/part/view/FZT653Q" TargetMode="External"/><Relationship Id="rId_hyperlink_1169" Type="http://schemas.openxmlformats.org/officeDocument/2006/relationships/hyperlink" Target="https://www.diodes.com/datasheet/download/FZT655.pdf" TargetMode="External"/><Relationship Id="rId_hyperlink_1170" Type="http://schemas.openxmlformats.org/officeDocument/2006/relationships/hyperlink" Target="https://www.diodes.com/part/view/FZT655" TargetMode="External"/><Relationship Id="rId_hyperlink_1171" Type="http://schemas.openxmlformats.org/officeDocument/2006/relationships/hyperlink" Target="https://www.diodes.com/datasheet/download/FZT657.pdf" TargetMode="External"/><Relationship Id="rId_hyperlink_1172" Type="http://schemas.openxmlformats.org/officeDocument/2006/relationships/hyperlink" Target="https://www.diodes.com/part/view/FZT657" TargetMode="External"/><Relationship Id="rId_hyperlink_1173" Type="http://schemas.openxmlformats.org/officeDocument/2006/relationships/hyperlink" Target="https://www.diodes.com/datasheet/download/FZT657.pdf" TargetMode="External"/><Relationship Id="rId_hyperlink_1174" Type="http://schemas.openxmlformats.org/officeDocument/2006/relationships/hyperlink" Target="https://www.diodes.com/part/view/FZT657Q" TargetMode="External"/><Relationship Id="rId_hyperlink_1175" Type="http://schemas.openxmlformats.org/officeDocument/2006/relationships/hyperlink" Target="https://www.diodes.com/datasheet/download/FZT658.pdf" TargetMode="External"/><Relationship Id="rId_hyperlink_1176" Type="http://schemas.openxmlformats.org/officeDocument/2006/relationships/hyperlink" Target="https://www.diodes.com/part/view/FZT658" TargetMode="External"/><Relationship Id="rId_hyperlink_1177" Type="http://schemas.openxmlformats.org/officeDocument/2006/relationships/hyperlink" Target="https://www.diodes.com/datasheet/download/FZT688B.pdf" TargetMode="External"/><Relationship Id="rId_hyperlink_1178" Type="http://schemas.openxmlformats.org/officeDocument/2006/relationships/hyperlink" Target="https://www.diodes.com/part/view/FZT688B" TargetMode="External"/><Relationship Id="rId_hyperlink_1179" Type="http://schemas.openxmlformats.org/officeDocument/2006/relationships/hyperlink" Target="https://www.diodes.com/datasheet/download/FZT689B.pdf" TargetMode="External"/><Relationship Id="rId_hyperlink_1180" Type="http://schemas.openxmlformats.org/officeDocument/2006/relationships/hyperlink" Target="https://www.diodes.com/part/view/FZT689B" TargetMode="External"/><Relationship Id="rId_hyperlink_1181" Type="http://schemas.openxmlformats.org/officeDocument/2006/relationships/hyperlink" Target="https://www.diodes.com/datasheet/download/FZT690B.pdf" TargetMode="External"/><Relationship Id="rId_hyperlink_1182" Type="http://schemas.openxmlformats.org/officeDocument/2006/relationships/hyperlink" Target="https://www.diodes.com/part/view/FZT690B" TargetMode="External"/><Relationship Id="rId_hyperlink_1183" Type="http://schemas.openxmlformats.org/officeDocument/2006/relationships/hyperlink" Target="https://www.diodes.com/datasheet/download/FZT690B.pdf" TargetMode="External"/><Relationship Id="rId_hyperlink_1184" Type="http://schemas.openxmlformats.org/officeDocument/2006/relationships/hyperlink" Target="https://www.diodes.com/part/view/FZT690BQ" TargetMode="External"/><Relationship Id="rId_hyperlink_1185" Type="http://schemas.openxmlformats.org/officeDocument/2006/relationships/hyperlink" Target="https://www.diodes.com/datasheet/download/FZT692B.pdf" TargetMode="External"/><Relationship Id="rId_hyperlink_1186" Type="http://schemas.openxmlformats.org/officeDocument/2006/relationships/hyperlink" Target="https://www.diodes.com/part/view/FZT692B" TargetMode="External"/><Relationship Id="rId_hyperlink_1187" Type="http://schemas.openxmlformats.org/officeDocument/2006/relationships/hyperlink" Target="https://www.diodes.com/datasheet/download/FZT692BQ.pdf" TargetMode="External"/><Relationship Id="rId_hyperlink_1188" Type="http://schemas.openxmlformats.org/officeDocument/2006/relationships/hyperlink" Target="https://www.diodes.com/part/view/FZT692BQ" TargetMode="External"/><Relationship Id="rId_hyperlink_1189" Type="http://schemas.openxmlformats.org/officeDocument/2006/relationships/hyperlink" Target="https://www.diodes.com/datasheet/download/FZT694B.pdf" TargetMode="External"/><Relationship Id="rId_hyperlink_1190" Type="http://schemas.openxmlformats.org/officeDocument/2006/relationships/hyperlink" Target="https://www.diodes.com/part/view/FZT694B" TargetMode="External"/><Relationship Id="rId_hyperlink_1191" Type="http://schemas.openxmlformats.org/officeDocument/2006/relationships/hyperlink" Target="https://www.diodes.com/datasheet/download/FZT696B.pdf" TargetMode="External"/><Relationship Id="rId_hyperlink_1192" Type="http://schemas.openxmlformats.org/officeDocument/2006/relationships/hyperlink" Target="https://www.diodes.com/part/view/FZT696B" TargetMode="External"/><Relationship Id="rId_hyperlink_1193" Type="http://schemas.openxmlformats.org/officeDocument/2006/relationships/hyperlink" Target="https://www.diodes.com/datasheet/download/FZT705.pdf" TargetMode="External"/><Relationship Id="rId_hyperlink_1194" Type="http://schemas.openxmlformats.org/officeDocument/2006/relationships/hyperlink" Target="https://www.diodes.com/part/view/FZT705" TargetMode="External"/><Relationship Id="rId_hyperlink_1195" Type="http://schemas.openxmlformats.org/officeDocument/2006/relationships/hyperlink" Target="https://www.diodes.com/datasheet/download/FZT7053.pdf" TargetMode="External"/><Relationship Id="rId_hyperlink_1196" Type="http://schemas.openxmlformats.org/officeDocument/2006/relationships/hyperlink" Target="https://www.diodes.com/part/view/FZT7053" TargetMode="External"/><Relationship Id="rId_hyperlink_1197" Type="http://schemas.openxmlformats.org/officeDocument/2006/relationships/hyperlink" Target="https://www.diodes.com/datasheet/download/FZT705Q.pdf" TargetMode="External"/><Relationship Id="rId_hyperlink_1198" Type="http://schemas.openxmlformats.org/officeDocument/2006/relationships/hyperlink" Target="https://www.diodes.com/part/view/FZT705Q" TargetMode="External"/><Relationship Id="rId_hyperlink_1199" Type="http://schemas.openxmlformats.org/officeDocument/2006/relationships/hyperlink" Target="https://www.diodes.com/datasheet/download/FZT717.pdf" TargetMode="External"/><Relationship Id="rId_hyperlink_1200" Type="http://schemas.openxmlformats.org/officeDocument/2006/relationships/hyperlink" Target="https://www.diodes.com/part/view/FZT717" TargetMode="External"/><Relationship Id="rId_hyperlink_1201" Type="http://schemas.openxmlformats.org/officeDocument/2006/relationships/hyperlink" Target="https://www.diodes.com/datasheet/download/FZT749.pdf" TargetMode="External"/><Relationship Id="rId_hyperlink_1202" Type="http://schemas.openxmlformats.org/officeDocument/2006/relationships/hyperlink" Target="https://www.diodes.com/part/view/FZT749" TargetMode="External"/><Relationship Id="rId_hyperlink_1203" Type="http://schemas.openxmlformats.org/officeDocument/2006/relationships/hyperlink" Target="https://www.diodes.com/datasheet/download/FZT749Q.pdf" TargetMode="External"/><Relationship Id="rId_hyperlink_1204" Type="http://schemas.openxmlformats.org/officeDocument/2006/relationships/hyperlink" Target="https://www.diodes.com/part/view/FZT749Q" TargetMode="External"/><Relationship Id="rId_hyperlink_1205" Type="http://schemas.openxmlformats.org/officeDocument/2006/relationships/hyperlink" Target="https://www.diodes.com/datasheet/download/FZT751.pdf" TargetMode="External"/><Relationship Id="rId_hyperlink_1206" Type="http://schemas.openxmlformats.org/officeDocument/2006/relationships/hyperlink" Target="https://www.diodes.com/part/view/FZT751" TargetMode="External"/><Relationship Id="rId_hyperlink_1207" Type="http://schemas.openxmlformats.org/officeDocument/2006/relationships/hyperlink" Target="https://www.diodes.com/datasheet/download/FZT751Q.pdf" TargetMode="External"/><Relationship Id="rId_hyperlink_1208" Type="http://schemas.openxmlformats.org/officeDocument/2006/relationships/hyperlink" Target="https://www.diodes.com/part/view/FZT751Q" TargetMode="External"/><Relationship Id="rId_hyperlink_1209" Type="http://schemas.openxmlformats.org/officeDocument/2006/relationships/hyperlink" Target="https://www.diodes.com/datasheet/download/FZT753.pdf" TargetMode="External"/><Relationship Id="rId_hyperlink_1210" Type="http://schemas.openxmlformats.org/officeDocument/2006/relationships/hyperlink" Target="https://www.diodes.com/part/view/FZT753" TargetMode="External"/><Relationship Id="rId_hyperlink_1211" Type="http://schemas.openxmlformats.org/officeDocument/2006/relationships/hyperlink" Target="https://www.diodes.com/datasheet/download/FZT753Q.pdf" TargetMode="External"/><Relationship Id="rId_hyperlink_1212" Type="http://schemas.openxmlformats.org/officeDocument/2006/relationships/hyperlink" Target="https://www.diodes.com/part/view/FZT753Q" TargetMode="External"/><Relationship Id="rId_hyperlink_1213" Type="http://schemas.openxmlformats.org/officeDocument/2006/relationships/hyperlink" Target="https://www.diodes.com/datasheet/download/FZT755.pdf" TargetMode="External"/><Relationship Id="rId_hyperlink_1214" Type="http://schemas.openxmlformats.org/officeDocument/2006/relationships/hyperlink" Target="https://www.diodes.com/part/view/FZT755" TargetMode="External"/><Relationship Id="rId_hyperlink_1215" Type="http://schemas.openxmlformats.org/officeDocument/2006/relationships/hyperlink" Target="https://www.diodes.com/datasheet/download/FZT757.pdf" TargetMode="External"/><Relationship Id="rId_hyperlink_1216" Type="http://schemas.openxmlformats.org/officeDocument/2006/relationships/hyperlink" Target="https://www.diodes.com/part/view/FZT757" TargetMode="External"/><Relationship Id="rId_hyperlink_1217" Type="http://schemas.openxmlformats.org/officeDocument/2006/relationships/hyperlink" Target="https://www.diodes.com/datasheet/download/FZT758.pdf" TargetMode="External"/><Relationship Id="rId_hyperlink_1218" Type="http://schemas.openxmlformats.org/officeDocument/2006/relationships/hyperlink" Target="https://www.diodes.com/part/view/FZT758" TargetMode="External"/><Relationship Id="rId_hyperlink_1219" Type="http://schemas.openxmlformats.org/officeDocument/2006/relationships/hyperlink" Target="https://www.diodes.com/datasheet/download/FZT788B.pdf" TargetMode="External"/><Relationship Id="rId_hyperlink_1220" Type="http://schemas.openxmlformats.org/officeDocument/2006/relationships/hyperlink" Target="https://www.diodes.com/part/view/FZT788B" TargetMode="External"/><Relationship Id="rId_hyperlink_1221" Type="http://schemas.openxmlformats.org/officeDocument/2006/relationships/hyperlink" Target="https://www.diodes.com/datasheet/download/FZT789A.pdf" TargetMode="External"/><Relationship Id="rId_hyperlink_1222" Type="http://schemas.openxmlformats.org/officeDocument/2006/relationships/hyperlink" Target="https://www.diodes.com/part/view/FZT789A" TargetMode="External"/><Relationship Id="rId_hyperlink_1223" Type="http://schemas.openxmlformats.org/officeDocument/2006/relationships/hyperlink" Target="https://www.diodes.com/datasheet/download/FZT789AQ.pdf" TargetMode="External"/><Relationship Id="rId_hyperlink_1224" Type="http://schemas.openxmlformats.org/officeDocument/2006/relationships/hyperlink" Target="https://www.diodes.com/part/view/FZT789AQ" TargetMode="External"/><Relationship Id="rId_hyperlink_1225" Type="http://schemas.openxmlformats.org/officeDocument/2006/relationships/hyperlink" Target="https://www.diodes.com/datasheet/download/FZT790A.pdf" TargetMode="External"/><Relationship Id="rId_hyperlink_1226" Type="http://schemas.openxmlformats.org/officeDocument/2006/relationships/hyperlink" Target="https://www.diodes.com/part/view/FZT790A" TargetMode="External"/><Relationship Id="rId_hyperlink_1227" Type="http://schemas.openxmlformats.org/officeDocument/2006/relationships/hyperlink" Target="https://www.diodes.com/datasheet/download/FZT792A.pdf" TargetMode="External"/><Relationship Id="rId_hyperlink_1228" Type="http://schemas.openxmlformats.org/officeDocument/2006/relationships/hyperlink" Target="https://www.diodes.com/part/view/FZT792A" TargetMode="External"/><Relationship Id="rId_hyperlink_1229" Type="http://schemas.openxmlformats.org/officeDocument/2006/relationships/hyperlink" Target="https://www.diodes.com/datasheet/download/FZT795A.pdf" TargetMode="External"/><Relationship Id="rId_hyperlink_1230" Type="http://schemas.openxmlformats.org/officeDocument/2006/relationships/hyperlink" Target="https://www.diodes.com/part/view/FZT795A" TargetMode="External"/><Relationship Id="rId_hyperlink_1231" Type="http://schemas.openxmlformats.org/officeDocument/2006/relationships/hyperlink" Target="https://www.diodes.com/datasheet/download/FZT795A.pdf" TargetMode="External"/><Relationship Id="rId_hyperlink_1232" Type="http://schemas.openxmlformats.org/officeDocument/2006/relationships/hyperlink" Target="https://www.diodes.com/part/view/FZT795AQ" TargetMode="External"/><Relationship Id="rId_hyperlink_1233" Type="http://schemas.openxmlformats.org/officeDocument/2006/relationships/hyperlink" Target="https://www.diodes.com/datasheet/download/FZT796A.pdf" TargetMode="External"/><Relationship Id="rId_hyperlink_1234" Type="http://schemas.openxmlformats.org/officeDocument/2006/relationships/hyperlink" Target="https://www.diodes.com/part/view/FZT796A" TargetMode="External"/><Relationship Id="rId_hyperlink_1235" Type="http://schemas.openxmlformats.org/officeDocument/2006/relationships/hyperlink" Target="https://www.diodes.com/datasheet/download/FZT849.pdf" TargetMode="External"/><Relationship Id="rId_hyperlink_1236" Type="http://schemas.openxmlformats.org/officeDocument/2006/relationships/hyperlink" Target="https://www.diodes.com/part/view/FZT849" TargetMode="External"/><Relationship Id="rId_hyperlink_1237" Type="http://schemas.openxmlformats.org/officeDocument/2006/relationships/hyperlink" Target="https://www.diodes.com/datasheet/download/FZT851.pdf" TargetMode="External"/><Relationship Id="rId_hyperlink_1238" Type="http://schemas.openxmlformats.org/officeDocument/2006/relationships/hyperlink" Target="https://www.diodes.com/part/view/FZT851" TargetMode="External"/><Relationship Id="rId_hyperlink_1239" Type="http://schemas.openxmlformats.org/officeDocument/2006/relationships/hyperlink" Target="https://www.diodes.com/datasheet/download/FZT851.pdf" TargetMode="External"/><Relationship Id="rId_hyperlink_1240" Type="http://schemas.openxmlformats.org/officeDocument/2006/relationships/hyperlink" Target="https://www.diodes.com/part/view/FZT851Q" TargetMode="External"/><Relationship Id="rId_hyperlink_1241" Type="http://schemas.openxmlformats.org/officeDocument/2006/relationships/hyperlink" Target="https://www.diodes.com/datasheet/download/FZT853.pdf" TargetMode="External"/><Relationship Id="rId_hyperlink_1242" Type="http://schemas.openxmlformats.org/officeDocument/2006/relationships/hyperlink" Target="https://www.diodes.com/part/view/FZT853" TargetMode="External"/><Relationship Id="rId_hyperlink_1243" Type="http://schemas.openxmlformats.org/officeDocument/2006/relationships/hyperlink" Target="https://www.diodes.com/datasheet/download/FZT855.pdf" TargetMode="External"/><Relationship Id="rId_hyperlink_1244" Type="http://schemas.openxmlformats.org/officeDocument/2006/relationships/hyperlink" Target="https://www.diodes.com/part/view/FZT855" TargetMode="External"/><Relationship Id="rId_hyperlink_1245" Type="http://schemas.openxmlformats.org/officeDocument/2006/relationships/hyperlink" Target="https://www.diodes.com/datasheet/download/FZT855Q.pdf" TargetMode="External"/><Relationship Id="rId_hyperlink_1246" Type="http://schemas.openxmlformats.org/officeDocument/2006/relationships/hyperlink" Target="https://www.diodes.com/part/view/FZT855Q" TargetMode="External"/><Relationship Id="rId_hyperlink_1247" Type="http://schemas.openxmlformats.org/officeDocument/2006/relationships/hyperlink" Target="https://www.diodes.com/datasheet/download/FZT857.pdf" TargetMode="External"/><Relationship Id="rId_hyperlink_1248" Type="http://schemas.openxmlformats.org/officeDocument/2006/relationships/hyperlink" Target="https://www.diodes.com/part/view/FZT857" TargetMode="External"/><Relationship Id="rId_hyperlink_1249" Type="http://schemas.openxmlformats.org/officeDocument/2006/relationships/hyperlink" Target="https://www.diodes.com/datasheet/download/FZT857Q.pdf" TargetMode="External"/><Relationship Id="rId_hyperlink_1250" Type="http://schemas.openxmlformats.org/officeDocument/2006/relationships/hyperlink" Target="https://www.diodes.com/part/view/FZT857Q" TargetMode="External"/><Relationship Id="rId_hyperlink_1251" Type="http://schemas.openxmlformats.org/officeDocument/2006/relationships/hyperlink" Target="https://www.diodes.com/datasheet/download/FZT869.pdf" TargetMode="External"/><Relationship Id="rId_hyperlink_1252" Type="http://schemas.openxmlformats.org/officeDocument/2006/relationships/hyperlink" Target="https://www.diodes.com/part/view/FZT869" TargetMode="External"/><Relationship Id="rId_hyperlink_1253" Type="http://schemas.openxmlformats.org/officeDocument/2006/relationships/hyperlink" Target="https://www.diodes.com/datasheet/download/FZT948.pdf" TargetMode="External"/><Relationship Id="rId_hyperlink_1254" Type="http://schemas.openxmlformats.org/officeDocument/2006/relationships/hyperlink" Target="https://www.diodes.com/part/view/FZT948" TargetMode="External"/><Relationship Id="rId_hyperlink_1255" Type="http://schemas.openxmlformats.org/officeDocument/2006/relationships/hyperlink" Target="https://www.diodes.com/datasheet/download/FZT949.pdf" TargetMode="External"/><Relationship Id="rId_hyperlink_1256" Type="http://schemas.openxmlformats.org/officeDocument/2006/relationships/hyperlink" Target="https://www.diodes.com/part/view/FZT949" TargetMode="External"/><Relationship Id="rId_hyperlink_1257" Type="http://schemas.openxmlformats.org/officeDocument/2006/relationships/hyperlink" Target="https://www.diodes.com/datasheet/download/FZT949Q.pdf" TargetMode="External"/><Relationship Id="rId_hyperlink_1258" Type="http://schemas.openxmlformats.org/officeDocument/2006/relationships/hyperlink" Target="https://www.diodes.com/part/view/FZT949Q" TargetMode="External"/><Relationship Id="rId_hyperlink_1259" Type="http://schemas.openxmlformats.org/officeDocument/2006/relationships/hyperlink" Target="https://www.diodes.com/datasheet/download/FZT951.pdf" TargetMode="External"/><Relationship Id="rId_hyperlink_1260" Type="http://schemas.openxmlformats.org/officeDocument/2006/relationships/hyperlink" Target="https://www.diodes.com/part/view/FZT951" TargetMode="External"/><Relationship Id="rId_hyperlink_1261" Type="http://schemas.openxmlformats.org/officeDocument/2006/relationships/hyperlink" Target="https://www.diodes.com/datasheet/download/FZT951.pdf" TargetMode="External"/><Relationship Id="rId_hyperlink_1262" Type="http://schemas.openxmlformats.org/officeDocument/2006/relationships/hyperlink" Target="https://www.diodes.com/part/view/FZT951Q" TargetMode="External"/><Relationship Id="rId_hyperlink_1263" Type="http://schemas.openxmlformats.org/officeDocument/2006/relationships/hyperlink" Target="https://www.diodes.com/datasheet/download/FZT953.pdf" TargetMode="External"/><Relationship Id="rId_hyperlink_1264" Type="http://schemas.openxmlformats.org/officeDocument/2006/relationships/hyperlink" Target="https://www.diodes.com/part/view/FZT953" TargetMode="External"/><Relationship Id="rId_hyperlink_1265" Type="http://schemas.openxmlformats.org/officeDocument/2006/relationships/hyperlink" Target="https://www.diodes.com/datasheet/download/FZT953Q.pdf" TargetMode="External"/><Relationship Id="rId_hyperlink_1266" Type="http://schemas.openxmlformats.org/officeDocument/2006/relationships/hyperlink" Target="https://www.diodes.com/part/view/FZT953Q" TargetMode="External"/><Relationship Id="rId_hyperlink_1267" Type="http://schemas.openxmlformats.org/officeDocument/2006/relationships/hyperlink" Target="https://www.diodes.com/datasheet/download/FZT955.pdf" TargetMode="External"/><Relationship Id="rId_hyperlink_1268" Type="http://schemas.openxmlformats.org/officeDocument/2006/relationships/hyperlink" Target="https://www.diodes.com/part/view/FZT955" TargetMode="External"/><Relationship Id="rId_hyperlink_1269" Type="http://schemas.openxmlformats.org/officeDocument/2006/relationships/hyperlink" Target="https://www.diodes.com/datasheet/download/FZT956.pdf" TargetMode="External"/><Relationship Id="rId_hyperlink_1270" Type="http://schemas.openxmlformats.org/officeDocument/2006/relationships/hyperlink" Target="https://www.diodes.com/part/view/FZT956" TargetMode="External"/><Relationship Id="rId_hyperlink_1271" Type="http://schemas.openxmlformats.org/officeDocument/2006/relationships/hyperlink" Target="https://www.diodes.com/datasheet/download/FZT956Q.pdf" TargetMode="External"/><Relationship Id="rId_hyperlink_1272" Type="http://schemas.openxmlformats.org/officeDocument/2006/relationships/hyperlink" Target="https://www.diodes.com/part/view/FZT956Q" TargetMode="External"/><Relationship Id="rId_hyperlink_1273" Type="http://schemas.openxmlformats.org/officeDocument/2006/relationships/hyperlink" Target="https://www.diodes.com/datasheet/download/FZT957.pdf" TargetMode="External"/><Relationship Id="rId_hyperlink_1274" Type="http://schemas.openxmlformats.org/officeDocument/2006/relationships/hyperlink" Target="https://www.diodes.com/part/view/FZT957" TargetMode="External"/><Relationship Id="rId_hyperlink_1275" Type="http://schemas.openxmlformats.org/officeDocument/2006/relationships/hyperlink" Target="https://www.diodes.com/datasheet/download/FZT957Q.pdf" TargetMode="External"/><Relationship Id="rId_hyperlink_1276" Type="http://schemas.openxmlformats.org/officeDocument/2006/relationships/hyperlink" Target="https://www.diodes.com/part/view/FZT957Q" TargetMode="External"/><Relationship Id="rId_hyperlink_1277" Type="http://schemas.openxmlformats.org/officeDocument/2006/relationships/hyperlink" Target="https://www.diodes.com/datasheet/download/FZT958.pdf" TargetMode="External"/><Relationship Id="rId_hyperlink_1278" Type="http://schemas.openxmlformats.org/officeDocument/2006/relationships/hyperlink" Target="https://www.diodes.com/part/view/FZT958" TargetMode="External"/><Relationship Id="rId_hyperlink_1279" Type="http://schemas.openxmlformats.org/officeDocument/2006/relationships/hyperlink" Target="https://www.diodes.com/datasheet/download/FZT968.pdf" TargetMode="External"/><Relationship Id="rId_hyperlink_1280" Type="http://schemas.openxmlformats.org/officeDocument/2006/relationships/hyperlink" Target="https://www.diodes.com/part/view/FZT968" TargetMode="External"/><Relationship Id="rId_hyperlink_1281" Type="http://schemas.openxmlformats.org/officeDocument/2006/relationships/hyperlink" Target="https://www.diodes.com/datasheet/download/FZTA14.pdf" TargetMode="External"/><Relationship Id="rId_hyperlink_1282" Type="http://schemas.openxmlformats.org/officeDocument/2006/relationships/hyperlink" Target="https://www.diodes.com/part/view/FZTA14" TargetMode="External"/><Relationship Id="rId_hyperlink_1283" Type="http://schemas.openxmlformats.org/officeDocument/2006/relationships/hyperlink" Target="https://www.diodes.com/datasheet/download/HBDM60V600X.pdf" TargetMode="External"/><Relationship Id="rId_hyperlink_1284" Type="http://schemas.openxmlformats.org/officeDocument/2006/relationships/hyperlink" Target="https://www.diodes.com/part/view/HBDM60V600X" TargetMode="External"/><Relationship Id="rId_hyperlink_1285" Type="http://schemas.openxmlformats.org/officeDocument/2006/relationships/hyperlink" Target="https://www.diodes.com/datasheet/download/MJD2873.pdf" TargetMode="External"/><Relationship Id="rId_hyperlink_1286" Type="http://schemas.openxmlformats.org/officeDocument/2006/relationships/hyperlink" Target="https://www.diodes.com/part/view/MJD2873" TargetMode="External"/><Relationship Id="rId_hyperlink_1287" Type="http://schemas.openxmlformats.org/officeDocument/2006/relationships/hyperlink" Target="https://www.diodes.com/datasheet/download/MJD2873Q.pdf" TargetMode="External"/><Relationship Id="rId_hyperlink_1288" Type="http://schemas.openxmlformats.org/officeDocument/2006/relationships/hyperlink" Target="https://www.diodes.com/part/view/MJD2873Q" TargetMode="External"/><Relationship Id="rId_hyperlink_1289" Type="http://schemas.openxmlformats.org/officeDocument/2006/relationships/hyperlink" Target="https://www.diodes.com/datasheet/download/MJD31C.pdf" TargetMode="External"/><Relationship Id="rId_hyperlink_1290" Type="http://schemas.openxmlformats.org/officeDocument/2006/relationships/hyperlink" Target="https://www.diodes.com/part/view/MJD31C" TargetMode="External"/><Relationship Id="rId_hyperlink_1291" Type="http://schemas.openxmlformats.org/officeDocument/2006/relationships/hyperlink" Target="https://www.diodes.com/datasheet/download/MJD31CH.pdf" TargetMode="External"/><Relationship Id="rId_hyperlink_1292" Type="http://schemas.openxmlformats.org/officeDocument/2006/relationships/hyperlink" Target="https://www.diodes.com/part/view/MJD31CH" TargetMode="External"/><Relationship Id="rId_hyperlink_1293" Type="http://schemas.openxmlformats.org/officeDocument/2006/relationships/hyperlink" Target="https://www.diodes.com/datasheet/download/MJD31CHQ.pdf" TargetMode="External"/><Relationship Id="rId_hyperlink_1294" Type="http://schemas.openxmlformats.org/officeDocument/2006/relationships/hyperlink" Target="https://www.diodes.com/part/view/MJD31CHQ" TargetMode="External"/><Relationship Id="rId_hyperlink_1295" Type="http://schemas.openxmlformats.org/officeDocument/2006/relationships/hyperlink" Target="https://www.diodes.com/datasheet/download/MJD31CUQ.pdf" TargetMode="External"/><Relationship Id="rId_hyperlink_1296" Type="http://schemas.openxmlformats.org/officeDocument/2006/relationships/hyperlink" Target="https://www.diodes.com/part/view/MJD31CUQ" TargetMode="External"/><Relationship Id="rId_hyperlink_1297" Type="http://schemas.openxmlformats.org/officeDocument/2006/relationships/hyperlink" Target="https://www.diodes.com/datasheet/download/MJD32C.pdf" TargetMode="External"/><Relationship Id="rId_hyperlink_1298" Type="http://schemas.openxmlformats.org/officeDocument/2006/relationships/hyperlink" Target="https://www.diodes.com/part/view/MJD32C" TargetMode="External"/><Relationship Id="rId_hyperlink_1299" Type="http://schemas.openxmlformats.org/officeDocument/2006/relationships/hyperlink" Target="https://www.diodes.com/datasheet/download/MJD32CUQ.pdf" TargetMode="External"/><Relationship Id="rId_hyperlink_1300" Type="http://schemas.openxmlformats.org/officeDocument/2006/relationships/hyperlink" Target="https://www.diodes.com/part/view/MJD32CUQ" TargetMode="External"/><Relationship Id="rId_hyperlink_1301" Type="http://schemas.openxmlformats.org/officeDocument/2006/relationships/hyperlink" Target="https://www.diodes.com/datasheet/download/MJD340.pdf" TargetMode="External"/><Relationship Id="rId_hyperlink_1302" Type="http://schemas.openxmlformats.org/officeDocument/2006/relationships/hyperlink" Target="https://www.diodes.com/part/view/MJD340" TargetMode="External"/><Relationship Id="rId_hyperlink_1303" Type="http://schemas.openxmlformats.org/officeDocument/2006/relationships/hyperlink" Target="https://www.diodes.com/datasheet/download/MJD350.pdf" TargetMode="External"/><Relationship Id="rId_hyperlink_1304" Type="http://schemas.openxmlformats.org/officeDocument/2006/relationships/hyperlink" Target="https://www.diodes.com/part/view/MJD350" TargetMode="External"/><Relationship Id="rId_hyperlink_1305" Type="http://schemas.openxmlformats.org/officeDocument/2006/relationships/hyperlink" Target="https://www.diodes.com/datasheet/download/MJD41C.pdf" TargetMode="External"/><Relationship Id="rId_hyperlink_1306" Type="http://schemas.openxmlformats.org/officeDocument/2006/relationships/hyperlink" Target="https://www.diodes.com/part/view/MJD41C" TargetMode="External"/><Relationship Id="rId_hyperlink_1307" Type="http://schemas.openxmlformats.org/officeDocument/2006/relationships/hyperlink" Target="https://www.diodes.com/datasheet/download/MJD41CQ.pdf" TargetMode="External"/><Relationship Id="rId_hyperlink_1308" Type="http://schemas.openxmlformats.org/officeDocument/2006/relationships/hyperlink" Target="https://www.diodes.com/part/view/MJD41CQ" TargetMode="External"/><Relationship Id="rId_hyperlink_1309" Type="http://schemas.openxmlformats.org/officeDocument/2006/relationships/hyperlink" Target="https://www.diodes.com/datasheet/download/MJD42C.pdf" TargetMode="External"/><Relationship Id="rId_hyperlink_1310" Type="http://schemas.openxmlformats.org/officeDocument/2006/relationships/hyperlink" Target="https://www.diodes.com/part/view/MJD42C" TargetMode="External"/><Relationship Id="rId_hyperlink_1311" Type="http://schemas.openxmlformats.org/officeDocument/2006/relationships/hyperlink" Target="https://www.diodes.com/datasheet/download/MJD42CQ.pdf" TargetMode="External"/><Relationship Id="rId_hyperlink_1312" Type="http://schemas.openxmlformats.org/officeDocument/2006/relationships/hyperlink" Target="https://www.diodes.com/part/view/MJD42CQ" TargetMode="External"/><Relationship Id="rId_hyperlink_1313" Type="http://schemas.openxmlformats.org/officeDocument/2006/relationships/hyperlink" Target="https://www.diodes.com/datasheet/download/MJD44H11.pdf" TargetMode="External"/><Relationship Id="rId_hyperlink_1314" Type="http://schemas.openxmlformats.org/officeDocument/2006/relationships/hyperlink" Target="https://www.diodes.com/part/view/MJD44H11" TargetMode="External"/><Relationship Id="rId_hyperlink_1315" Type="http://schemas.openxmlformats.org/officeDocument/2006/relationships/hyperlink" Target="https://www.diodes.com/datasheet/download/MJD44H11Q.pdf" TargetMode="External"/><Relationship Id="rId_hyperlink_1316" Type="http://schemas.openxmlformats.org/officeDocument/2006/relationships/hyperlink" Target="https://www.diodes.com/part/view/MJD44H11Q" TargetMode="External"/><Relationship Id="rId_hyperlink_1317" Type="http://schemas.openxmlformats.org/officeDocument/2006/relationships/hyperlink" Target="https://www.diodes.com/datasheet/download/MJD45H11.pdf" TargetMode="External"/><Relationship Id="rId_hyperlink_1318" Type="http://schemas.openxmlformats.org/officeDocument/2006/relationships/hyperlink" Target="https://www.diodes.com/part/view/MJD45H11" TargetMode="External"/><Relationship Id="rId_hyperlink_1319" Type="http://schemas.openxmlformats.org/officeDocument/2006/relationships/hyperlink" Target="https://www.diodes.com/datasheet/download/MJD45H11Q.pdf" TargetMode="External"/><Relationship Id="rId_hyperlink_1320" Type="http://schemas.openxmlformats.org/officeDocument/2006/relationships/hyperlink" Target="https://www.diodes.com/part/view/MJD45H11Q" TargetMode="External"/><Relationship Id="rId_hyperlink_1321" Type="http://schemas.openxmlformats.org/officeDocument/2006/relationships/hyperlink" Target="https://www.diodes.com/datasheet/download/MMBT2222A.pdf" TargetMode="External"/><Relationship Id="rId_hyperlink_1322" Type="http://schemas.openxmlformats.org/officeDocument/2006/relationships/hyperlink" Target="https://www.diodes.com/part/view/MMBT2222A" TargetMode="External"/><Relationship Id="rId_hyperlink_1323" Type="http://schemas.openxmlformats.org/officeDocument/2006/relationships/hyperlink" Target="https://www.diodes.com/datasheet/download/MMBT2222ALP4.pdf" TargetMode="External"/><Relationship Id="rId_hyperlink_1324" Type="http://schemas.openxmlformats.org/officeDocument/2006/relationships/hyperlink" Target="https://www.diodes.com/part/view/MMBT2222ALP4" TargetMode="External"/><Relationship Id="rId_hyperlink_1325" Type="http://schemas.openxmlformats.org/officeDocument/2006/relationships/hyperlink" Target="https://www.diodes.com/datasheet/download/MMBT2222A.pdf" TargetMode="External"/><Relationship Id="rId_hyperlink_1326" Type="http://schemas.openxmlformats.org/officeDocument/2006/relationships/hyperlink" Target="https://www.diodes.com/part/view/MMBT2222AQ" TargetMode="External"/><Relationship Id="rId_hyperlink_1327" Type="http://schemas.openxmlformats.org/officeDocument/2006/relationships/hyperlink" Target="https://www.diodes.com/datasheet/download/MMBT2222AT.pdf" TargetMode="External"/><Relationship Id="rId_hyperlink_1328" Type="http://schemas.openxmlformats.org/officeDocument/2006/relationships/hyperlink" Target="https://www.diodes.com/part/view/MMBT2222AT" TargetMode="External"/><Relationship Id="rId_hyperlink_1329" Type="http://schemas.openxmlformats.org/officeDocument/2006/relationships/hyperlink" Target="https://www.diodes.com/datasheet/download/MMBT2907A.pdf" TargetMode="External"/><Relationship Id="rId_hyperlink_1330" Type="http://schemas.openxmlformats.org/officeDocument/2006/relationships/hyperlink" Target="https://www.diodes.com/part/view/MMBT2907A" TargetMode="External"/><Relationship Id="rId_hyperlink_1331" Type="http://schemas.openxmlformats.org/officeDocument/2006/relationships/hyperlink" Target="https://www.diodes.com/datasheet/download/MMBT2907AQ.pdf" TargetMode="External"/><Relationship Id="rId_hyperlink_1332" Type="http://schemas.openxmlformats.org/officeDocument/2006/relationships/hyperlink" Target="https://www.diodes.com/part/view/MMBT2907AQ" TargetMode="External"/><Relationship Id="rId_hyperlink_1333" Type="http://schemas.openxmlformats.org/officeDocument/2006/relationships/hyperlink" Target="https://www.diodes.com/datasheet/download/MMBT2907AT.pdf" TargetMode="External"/><Relationship Id="rId_hyperlink_1334" Type="http://schemas.openxmlformats.org/officeDocument/2006/relationships/hyperlink" Target="https://www.diodes.com/part/view/MMBT2907AT" TargetMode="External"/><Relationship Id="rId_hyperlink_1335" Type="http://schemas.openxmlformats.org/officeDocument/2006/relationships/hyperlink" Target="https://www.diodes.com/datasheet/download/MMBT3904.pdf" TargetMode="External"/><Relationship Id="rId_hyperlink_1336" Type="http://schemas.openxmlformats.org/officeDocument/2006/relationships/hyperlink" Target="https://www.diodes.com/part/view/MMBT3904" TargetMode="External"/><Relationship Id="rId_hyperlink_1337" Type="http://schemas.openxmlformats.org/officeDocument/2006/relationships/hyperlink" Target="https://www.diodes.com/datasheet/download/MMBT3904FA.pdf" TargetMode="External"/><Relationship Id="rId_hyperlink_1338" Type="http://schemas.openxmlformats.org/officeDocument/2006/relationships/hyperlink" Target="https://www.diodes.com/part/view/MMBT3904FA" TargetMode="External"/><Relationship Id="rId_hyperlink_1339" Type="http://schemas.openxmlformats.org/officeDocument/2006/relationships/hyperlink" Target="https://www.diodes.com/datasheet/download/MMBT3904FZ.pdf" TargetMode="External"/><Relationship Id="rId_hyperlink_1340" Type="http://schemas.openxmlformats.org/officeDocument/2006/relationships/hyperlink" Target="https://www.diodes.com/part/view/MMBT3904FZ" TargetMode="External"/><Relationship Id="rId_hyperlink_1341" Type="http://schemas.openxmlformats.org/officeDocument/2006/relationships/hyperlink" Target="https://www.diodes.com/datasheet/download/MMBT3904LP.pdf" TargetMode="External"/><Relationship Id="rId_hyperlink_1342" Type="http://schemas.openxmlformats.org/officeDocument/2006/relationships/hyperlink" Target="https://www.diodes.com/part/view/MMBT3904LP" TargetMode="External"/><Relationship Id="rId_hyperlink_1343" Type="http://schemas.openxmlformats.org/officeDocument/2006/relationships/hyperlink" Target="https://www.diodes.com/datasheet/download/MMBT3904Q.pdf" TargetMode="External"/><Relationship Id="rId_hyperlink_1344" Type="http://schemas.openxmlformats.org/officeDocument/2006/relationships/hyperlink" Target="https://www.diodes.com/part/view/MMBT3904Q" TargetMode="External"/><Relationship Id="rId_hyperlink_1345" Type="http://schemas.openxmlformats.org/officeDocument/2006/relationships/hyperlink" Target="https://www.diodes.com/datasheet/download/MMBT3904T.pdf" TargetMode="External"/><Relationship Id="rId_hyperlink_1346" Type="http://schemas.openxmlformats.org/officeDocument/2006/relationships/hyperlink" Target="https://www.diodes.com/part/view/MMBT3904T" TargetMode="External"/><Relationship Id="rId_hyperlink_1347" Type="http://schemas.openxmlformats.org/officeDocument/2006/relationships/hyperlink" Target="https://www.diodes.com/datasheet/download/MMBT3906.pdf" TargetMode="External"/><Relationship Id="rId_hyperlink_1348" Type="http://schemas.openxmlformats.org/officeDocument/2006/relationships/hyperlink" Target="https://www.diodes.com/part/view/MMBT3906" TargetMode="External"/><Relationship Id="rId_hyperlink_1349" Type="http://schemas.openxmlformats.org/officeDocument/2006/relationships/hyperlink" Target="https://www.diodes.com/datasheet/download/MMBT3906FA.pdf" TargetMode="External"/><Relationship Id="rId_hyperlink_1350" Type="http://schemas.openxmlformats.org/officeDocument/2006/relationships/hyperlink" Target="https://www.diodes.com/part/view/MMBT3906FA" TargetMode="External"/><Relationship Id="rId_hyperlink_1351" Type="http://schemas.openxmlformats.org/officeDocument/2006/relationships/hyperlink" Target="https://www.diodes.com/datasheet/download/MMBT3906FZ.pdf" TargetMode="External"/><Relationship Id="rId_hyperlink_1352" Type="http://schemas.openxmlformats.org/officeDocument/2006/relationships/hyperlink" Target="https://www.diodes.com/part/view/MMBT3906FZ" TargetMode="External"/><Relationship Id="rId_hyperlink_1353" Type="http://schemas.openxmlformats.org/officeDocument/2006/relationships/hyperlink" Target="https://www.diodes.com/datasheet/download/MMBT3906LP.pdf" TargetMode="External"/><Relationship Id="rId_hyperlink_1354" Type="http://schemas.openxmlformats.org/officeDocument/2006/relationships/hyperlink" Target="https://www.diodes.com/part/view/MMBT3906LP" TargetMode="External"/><Relationship Id="rId_hyperlink_1355" Type="http://schemas.openxmlformats.org/officeDocument/2006/relationships/hyperlink" Target="https://www.diodes.com/datasheet/download/MMBT3906Q.pdf" TargetMode="External"/><Relationship Id="rId_hyperlink_1356" Type="http://schemas.openxmlformats.org/officeDocument/2006/relationships/hyperlink" Target="https://www.diodes.com/part/view/MMBT3906Q" TargetMode="External"/><Relationship Id="rId_hyperlink_1357" Type="http://schemas.openxmlformats.org/officeDocument/2006/relationships/hyperlink" Target="https://www.diodes.com/datasheet/download/MMBT3906T.pdf" TargetMode="External"/><Relationship Id="rId_hyperlink_1358" Type="http://schemas.openxmlformats.org/officeDocument/2006/relationships/hyperlink" Target="https://www.diodes.com/part/view/MMBT3906T" TargetMode="External"/><Relationship Id="rId_hyperlink_1359" Type="http://schemas.openxmlformats.org/officeDocument/2006/relationships/hyperlink" Target="https://www.diodes.com/datasheet/download/MMBT4401.pdf" TargetMode="External"/><Relationship Id="rId_hyperlink_1360" Type="http://schemas.openxmlformats.org/officeDocument/2006/relationships/hyperlink" Target="https://www.diodes.com/part/view/MMBT4401" TargetMode="External"/><Relationship Id="rId_hyperlink_1361" Type="http://schemas.openxmlformats.org/officeDocument/2006/relationships/hyperlink" Target="https://www.diodes.com/datasheet/download/MMBT4401Q.pdf" TargetMode="External"/><Relationship Id="rId_hyperlink_1362" Type="http://schemas.openxmlformats.org/officeDocument/2006/relationships/hyperlink" Target="https://www.diodes.com/part/view/MMBT4401Q" TargetMode="External"/><Relationship Id="rId_hyperlink_1363" Type="http://schemas.openxmlformats.org/officeDocument/2006/relationships/hyperlink" Target="https://www.diodes.com/datasheet/download/MMBT4401T.pdf" TargetMode="External"/><Relationship Id="rId_hyperlink_1364" Type="http://schemas.openxmlformats.org/officeDocument/2006/relationships/hyperlink" Target="https://www.diodes.com/part/view/MMBT4401T" TargetMode="External"/><Relationship Id="rId_hyperlink_1365" Type="http://schemas.openxmlformats.org/officeDocument/2006/relationships/hyperlink" Target="https://www.diodes.com/datasheet/download/MMBT4403.pdf" TargetMode="External"/><Relationship Id="rId_hyperlink_1366" Type="http://schemas.openxmlformats.org/officeDocument/2006/relationships/hyperlink" Target="https://www.diodes.com/part/view/MMBT4403" TargetMode="External"/><Relationship Id="rId_hyperlink_1367" Type="http://schemas.openxmlformats.org/officeDocument/2006/relationships/hyperlink" Target="https://www.diodes.com/datasheet/download/MMBT4403T.pdf" TargetMode="External"/><Relationship Id="rId_hyperlink_1368" Type="http://schemas.openxmlformats.org/officeDocument/2006/relationships/hyperlink" Target="https://www.diodes.com/part/view/MMBT4403T" TargetMode="External"/><Relationship Id="rId_hyperlink_1369" Type="http://schemas.openxmlformats.org/officeDocument/2006/relationships/hyperlink" Target="https://www.diodes.com/datasheet/download/MMBT5401.pdf" TargetMode="External"/><Relationship Id="rId_hyperlink_1370" Type="http://schemas.openxmlformats.org/officeDocument/2006/relationships/hyperlink" Target="https://www.diodes.com/part/view/MMBT5401" TargetMode="External"/><Relationship Id="rId_hyperlink_1371" Type="http://schemas.openxmlformats.org/officeDocument/2006/relationships/hyperlink" Target="https://www.diodes.com/datasheet/download/MMBT5401Q.pdf" TargetMode="External"/><Relationship Id="rId_hyperlink_1372" Type="http://schemas.openxmlformats.org/officeDocument/2006/relationships/hyperlink" Target="https://www.diodes.com/part/view/MMBT5401Q" TargetMode="External"/><Relationship Id="rId_hyperlink_1373" Type="http://schemas.openxmlformats.org/officeDocument/2006/relationships/hyperlink" Target="https://www.diodes.com/datasheet/download/MMBT5551.pdf" TargetMode="External"/><Relationship Id="rId_hyperlink_1374" Type="http://schemas.openxmlformats.org/officeDocument/2006/relationships/hyperlink" Target="https://www.diodes.com/part/view/MMBT5551" TargetMode="External"/><Relationship Id="rId_hyperlink_1375" Type="http://schemas.openxmlformats.org/officeDocument/2006/relationships/hyperlink" Target="https://www.diodes.com/datasheet/download/MMBT5551Q.pdf" TargetMode="External"/><Relationship Id="rId_hyperlink_1376" Type="http://schemas.openxmlformats.org/officeDocument/2006/relationships/hyperlink" Target="https://www.diodes.com/part/view/MMBT5551Q" TargetMode="External"/><Relationship Id="rId_hyperlink_1377" Type="http://schemas.openxmlformats.org/officeDocument/2006/relationships/hyperlink" Target="https://www.diodes.com/datasheet/download/MMBT6427.pdf" TargetMode="External"/><Relationship Id="rId_hyperlink_1378" Type="http://schemas.openxmlformats.org/officeDocument/2006/relationships/hyperlink" Target="https://www.diodes.com/part/view/MMBT6427" TargetMode="External"/><Relationship Id="rId_hyperlink_1379" Type="http://schemas.openxmlformats.org/officeDocument/2006/relationships/hyperlink" Target="https://www.diodes.com/datasheet/download/MMBTA05.pdf" TargetMode="External"/><Relationship Id="rId_hyperlink_1380" Type="http://schemas.openxmlformats.org/officeDocument/2006/relationships/hyperlink" Target="https://www.diodes.com/part/view/MMBTA05" TargetMode="External"/><Relationship Id="rId_hyperlink_1381" Type="http://schemas.openxmlformats.org/officeDocument/2006/relationships/hyperlink" Target="https://www.diodes.com/datasheet/download/MMBTA05.pdf" TargetMode="External"/><Relationship Id="rId_hyperlink_1382" Type="http://schemas.openxmlformats.org/officeDocument/2006/relationships/hyperlink" Target="https://www.diodes.com/part/view/MMBTA05Q" TargetMode="External"/><Relationship Id="rId_hyperlink_1383" Type="http://schemas.openxmlformats.org/officeDocument/2006/relationships/hyperlink" Target="https://www.diodes.com/datasheet/download/MMBTA06.pdf" TargetMode="External"/><Relationship Id="rId_hyperlink_1384" Type="http://schemas.openxmlformats.org/officeDocument/2006/relationships/hyperlink" Target="https://www.diodes.com/part/view/MMBTA06" TargetMode="External"/><Relationship Id="rId_hyperlink_1385" Type="http://schemas.openxmlformats.org/officeDocument/2006/relationships/hyperlink" Target="https://www.diodes.com/datasheet/download/MMBTA06.pdf" TargetMode="External"/><Relationship Id="rId_hyperlink_1386" Type="http://schemas.openxmlformats.org/officeDocument/2006/relationships/hyperlink" Target="https://www.diodes.com/part/view/MMBTA06Q" TargetMode="External"/><Relationship Id="rId_hyperlink_1387" Type="http://schemas.openxmlformats.org/officeDocument/2006/relationships/hyperlink" Target="https://www.diodes.com/datasheet/download/MMBTA13.pdf" TargetMode="External"/><Relationship Id="rId_hyperlink_1388" Type="http://schemas.openxmlformats.org/officeDocument/2006/relationships/hyperlink" Target="https://www.diodes.com/part/view/MMBTA13" TargetMode="External"/><Relationship Id="rId_hyperlink_1389" Type="http://schemas.openxmlformats.org/officeDocument/2006/relationships/hyperlink" Target="https://www.diodes.com/datasheet/download/MMBTA14.pdf" TargetMode="External"/><Relationship Id="rId_hyperlink_1390" Type="http://schemas.openxmlformats.org/officeDocument/2006/relationships/hyperlink" Target="https://www.diodes.com/part/view/MMBTA14" TargetMode="External"/><Relationship Id="rId_hyperlink_1391" Type="http://schemas.openxmlformats.org/officeDocument/2006/relationships/hyperlink" Target="https://www.diodes.com/datasheet/download/MMBTA42.pdf" TargetMode="External"/><Relationship Id="rId_hyperlink_1392" Type="http://schemas.openxmlformats.org/officeDocument/2006/relationships/hyperlink" Target="https://www.diodes.com/part/view/MMBTA42" TargetMode="External"/><Relationship Id="rId_hyperlink_1393" Type="http://schemas.openxmlformats.org/officeDocument/2006/relationships/hyperlink" Target="https://www.diodes.com/datasheet/download/MMBTA42Q.pdf" TargetMode="External"/><Relationship Id="rId_hyperlink_1394" Type="http://schemas.openxmlformats.org/officeDocument/2006/relationships/hyperlink" Target="https://www.diodes.com/part/view/MMBTA42Q" TargetMode="External"/><Relationship Id="rId_hyperlink_1395" Type="http://schemas.openxmlformats.org/officeDocument/2006/relationships/hyperlink" Target="https://www.diodes.com/datasheet/download/MMBTA55.pdf" TargetMode="External"/><Relationship Id="rId_hyperlink_1396" Type="http://schemas.openxmlformats.org/officeDocument/2006/relationships/hyperlink" Target="https://www.diodes.com/part/view/MMBTA55" TargetMode="External"/><Relationship Id="rId_hyperlink_1397" Type="http://schemas.openxmlformats.org/officeDocument/2006/relationships/hyperlink" Target="https://www.diodes.com/datasheet/download/MMBTA55Q.pdf" TargetMode="External"/><Relationship Id="rId_hyperlink_1398" Type="http://schemas.openxmlformats.org/officeDocument/2006/relationships/hyperlink" Target="https://www.diodes.com/part/view/MMBTA55Q" TargetMode="External"/><Relationship Id="rId_hyperlink_1399" Type="http://schemas.openxmlformats.org/officeDocument/2006/relationships/hyperlink" Target="https://www.diodes.com/datasheet/download/MMBTA56.pdf" TargetMode="External"/><Relationship Id="rId_hyperlink_1400" Type="http://schemas.openxmlformats.org/officeDocument/2006/relationships/hyperlink" Target="https://www.diodes.com/part/view/MMBTA56" TargetMode="External"/><Relationship Id="rId_hyperlink_1401" Type="http://schemas.openxmlformats.org/officeDocument/2006/relationships/hyperlink" Target="https://www.diodes.com/datasheet/download/MMBTA56Q.pdf" TargetMode="External"/><Relationship Id="rId_hyperlink_1402" Type="http://schemas.openxmlformats.org/officeDocument/2006/relationships/hyperlink" Target="https://www.diodes.com/part/view/MMBTA56Q" TargetMode="External"/><Relationship Id="rId_hyperlink_1403" Type="http://schemas.openxmlformats.org/officeDocument/2006/relationships/hyperlink" Target="https://www.diodes.com/datasheet/download/MMBTA63.pdf" TargetMode="External"/><Relationship Id="rId_hyperlink_1404" Type="http://schemas.openxmlformats.org/officeDocument/2006/relationships/hyperlink" Target="https://www.diodes.com/part/view/MMBTA63" TargetMode="External"/><Relationship Id="rId_hyperlink_1405" Type="http://schemas.openxmlformats.org/officeDocument/2006/relationships/hyperlink" Target="https://www.diodes.com/datasheet/download/MMBTA64.pdf" TargetMode="External"/><Relationship Id="rId_hyperlink_1406" Type="http://schemas.openxmlformats.org/officeDocument/2006/relationships/hyperlink" Target="https://www.diodes.com/part/view/MMBTA64" TargetMode="External"/><Relationship Id="rId_hyperlink_1407" Type="http://schemas.openxmlformats.org/officeDocument/2006/relationships/hyperlink" Target="https://www.diodes.com/datasheet/download/MMBTA92.pdf" TargetMode="External"/><Relationship Id="rId_hyperlink_1408" Type="http://schemas.openxmlformats.org/officeDocument/2006/relationships/hyperlink" Target="https://www.diodes.com/part/view/MMBTA92" TargetMode="External"/><Relationship Id="rId_hyperlink_1409" Type="http://schemas.openxmlformats.org/officeDocument/2006/relationships/hyperlink" Target="https://www.diodes.com/datasheet/download/MMBTA92.pdf" TargetMode="External"/><Relationship Id="rId_hyperlink_1410" Type="http://schemas.openxmlformats.org/officeDocument/2006/relationships/hyperlink" Target="https://www.diodes.com/part/view/MMBTA92Q" TargetMode="External"/><Relationship Id="rId_hyperlink_1411" Type="http://schemas.openxmlformats.org/officeDocument/2006/relationships/hyperlink" Target="https://www.diodes.com/datasheet/download/MMBTH10.pdf" TargetMode="External"/><Relationship Id="rId_hyperlink_1412" Type="http://schemas.openxmlformats.org/officeDocument/2006/relationships/hyperlink" Target="https://www.diodes.com/part/view/MMBTH10" TargetMode="External"/><Relationship Id="rId_hyperlink_1413" Type="http://schemas.openxmlformats.org/officeDocument/2006/relationships/hyperlink" Target="https://www.diodes.com/datasheet/download/MMBTH10Q.pdf" TargetMode="External"/><Relationship Id="rId_hyperlink_1414" Type="http://schemas.openxmlformats.org/officeDocument/2006/relationships/hyperlink" Target="https://www.diodes.com/part/view/MMBTH10Q" TargetMode="External"/><Relationship Id="rId_hyperlink_1415" Type="http://schemas.openxmlformats.org/officeDocument/2006/relationships/hyperlink" Target="https://www.diodes.com/datasheet/download/MMDT2222A.pdf" TargetMode="External"/><Relationship Id="rId_hyperlink_1416" Type="http://schemas.openxmlformats.org/officeDocument/2006/relationships/hyperlink" Target="https://www.diodes.com/part/view/MMDT2222A" TargetMode="External"/><Relationship Id="rId_hyperlink_1417" Type="http://schemas.openxmlformats.org/officeDocument/2006/relationships/hyperlink" Target="https://www.diodes.com/datasheet/download/MMDT2222V.pdf" TargetMode="External"/><Relationship Id="rId_hyperlink_1418" Type="http://schemas.openxmlformats.org/officeDocument/2006/relationships/hyperlink" Target="https://www.diodes.com/part/view/MMDT2222V" TargetMode="External"/><Relationship Id="rId_hyperlink_1419" Type="http://schemas.openxmlformats.org/officeDocument/2006/relationships/hyperlink" Target="https://www.diodes.com/datasheet/download/MMDT2222VQ.pdf" TargetMode="External"/><Relationship Id="rId_hyperlink_1420" Type="http://schemas.openxmlformats.org/officeDocument/2006/relationships/hyperlink" Target="https://www.diodes.com/part/view/MMDT2222VQ" TargetMode="External"/><Relationship Id="rId_hyperlink_1421" Type="http://schemas.openxmlformats.org/officeDocument/2006/relationships/hyperlink" Target="https://www.diodes.com/datasheet/download/MMDT2227.pdf" TargetMode="External"/><Relationship Id="rId_hyperlink_1422" Type="http://schemas.openxmlformats.org/officeDocument/2006/relationships/hyperlink" Target="https://www.diodes.com/part/view/MMDT2227" TargetMode="External"/><Relationship Id="rId_hyperlink_1423" Type="http://schemas.openxmlformats.org/officeDocument/2006/relationships/hyperlink" Target="https://www.diodes.com/datasheet/download/MMDT2227M.pdf" TargetMode="External"/><Relationship Id="rId_hyperlink_1424" Type="http://schemas.openxmlformats.org/officeDocument/2006/relationships/hyperlink" Target="https://www.diodes.com/part/view/MMDT2227M" TargetMode="External"/><Relationship Id="rId_hyperlink_1425" Type="http://schemas.openxmlformats.org/officeDocument/2006/relationships/hyperlink" Target="https://www.diodes.com/datasheet/download/MMDT2227Q.pdf" TargetMode="External"/><Relationship Id="rId_hyperlink_1426" Type="http://schemas.openxmlformats.org/officeDocument/2006/relationships/hyperlink" Target="https://www.diodes.com/part/view/MMDT2227Q" TargetMode="External"/><Relationship Id="rId_hyperlink_1427" Type="http://schemas.openxmlformats.org/officeDocument/2006/relationships/hyperlink" Target="https://www.diodes.com/datasheet/download/MMDT2907A.pdf" TargetMode="External"/><Relationship Id="rId_hyperlink_1428" Type="http://schemas.openxmlformats.org/officeDocument/2006/relationships/hyperlink" Target="https://www.diodes.com/part/view/MMDT2907A" TargetMode="External"/><Relationship Id="rId_hyperlink_1429" Type="http://schemas.openxmlformats.org/officeDocument/2006/relationships/hyperlink" Target="https://www.diodes.com/datasheet/download/MMDT2907AQ.pdf" TargetMode="External"/><Relationship Id="rId_hyperlink_1430" Type="http://schemas.openxmlformats.org/officeDocument/2006/relationships/hyperlink" Target="https://www.diodes.com/part/view/MMDT2907AQ" TargetMode="External"/><Relationship Id="rId_hyperlink_1431" Type="http://schemas.openxmlformats.org/officeDocument/2006/relationships/hyperlink" Target="https://www.diodes.com/datasheet/download/MMDT2907V.pdf" TargetMode="External"/><Relationship Id="rId_hyperlink_1432" Type="http://schemas.openxmlformats.org/officeDocument/2006/relationships/hyperlink" Target="https://www.diodes.com/part/view/MMDT2907V" TargetMode="External"/><Relationship Id="rId_hyperlink_1433" Type="http://schemas.openxmlformats.org/officeDocument/2006/relationships/hyperlink" Target="https://www.diodes.com/datasheet/download/MMDT2907VQ.pdf" TargetMode="External"/><Relationship Id="rId_hyperlink_1434" Type="http://schemas.openxmlformats.org/officeDocument/2006/relationships/hyperlink" Target="https://www.diodes.com/part/view/MMDT2907VQ" TargetMode="External"/><Relationship Id="rId_hyperlink_1435" Type="http://schemas.openxmlformats.org/officeDocument/2006/relationships/hyperlink" Target="https://www.diodes.com/datasheet/download/MMDT3904.pdf" TargetMode="External"/><Relationship Id="rId_hyperlink_1436" Type="http://schemas.openxmlformats.org/officeDocument/2006/relationships/hyperlink" Target="https://www.diodes.com/part/view/MMDT3904" TargetMode="External"/><Relationship Id="rId_hyperlink_1437" Type="http://schemas.openxmlformats.org/officeDocument/2006/relationships/hyperlink" Target="https://www.diodes.com/datasheet/download/MMDT3904Q.pdf" TargetMode="External"/><Relationship Id="rId_hyperlink_1438" Type="http://schemas.openxmlformats.org/officeDocument/2006/relationships/hyperlink" Target="https://www.diodes.com/part/view/MMDT3904Q" TargetMode="External"/><Relationship Id="rId_hyperlink_1439" Type="http://schemas.openxmlformats.org/officeDocument/2006/relationships/hyperlink" Target="https://www.diodes.com/datasheet/download/MMDT3904VC.pdf" TargetMode="External"/><Relationship Id="rId_hyperlink_1440" Type="http://schemas.openxmlformats.org/officeDocument/2006/relationships/hyperlink" Target="https://www.diodes.com/part/view/MMDT3904VC" TargetMode="External"/><Relationship Id="rId_hyperlink_1441" Type="http://schemas.openxmlformats.org/officeDocument/2006/relationships/hyperlink" Target="https://www.diodes.com/datasheet/download/MMDT3906.pdf" TargetMode="External"/><Relationship Id="rId_hyperlink_1442" Type="http://schemas.openxmlformats.org/officeDocument/2006/relationships/hyperlink" Target="https://www.diodes.com/part/view/MMDT3906" TargetMode="External"/><Relationship Id="rId_hyperlink_1443" Type="http://schemas.openxmlformats.org/officeDocument/2006/relationships/hyperlink" Target="https://www.diodes.com/datasheet/download/MMDT3906Q.pdf" TargetMode="External"/><Relationship Id="rId_hyperlink_1444" Type="http://schemas.openxmlformats.org/officeDocument/2006/relationships/hyperlink" Target="https://www.diodes.com/part/view/MMDT3906Q" TargetMode="External"/><Relationship Id="rId_hyperlink_1445" Type="http://schemas.openxmlformats.org/officeDocument/2006/relationships/hyperlink" Target="https://www.diodes.com/datasheet/download/MMDT3906VC.pdf" TargetMode="External"/><Relationship Id="rId_hyperlink_1446" Type="http://schemas.openxmlformats.org/officeDocument/2006/relationships/hyperlink" Target="https://www.diodes.com/part/view/MMDT3906VC" TargetMode="External"/><Relationship Id="rId_hyperlink_1447" Type="http://schemas.openxmlformats.org/officeDocument/2006/relationships/hyperlink" Target="https://www.diodes.com/datasheet/download/MMDT3946.pdf" TargetMode="External"/><Relationship Id="rId_hyperlink_1448" Type="http://schemas.openxmlformats.org/officeDocument/2006/relationships/hyperlink" Target="https://www.diodes.com/part/view/MMDT3946" TargetMode="External"/><Relationship Id="rId_hyperlink_1449" Type="http://schemas.openxmlformats.org/officeDocument/2006/relationships/hyperlink" Target="https://www.diodes.com/datasheet/download/MMDT3946LP4.pdf" TargetMode="External"/><Relationship Id="rId_hyperlink_1450" Type="http://schemas.openxmlformats.org/officeDocument/2006/relationships/hyperlink" Target="https://www.diodes.com/part/view/MMDT3946LP4" TargetMode="External"/><Relationship Id="rId_hyperlink_1451" Type="http://schemas.openxmlformats.org/officeDocument/2006/relationships/hyperlink" Target="https://www.diodes.com/datasheet/download/MMDT3946Q.pdf" TargetMode="External"/><Relationship Id="rId_hyperlink_1452" Type="http://schemas.openxmlformats.org/officeDocument/2006/relationships/hyperlink" Target="https://www.diodes.com/part/view/MMDT3946Q" TargetMode="External"/><Relationship Id="rId_hyperlink_1453" Type="http://schemas.openxmlformats.org/officeDocument/2006/relationships/hyperlink" Target="https://www.diodes.com/datasheet/download/MMDT4401.pdf" TargetMode="External"/><Relationship Id="rId_hyperlink_1454" Type="http://schemas.openxmlformats.org/officeDocument/2006/relationships/hyperlink" Target="https://www.diodes.com/part/view/MMDT4401" TargetMode="External"/><Relationship Id="rId_hyperlink_1455" Type="http://schemas.openxmlformats.org/officeDocument/2006/relationships/hyperlink" Target="https://www.diodes.com/datasheet/download/MMDT4401Q.pdf" TargetMode="External"/><Relationship Id="rId_hyperlink_1456" Type="http://schemas.openxmlformats.org/officeDocument/2006/relationships/hyperlink" Target="https://www.diodes.com/part/view/MMDT4401Q" TargetMode="External"/><Relationship Id="rId_hyperlink_1457" Type="http://schemas.openxmlformats.org/officeDocument/2006/relationships/hyperlink" Target="https://www.diodes.com/datasheet/download/MMDT4403.pdf" TargetMode="External"/><Relationship Id="rId_hyperlink_1458" Type="http://schemas.openxmlformats.org/officeDocument/2006/relationships/hyperlink" Target="https://www.diodes.com/part/view/MMDT4403" TargetMode="External"/><Relationship Id="rId_hyperlink_1459" Type="http://schemas.openxmlformats.org/officeDocument/2006/relationships/hyperlink" Target="https://www.diodes.com/datasheet/download/MMDT4413.pdf" TargetMode="External"/><Relationship Id="rId_hyperlink_1460" Type="http://schemas.openxmlformats.org/officeDocument/2006/relationships/hyperlink" Target="https://www.diodes.com/part/view/MMDT4413" TargetMode="External"/><Relationship Id="rId_hyperlink_1461" Type="http://schemas.openxmlformats.org/officeDocument/2006/relationships/hyperlink" Target="https://www.diodes.com/datasheet/download/MMDT5401.pdf" TargetMode="External"/><Relationship Id="rId_hyperlink_1462" Type="http://schemas.openxmlformats.org/officeDocument/2006/relationships/hyperlink" Target="https://www.diodes.com/part/view/MMDT5401" TargetMode="External"/><Relationship Id="rId_hyperlink_1463" Type="http://schemas.openxmlformats.org/officeDocument/2006/relationships/hyperlink" Target="https://www.diodes.com/datasheet/download/MMDT5401Q.pdf" TargetMode="External"/><Relationship Id="rId_hyperlink_1464" Type="http://schemas.openxmlformats.org/officeDocument/2006/relationships/hyperlink" Target="https://www.diodes.com/part/view/MMDT5401Q" TargetMode="External"/><Relationship Id="rId_hyperlink_1465" Type="http://schemas.openxmlformats.org/officeDocument/2006/relationships/hyperlink" Target="https://www.diodes.com/datasheet/download/MMDT5451.pdf" TargetMode="External"/><Relationship Id="rId_hyperlink_1466" Type="http://schemas.openxmlformats.org/officeDocument/2006/relationships/hyperlink" Target="https://www.diodes.com/part/view/MMDT5451" TargetMode="External"/><Relationship Id="rId_hyperlink_1467" Type="http://schemas.openxmlformats.org/officeDocument/2006/relationships/hyperlink" Target="https://www.diodes.com/datasheet/download/MMDT5451Q.pdf" TargetMode="External"/><Relationship Id="rId_hyperlink_1468" Type="http://schemas.openxmlformats.org/officeDocument/2006/relationships/hyperlink" Target="https://www.diodes.com/part/view/MMDT5451Q" TargetMode="External"/><Relationship Id="rId_hyperlink_1469" Type="http://schemas.openxmlformats.org/officeDocument/2006/relationships/hyperlink" Target="https://www.diodes.com/datasheet/download/MMDT5551.pdf" TargetMode="External"/><Relationship Id="rId_hyperlink_1470" Type="http://schemas.openxmlformats.org/officeDocument/2006/relationships/hyperlink" Target="https://www.diodes.com/part/view/MMDT5551" TargetMode="External"/><Relationship Id="rId_hyperlink_1471" Type="http://schemas.openxmlformats.org/officeDocument/2006/relationships/hyperlink" Target="https://www.diodes.com/datasheet/download/MMDTA06.pdf" TargetMode="External"/><Relationship Id="rId_hyperlink_1472" Type="http://schemas.openxmlformats.org/officeDocument/2006/relationships/hyperlink" Target="https://www.diodes.com/part/view/MMDTA06" TargetMode="External"/><Relationship Id="rId_hyperlink_1473" Type="http://schemas.openxmlformats.org/officeDocument/2006/relationships/hyperlink" Target="https://www.diodes.com/datasheet/download/MMDTA42.pdf" TargetMode="External"/><Relationship Id="rId_hyperlink_1474" Type="http://schemas.openxmlformats.org/officeDocument/2006/relationships/hyperlink" Target="https://www.diodes.com/part/view/MMDTA42" TargetMode="External"/><Relationship Id="rId_hyperlink_1475" Type="http://schemas.openxmlformats.org/officeDocument/2006/relationships/hyperlink" Target="https://www.diodes.com/datasheet/download/MMST2222A.pdf" TargetMode="External"/><Relationship Id="rId_hyperlink_1476" Type="http://schemas.openxmlformats.org/officeDocument/2006/relationships/hyperlink" Target="https://www.diodes.com/part/view/MMST2222A" TargetMode="External"/><Relationship Id="rId_hyperlink_1477" Type="http://schemas.openxmlformats.org/officeDocument/2006/relationships/hyperlink" Target="https://www.diodes.com/datasheet/download/MMST2907A.pdf" TargetMode="External"/><Relationship Id="rId_hyperlink_1478" Type="http://schemas.openxmlformats.org/officeDocument/2006/relationships/hyperlink" Target="https://www.diodes.com/part/view/MMST2907A" TargetMode="External"/><Relationship Id="rId_hyperlink_1479" Type="http://schemas.openxmlformats.org/officeDocument/2006/relationships/hyperlink" Target="https://www.diodes.com/datasheet/download/MMST2907A.pdf" TargetMode="External"/><Relationship Id="rId_hyperlink_1480" Type="http://schemas.openxmlformats.org/officeDocument/2006/relationships/hyperlink" Target="https://www.diodes.com/part/view/MMST2907AQ" TargetMode="External"/><Relationship Id="rId_hyperlink_1481" Type="http://schemas.openxmlformats.org/officeDocument/2006/relationships/hyperlink" Target="https://www.diodes.com/datasheet/download/MMST3904.pdf" TargetMode="External"/><Relationship Id="rId_hyperlink_1482" Type="http://schemas.openxmlformats.org/officeDocument/2006/relationships/hyperlink" Target="https://www.diodes.com/part/view/MMST3904" TargetMode="External"/><Relationship Id="rId_hyperlink_1483" Type="http://schemas.openxmlformats.org/officeDocument/2006/relationships/hyperlink" Target="https://www.diodes.com/datasheet/download/MMST3904Q.pdf" TargetMode="External"/><Relationship Id="rId_hyperlink_1484" Type="http://schemas.openxmlformats.org/officeDocument/2006/relationships/hyperlink" Target="https://www.diodes.com/part/view/MMST3904Q" TargetMode="External"/><Relationship Id="rId_hyperlink_1485" Type="http://schemas.openxmlformats.org/officeDocument/2006/relationships/hyperlink" Target="https://www.diodes.com/datasheet/download/MMST3906.pdf" TargetMode="External"/><Relationship Id="rId_hyperlink_1486" Type="http://schemas.openxmlformats.org/officeDocument/2006/relationships/hyperlink" Target="https://www.diodes.com/part/view/MMST3906" TargetMode="External"/><Relationship Id="rId_hyperlink_1487" Type="http://schemas.openxmlformats.org/officeDocument/2006/relationships/hyperlink" Target="https://www.diodes.com/datasheet/download/MMST4401.pdf" TargetMode="External"/><Relationship Id="rId_hyperlink_1488" Type="http://schemas.openxmlformats.org/officeDocument/2006/relationships/hyperlink" Target="https://www.diodes.com/part/view/MMST4401" TargetMode="External"/><Relationship Id="rId_hyperlink_1489" Type="http://schemas.openxmlformats.org/officeDocument/2006/relationships/hyperlink" Target="https://www.diodes.com/datasheet/download/MMST4403.pdf" TargetMode="External"/><Relationship Id="rId_hyperlink_1490" Type="http://schemas.openxmlformats.org/officeDocument/2006/relationships/hyperlink" Target="https://www.diodes.com/part/view/MMST4403" TargetMode="External"/><Relationship Id="rId_hyperlink_1491" Type="http://schemas.openxmlformats.org/officeDocument/2006/relationships/hyperlink" Target="https://www.diodes.com/datasheet/download/MMST5401.pdf" TargetMode="External"/><Relationship Id="rId_hyperlink_1492" Type="http://schemas.openxmlformats.org/officeDocument/2006/relationships/hyperlink" Target="https://www.diodes.com/part/view/MMST5401" TargetMode="External"/><Relationship Id="rId_hyperlink_1493" Type="http://schemas.openxmlformats.org/officeDocument/2006/relationships/hyperlink" Target="https://www.diodes.com/datasheet/download/MMST5401.pdf" TargetMode="External"/><Relationship Id="rId_hyperlink_1494" Type="http://schemas.openxmlformats.org/officeDocument/2006/relationships/hyperlink" Target="https://www.diodes.com/part/view/MMST5401Q" TargetMode="External"/><Relationship Id="rId_hyperlink_1495" Type="http://schemas.openxmlformats.org/officeDocument/2006/relationships/hyperlink" Target="https://www.diodes.com/datasheet/download/MMST5551.pdf" TargetMode="External"/><Relationship Id="rId_hyperlink_1496" Type="http://schemas.openxmlformats.org/officeDocument/2006/relationships/hyperlink" Target="https://www.diodes.com/part/view/MMST5551" TargetMode="External"/><Relationship Id="rId_hyperlink_1497" Type="http://schemas.openxmlformats.org/officeDocument/2006/relationships/hyperlink" Target="https://www.diodes.com/datasheet/download/MMST5551.pdf" TargetMode="External"/><Relationship Id="rId_hyperlink_1498" Type="http://schemas.openxmlformats.org/officeDocument/2006/relationships/hyperlink" Target="https://www.diodes.com/part/view/MMST5551Q" TargetMode="External"/><Relationship Id="rId_hyperlink_1499" Type="http://schemas.openxmlformats.org/officeDocument/2006/relationships/hyperlink" Target="https://www.diodes.com/datasheet/download/MMST6427.pdf" TargetMode="External"/><Relationship Id="rId_hyperlink_1500" Type="http://schemas.openxmlformats.org/officeDocument/2006/relationships/hyperlink" Target="https://www.diodes.com/part/view/MMST6427" TargetMode="External"/><Relationship Id="rId_hyperlink_1501" Type="http://schemas.openxmlformats.org/officeDocument/2006/relationships/hyperlink" Target="https://www.diodes.com/datasheet/download/MMSTA05.pdf" TargetMode="External"/><Relationship Id="rId_hyperlink_1502" Type="http://schemas.openxmlformats.org/officeDocument/2006/relationships/hyperlink" Target="https://www.diodes.com/part/view/MMSTA05" TargetMode="External"/><Relationship Id="rId_hyperlink_1503" Type="http://schemas.openxmlformats.org/officeDocument/2006/relationships/hyperlink" Target="https://www.diodes.com/datasheet/download/MMSTA06.pdf" TargetMode="External"/><Relationship Id="rId_hyperlink_1504" Type="http://schemas.openxmlformats.org/officeDocument/2006/relationships/hyperlink" Target="https://www.diodes.com/part/view/MMSTA06" TargetMode="External"/><Relationship Id="rId_hyperlink_1505" Type="http://schemas.openxmlformats.org/officeDocument/2006/relationships/hyperlink" Target="https://www.diodes.com/datasheet/download/MMSTA06Q.pdf" TargetMode="External"/><Relationship Id="rId_hyperlink_1506" Type="http://schemas.openxmlformats.org/officeDocument/2006/relationships/hyperlink" Target="https://www.diodes.com/part/view/MMSTA06Q" TargetMode="External"/><Relationship Id="rId_hyperlink_1507" Type="http://schemas.openxmlformats.org/officeDocument/2006/relationships/hyperlink" Target="https://www.diodes.com/datasheet/download/MMSTA13.pdf" TargetMode="External"/><Relationship Id="rId_hyperlink_1508" Type="http://schemas.openxmlformats.org/officeDocument/2006/relationships/hyperlink" Target="https://www.diodes.com/part/view/MMSTA13" TargetMode="External"/><Relationship Id="rId_hyperlink_1509" Type="http://schemas.openxmlformats.org/officeDocument/2006/relationships/hyperlink" Target="https://www.diodes.com/datasheet/download/MMSTA14.pdf" TargetMode="External"/><Relationship Id="rId_hyperlink_1510" Type="http://schemas.openxmlformats.org/officeDocument/2006/relationships/hyperlink" Target="https://www.diodes.com/part/view/MMSTA14" TargetMode="External"/><Relationship Id="rId_hyperlink_1511" Type="http://schemas.openxmlformats.org/officeDocument/2006/relationships/hyperlink" Target="https://www.diodes.com/datasheet/download/MMSTA42.pdf" TargetMode="External"/><Relationship Id="rId_hyperlink_1512" Type="http://schemas.openxmlformats.org/officeDocument/2006/relationships/hyperlink" Target="https://www.diodes.com/part/view/MMSTA42" TargetMode="External"/><Relationship Id="rId_hyperlink_1513" Type="http://schemas.openxmlformats.org/officeDocument/2006/relationships/hyperlink" Target="https://www.diodes.com/datasheet/download/MMSTA55.pdf" TargetMode="External"/><Relationship Id="rId_hyperlink_1514" Type="http://schemas.openxmlformats.org/officeDocument/2006/relationships/hyperlink" Target="https://www.diodes.com/part/view/MMSTA55" TargetMode="External"/><Relationship Id="rId_hyperlink_1515" Type="http://schemas.openxmlformats.org/officeDocument/2006/relationships/hyperlink" Target="https://www.diodes.com/datasheet/download/MMSTA56.pdf" TargetMode="External"/><Relationship Id="rId_hyperlink_1516" Type="http://schemas.openxmlformats.org/officeDocument/2006/relationships/hyperlink" Target="https://www.diodes.com/part/view/MMSTA56" TargetMode="External"/><Relationship Id="rId_hyperlink_1517" Type="http://schemas.openxmlformats.org/officeDocument/2006/relationships/hyperlink" Target="https://www.diodes.com/datasheet/download/MMSTA56Q.pdf" TargetMode="External"/><Relationship Id="rId_hyperlink_1518" Type="http://schemas.openxmlformats.org/officeDocument/2006/relationships/hyperlink" Target="https://www.diodes.com/part/view/MMSTA56Q" TargetMode="External"/><Relationship Id="rId_hyperlink_1519" Type="http://schemas.openxmlformats.org/officeDocument/2006/relationships/hyperlink" Target="https://www.diodes.com/datasheet/download/MMSTA63.pdf" TargetMode="External"/><Relationship Id="rId_hyperlink_1520" Type="http://schemas.openxmlformats.org/officeDocument/2006/relationships/hyperlink" Target="https://www.diodes.com/part/view/MMSTA63" TargetMode="External"/><Relationship Id="rId_hyperlink_1521" Type="http://schemas.openxmlformats.org/officeDocument/2006/relationships/hyperlink" Target="https://www.diodes.com/datasheet/download/MMSTA64.pdf" TargetMode="External"/><Relationship Id="rId_hyperlink_1522" Type="http://schemas.openxmlformats.org/officeDocument/2006/relationships/hyperlink" Target="https://www.diodes.com/part/view/MMSTA64" TargetMode="External"/><Relationship Id="rId_hyperlink_1523" Type="http://schemas.openxmlformats.org/officeDocument/2006/relationships/hyperlink" Target="https://www.diodes.com/datasheet/download/MMSTA92.pdf" TargetMode="External"/><Relationship Id="rId_hyperlink_1524" Type="http://schemas.openxmlformats.org/officeDocument/2006/relationships/hyperlink" Target="https://www.diodes.com/part/view/MMSTA92" TargetMode="External"/><Relationship Id="rId_hyperlink_1525" Type="http://schemas.openxmlformats.org/officeDocument/2006/relationships/hyperlink" Target="https://www.diodes.com/datasheet/download/SXTA42.pdf" TargetMode="External"/><Relationship Id="rId_hyperlink_1526" Type="http://schemas.openxmlformats.org/officeDocument/2006/relationships/hyperlink" Target="https://www.diodes.com/part/view/SXTA42" TargetMode="External"/><Relationship Id="rId_hyperlink_1527" Type="http://schemas.openxmlformats.org/officeDocument/2006/relationships/hyperlink" Target="https://www.diodes.com/datasheet/download/ZDT1048.pdf" TargetMode="External"/><Relationship Id="rId_hyperlink_1528" Type="http://schemas.openxmlformats.org/officeDocument/2006/relationships/hyperlink" Target="https://www.diodes.com/part/view/ZDT1048" TargetMode="External"/><Relationship Id="rId_hyperlink_1529" Type="http://schemas.openxmlformats.org/officeDocument/2006/relationships/hyperlink" Target="https://www.diodes.com/datasheet/download/ZDT1049.pdf" TargetMode="External"/><Relationship Id="rId_hyperlink_1530" Type="http://schemas.openxmlformats.org/officeDocument/2006/relationships/hyperlink" Target="https://www.diodes.com/part/view/ZDT1049" TargetMode="External"/><Relationship Id="rId_hyperlink_1531" Type="http://schemas.openxmlformats.org/officeDocument/2006/relationships/hyperlink" Target="https://www.diodes.com/datasheet/download/ZDT1049.pdf" TargetMode="External"/><Relationship Id="rId_hyperlink_1532" Type="http://schemas.openxmlformats.org/officeDocument/2006/relationships/hyperlink" Target="https://www.diodes.com/part/view/ZDT1049Q" TargetMode="External"/><Relationship Id="rId_hyperlink_1533" Type="http://schemas.openxmlformats.org/officeDocument/2006/relationships/hyperlink" Target="https://www.diodes.com/datasheet/download/ZDT1053.pdf" TargetMode="External"/><Relationship Id="rId_hyperlink_1534" Type="http://schemas.openxmlformats.org/officeDocument/2006/relationships/hyperlink" Target="https://www.diodes.com/part/view/ZDT1053" TargetMode="External"/><Relationship Id="rId_hyperlink_1535" Type="http://schemas.openxmlformats.org/officeDocument/2006/relationships/hyperlink" Target="https://www.diodes.com/datasheet/download/ZDT6702.pdf" TargetMode="External"/><Relationship Id="rId_hyperlink_1536" Type="http://schemas.openxmlformats.org/officeDocument/2006/relationships/hyperlink" Target="https://www.diodes.com/part/view/ZDT6702" TargetMode="External"/><Relationship Id="rId_hyperlink_1537" Type="http://schemas.openxmlformats.org/officeDocument/2006/relationships/hyperlink" Target="https://www.diodes.com/datasheet/download/ZDT6702.pdf" TargetMode="External"/><Relationship Id="rId_hyperlink_1538" Type="http://schemas.openxmlformats.org/officeDocument/2006/relationships/hyperlink" Target="https://www.diodes.com/part/view/ZDT6702Q" TargetMode="External"/><Relationship Id="rId_hyperlink_1539" Type="http://schemas.openxmlformats.org/officeDocument/2006/relationships/hyperlink" Target="https://www.diodes.com/datasheet/download/ZDT6718Q.pdf" TargetMode="External"/><Relationship Id="rId_hyperlink_1540" Type="http://schemas.openxmlformats.org/officeDocument/2006/relationships/hyperlink" Target="https://www.diodes.com/part/view/ZDT6718Q" TargetMode="External"/><Relationship Id="rId_hyperlink_1541" Type="http://schemas.openxmlformats.org/officeDocument/2006/relationships/hyperlink" Target="https://www.diodes.com/datasheet/download/ZDT6753.pdf" TargetMode="External"/><Relationship Id="rId_hyperlink_1542" Type="http://schemas.openxmlformats.org/officeDocument/2006/relationships/hyperlink" Target="https://www.diodes.com/part/view/ZDT6753" TargetMode="External"/><Relationship Id="rId_hyperlink_1543" Type="http://schemas.openxmlformats.org/officeDocument/2006/relationships/hyperlink" Target="https://www.diodes.com/datasheet/download/ZDT6790.pdf" TargetMode="External"/><Relationship Id="rId_hyperlink_1544" Type="http://schemas.openxmlformats.org/officeDocument/2006/relationships/hyperlink" Target="https://www.diodes.com/part/view/ZDT6790" TargetMode="External"/><Relationship Id="rId_hyperlink_1545" Type="http://schemas.openxmlformats.org/officeDocument/2006/relationships/hyperlink" Target="https://www.diodes.com/datasheet/download/ZDT694.pdf" TargetMode="External"/><Relationship Id="rId_hyperlink_1546" Type="http://schemas.openxmlformats.org/officeDocument/2006/relationships/hyperlink" Target="https://www.diodes.com/part/view/ZDT694" TargetMode="External"/><Relationship Id="rId_hyperlink_1547" Type="http://schemas.openxmlformats.org/officeDocument/2006/relationships/hyperlink" Target="https://www.diodes.com/datasheet/download/ZDT694.pdf" TargetMode="External"/><Relationship Id="rId_hyperlink_1548" Type="http://schemas.openxmlformats.org/officeDocument/2006/relationships/hyperlink" Target="https://www.diodes.com/part/view/ZDT694Q" TargetMode="External"/><Relationship Id="rId_hyperlink_1549" Type="http://schemas.openxmlformats.org/officeDocument/2006/relationships/hyperlink" Target="https://www.diodes.com/datasheet/download/ZDT749.pdf" TargetMode="External"/><Relationship Id="rId_hyperlink_1550" Type="http://schemas.openxmlformats.org/officeDocument/2006/relationships/hyperlink" Target="https://www.diodes.com/part/view/ZDT749" TargetMode="External"/><Relationship Id="rId_hyperlink_1551" Type="http://schemas.openxmlformats.org/officeDocument/2006/relationships/hyperlink" Target="https://www.diodes.com/datasheet/download/ZDT751.pdf" TargetMode="External"/><Relationship Id="rId_hyperlink_1552" Type="http://schemas.openxmlformats.org/officeDocument/2006/relationships/hyperlink" Target="https://www.diodes.com/part/view/ZDT751" TargetMode="External"/><Relationship Id="rId_hyperlink_1553" Type="http://schemas.openxmlformats.org/officeDocument/2006/relationships/hyperlink" Target="https://www.diodes.com/datasheet/download/ZDT795AQ.pdf" TargetMode="External"/><Relationship Id="rId_hyperlink_1554" Type="http://schemas.openxmlformats.org/officeDocument/2006/relationships/hyperlink" Target="https://www.diodes.com/part/view/ZDT795AQ" TargetMode="External"/><Relationship Id="rId_hyperlink_1555" Type="http://schemas.openxmlformats.org/officeDocument/2006/relationships/hyperlink" Target="https://www.diodes.com/datasheet/download/ZHB6718.pdf" TargetMode="External"/><Relationship Id="rId_hyperlink_1556" Type="http://schemas.openxmlformats.org/officeDocument/2006/relationships/hyperlink" Target="https://www.diodes.com/part/view/ZHB6718" TargetMode="External"/><Relationship Id="rId_hyperlink_1557" Type="http://schemas.openxmlformats.org/officeDocument/2006/relationships/hyperlink" Target="https://www.diodes.com/datasheet/download/ZHB6790.pdf" TargetMode="External"/><Relationship Id="rId_hyperlink_1558" Type="http://schemas.openxmlformats.org/officeDocument/2006/relationships/hyperlink" Target="https://www.diodes.com/part/view/ZHB6790" TargetMode="External"/><Relationship Id="rId_hyperlink_1559" Type="http://schemas.openxmlformats.org/officeDocument/2006/relationships/hyperlink" Target="https://www.diodes.com/datasheet/download/ZHB6792.pdf" TargetMode="External"/><Relationship Id="rId_hyperlink_1560" Type="http://schemas.openxmlformats.org/officeDocument/2006/relationships/hyperlink" Target="https://www.diodes.com/part/view/ZHB6792" TargetMode="External"/><Relationship Id="rId_hyperlink_1561" Type="http://schemas.openxmlformats.org/officeDocument/2006/relationships/hyperlink" Target="https://www.diodes.com/datasheet/download/ZXTD09N50DE6.pdf" TargetMode="External"/><Relationship Id="rId_hyperlink_1562" Type="http://schemas.openxmlformats.org/officeDocument/2006/relationships/hyperlink" Target="https://www.diodes.com/part/view/ZTD09N50DE6Q" TargetMode="External"/><Relationship Id="rId_hyperlink_1563" Type="http://schemas.openxmlformats.org/officeDocument/2006/relationships/hyperlink" Target="https://www.diodes.com/datasheet/download/ZTN23015CFHQ.pdf" TargetMode="External"/><Relationship Id="rId_hyperlink_1564" Type="http://schemas.openxmlformats.org/officeDocument/2006/relationships/hyperlink" Target="https://www.diodes.com/part/view/ZTN23015CFHQ" TargetMode="External"/><Relationship Id="rId_hyperlink_1565" Type="http://schemas.openxmlformats.org/officeDocument/2006/relationships/hyperlink" Target="https://www.diodes.com/datasheet/download/ZXTP25040DFH.pdf" TargetMode="External"/><Relationship Id="rId_hyperlink_1566" Type="http://schemas.openxmlformats.org/officeDocument/2006/relationships/hyperlink" Target="https://www.diodes.com/part/view/ZTP25040DFH" TargetMode="External"/><Relationship Id="rId_hyperlink_1567" Type="http://schemas.openxmlformats.org/officeDocument/2006/relationships/hyperlink" Target="https://www.diodes.com/datasheet/download/ZTP25040DFHQ.pdf" TargetMode="External"/><Relationship Id="rId_hyperlink_1568" Type="http://schemas.openxmlformats.org/officeDocument/2006/relationships/hyperlink" Target="https://www.diodes.com/part/view/ZTP25040DFHQ" TargetMode="External"/><Relationship Id="rId_hyperlink_1569" Type="http://schemas.openxmlformats.org/officeDocument/2006/relationships/hyperlink" Target="https://www.diodes.com/datasheet/download/ZTX1048A.pdf" TargetMode="External"/><Relationship Id="rId_hyperlink_1570" Type="http://schemas.openxmlformats.org/officeDocument/2006/relationships/hyperlink" Target="https://www.diodes.com/part/view/ZTX1048A" TargetMode="External"/><Relationship Id="rId_hyperlink_1571" Type="http://schemas.openxmlformats.org/officeDocument/2006/relationships/hyperlink" Target="https://www.diodes.com/datasheet/download/ZTX1049A.pdf" TargetMode="External"/><Relationship Id="rId_hyperlink_1572" Type="http://schemas.openxmlformats.org/officeDocument/2006/relationships/hyperlink" Target="https://www.diodes.com/part/view/ZTX1049A" TargetMode="External"/><Relationship Id="rId_hyperlink_1573" Type="http://schemas.openxmlformats.org/officeDocument/2006/relationships/hyperlink" Target="https://www.diodes.com/datasheet/download/ZTX1051A.pdf" TargetMode="External"/><Relationship Id="rId_hyperlink_1574" Type="http://schemas.openxmlformats.org/officeDocument/2006/relationships/hyperlink" Target="https://www.diodes.com/part/view/ZTX1051A" TargetMode="External"/><Relationship Id="rId_hyperlink_1575" Type="http://schemas.openxmlformats.org/officeDocument/2006/relationships/hyperlink" Target="https://www.diodes.com/datasheet/download/ZTX1053A.pdf" TargetMode="External"/><Relationship Id="rId_hyperlink_1576" Type="http://schemas.openxmlformats.org/officeDocument/2006/relationships/hyperlink" Target="https://www.diodes.com/part/view/ZTX1053A" TargetMode="External"/><Relationship Id="rId_hyperlink_1577" Type="http://schemas.openxmlformats.org/officeDocument/2006/relationships/hyperlink" Target="https://www.diodes.com/datasheet/download/ZTX1149A.pdf" TargetMode="External"/><Relationship Id="rId_hyperlink_1578" Type="http://schemas.openxmlformats.org/officeDocument/2006/relationships/hyperlink" Target="https://www.diodes.com/part/view/ZTX1149A" TargetMode="External"/><Relationship Id="rId_hyperlink_1579" Type="http://schemas.openxmlformats.org/officeDocument/2006/relationships/hyperlink" Target="https://www.diodes.com/datasheet/download/ZTX450.pdf" TargetMode="External"/><Relationship Id="rId_hyperlink_1580" Type="http://schemas.openxmlformats.org/officeDocument/2006/relationships/hyperlink" Target="https://www.diodes.com/part/view/ZTX450" TargetMode="External"/><Relationship Id="rId_hyperlink_1581" Type="http://schemas.openxmlformats.org/officeDocument/2006/relationships/hyperlink" Target="https://www.diodes.com/datasheet/download/ZTX451.pdf" TargetMode="External"/><Relationship Id="rId_hyperlink_1582" Type="http://schemas.openxmlformats.org/officeDocument/2006/relationships/hyperlink" Target="https://www.diodes.com/part/view/ZTX451" TargetMode="External"/><Relationship Id="rId_hyperlink_1583" Type="http://schemas.openxmlformats.org/officeDocument/2006/relationships/hyperlink" Target="https://www.diodes.com/datasheet/download/ZTX453.pdf" TargetMode="External"/><Relationship Id="rId_hyperlink_1584" Type="http://schemas.openxmlformats.org/officeDocument/2006/relationships/hyperlink" Target="https://www.diodes.com/part/view/ZTX453" TargetMode="External"/><Relationship Id="rId_hyperlink_1585" Type="http://schemas.openxmlformats.org/officeDocument/2006/relationships/hyperlink" Target="https://www.diodes.com/datasheet/download/ZTX455.pdf" TargetMode="External"/><Relationship Id="rId_hyperlink_1586" Type="http://schemas.openxmlformats.org/officeDocument/2006/relationships/hyperlink" Target="https://www.diodes.com/part/view/ZTX455" TargetMode="External"/><Relationship Id="rId_hyperlink_1587" Type="http://schemas.openxmlformats.org/officeDocument/2006/relationships/hyperlink" Target="https://www.diodes.com/datasheet/download/ZTX457.pdf" TargetMode="External"/><Relationship Id="rId_hyperlink_1588" Type="http://schemas.openxmlformats.org/officeDocument/2006/relationships/hyperlink" Target="https://www.diodes.com/part/view/ZTX457" TargetMode="External"/><Relationship Id="rId_hyperlink_1589" Type="http://schemas.openxmlformats.org/officeDocument/2006/relationships/hyperlink" Target="https://www.diodes.com/datasheet/download/ZTX458.pdf" TargetMode="External"/><Relationship Id="rId_hyperlink_1590" Type="http://schemas.openxmlformats.org/officeDocument/2006/relationships/hyperlink" Target="https://www.diodes.com/part/view/ZTX458" TargetMode="External"/><Relationship Id="rId_hyperlink_1591" Type="http://schemas.openxmlformats.org/officeDocument/2006/relationships/hyperlink" Target="https://www.diodes.com/datasheet/download/ZTX549.pdf" TargetMode="External"/><Relationship Id="rId_hyperlink_1592" Type="http://schemas.openxmlformats.org/officeDocument/2006/relationships/hyperlink" Target="https://www.diodes.com/part/view/ZTX549" TargetMode="External"/><Relationship Id="rId_hyperlink_1593" Type="http://schemas.openxmlformats.org/officeDocument/2006/relationships/hyperlink" Target="https://www.diodes.com/datasheet/download/ZTX551.pdf" TargetMode="External"/><Relationship Id="rId_hyperlink_1594" Type="http://schemas.openxmlformats.org/officeDocument/2006/relationships/hyperlink" Target="https://www.diodes.com/part/view/ZTX551" TargetMode="External"/><Relationship Id="rId_hyperlink_1595" Type="http://schemas.openxmlformats.org/officeDocument/2006/relationships/hyperlink" Target="https://www.diodes.com/datasheet/download/ZTX553.pdf" TargetMode="External"/><Relationship Id="rId_hyperlink_1596" Type="http://schemas.openxmlformats.org/officeDocument/2006/relationships/hyperlink" Target="https://www.diodes.com/part/view/ZTX553" TargetMode="External"/><Relationship Id="rId_hyperlink_1597" Type="http://schemas.openxmlformats.org/officeDocument/2006/relationships/hyperlink" Target="https://www.diodes.com/datasheet/download/ZTX558.pdf" TargetMode="External"/><Relationship Id="rId_hyperlink_1598" Type="http://schemas.openxmlformats.org/officeDocument/2006/relationships/hyperlink" Target="https://www.diodes.com/part/view/ZTX558" TargetMode="External"/><Relationship Id="rId_hyperlink_1599" Type="http://schemas.openxmlformats.org/officeDocument/2006/relationships/hyperlink" Target="https://www.diodes.com/datasheet/download/ZTX558.pdf" TargetMode="External"/><Relationship Id="rId_hyperlink_1600" Type="http://schemas.openxmlformats.org/officeDocument/2006/relationships/hyperlink" Target="https://www.diodes.com/part/view/ZTX558Q" TargetMode="External"/><Relationship Id="rId_hyperlink_1601" Type="http://schemas.openxmlformats.org/officeDocument/2006/relationships/hyperlink" Target="https://www.diodes.com/datasheet/download/ZTX560.pdf" TargetMode="External"/><Relationship Id="rId_hyperlink_1602" Type="http://schemas.openxmlformats.org/officeDocument/2006/relationships/hyperlink" Target="https://www.diodes.com/part/view/ZTX560" TargetMode="External"/><Relationship Id="rId_hyperlink_1603" Type="http://schemas.openxmlformats.org/officeDocument/2006/relationships/hyperlink" Target="https://www.diodes.com/datasheet/download/ZTX603.pdf" TargetMode="External"/><Relationship Id="rId_hyperlink_1604" Type="http://schemas.openxmlformats.org/officeDocument/2006/relationships/hyperlink" Target="https://www.diodes.com/part/view/ZTX603" TargetMode="External"/><Relationship Id="rId_hyperlink_1605" Type="http://schemas.openxmlformats.org/officeDocument/2006/relationships/hyperlink" Target="https://www.diodes.com/datasheet/download/ZTX605.pdf" TargetMode="External"/><Relationship Id="rId_hyperlink_1606" Type="http://schemas.openxmlformats.org/officeDocument/2006/relationships/hyperlink" Target="https://www.diodes.com/part/view/ZTX605" TargetMode="External"/><Relationship Id="rId_hyperlink_1607" Type="http://schemas.openxmlformats.org/officeDocument/2006/relationships/hyperlink" Target="https://www.diodes.com/datasheet/download/ZTX614.pdf" TargetMode="External"/><Relationship Id="rId_hyperlink_1608" Type="http://schemas.openxmlformats.org/officeDocument/2006/relationships/hyperlink" Target="https://www.diodes.com/part/view/ZTX614" TargetMode="External"/><Relationship Id="rId_hyperlink_1609" Type="http://schemas.openxmlformats.org/officeDocument/2006/relationships/hyperlink" Target="https://www.diodes.com/datasheet/download/ZTX614.pdf" TargetMode="External"/><Relationship Id="rId_hyperlink_1610" Type="http://schemas.openxmlformats.org/officeDocument/2006/relationships/hyperlink" Target="https://www.diodes.com/part/view/ZTX614Q" TargetMode="External"/><Relationship Id="rId_hyperlink_1611" Type="http://schemas.openxmlformats.org/officeDocument/2006/relationships/hyperlink" Target="https://www.diodes.com/datasheet/download/ZTX618.pdf" TargetMode="External"/><Relationship Id="rId_hyperlink_1612" Type="http://schemas.openxmlformats.org/officeDocument/2006/relationships/hyperlink" Target="https://www.diodes.com/part/view/ZTX618" TargetMode="External"/><Relationship Id="rId_hyperlink_1613" Type="http://schemas.openxmlformats.org/officeDocument/2006/relationships/hyperlink" Target="https://www.diodes.com/datasheet/download/ZTX649.pdf" TargetMode="External"/><Relationship Id="rId_hyperlink_1614" Type="http://schemas.openxmlformats.org/officeDocument/2006/relationships/hyperlink" Target="https://www.diodes.com/part/view/ZTX649" TargetMode="External"/><Relationship Id="rId_hyperlink_1615" Type="http://schemas.openxmlformats.org/officeDocument/2006/relationships/hyperlink" Target="https://www.diodes.com/datasheet/download/ZTX651.pdf" TargetMode="External"/><Relationship Id="rId_hyperlink_1616" Type="http://schemas.openxmlformats.org/officeDocument/2006/relationships/hyperlink" Target="https://www.diodes.com/part/view/ZTX651" TargetMode="External"/><Relationship Id="rId_hyperlink_1617" Type="http://schemas.openxmlformats.org/officeDocument/2006/relationships/hyperlink" Target="https://www.diodes.com/datasheet/download/ZTX653.pdf" TargetMode="External"/><Relationship Id="rId_hyperlink_1618" Type="http://schemas.openxmlformats.org/officeDocument/2006/relationships/hyperlink" Target="https://www.diodes.com/part/view/ZTX653" TargetMode="External"/><Relationship Id="rId_hyperlink_1619" Type="http://schemas.openxmlformats.org/officeDocument/2006/relationships/hyperlink" Target="https://www.diodes.com/datasheet/download/ZTX657.pdf" TargetMode="External"/><Relationship Id="rId_hyperlink_1620" Type="http://schemas.openxmlformats.org/officeDocument/2006/relationships/hyperlink" Target="https://www.diodes.com/part/view/ZTX657" TargetMode="External"/><Relationship Id="rId_hyperlink_1621" Type="http://schemas.openxmlformats.org/officeDocument/2006/relationships/hyperlink" Target="https://www.diodes.com/datasheet/download/ZTX658.pdf" TargetMode="External"/><Relationship Id="rId_hyperlink_1622" Type="http://schemas.openxmlformats.org/officeDocument/2006/relationships/hyperlink" Target="https://www.diodes.com/part/view/ZTX658" TargetMode="External"/><Relationship Id="rId_hyperlink_1623" Type="http://schemas.openxmlformats.org/officeDocument/2006/relationships/hyperlink" Target="https://www.diodes.com/datasheet/download/ZTX688B.pdf" TargetMode="External"/><Relationship Id="rId_hyperlink_1624" Type="http://schemas.openxmlformats.org/officeDocument/2006/relationships/hyperlink" Target="https://www.diodes.com/part/view/ZTX688B" TargetMode="External"/><Relationship Id="rId_hyperlink_1625" Type="http://schemas.openxmlformats.org/officeDocument/2006/relationships/hyperlink" Target="https://www.diodes.com/datasheet/download/ZTX689B.pdf" TargetMode="External"/><Relationship Id="rId_hyperlink_1626" Type="http://schemas.openxmlformats.org/officeDocument/2006/relationships/hyperlink" Target="https://www.diodes.com/part/view/ZTX689B" TargetMode="External"/><Relationship Id="rId_hyperlink_1627" Type="http://schemas.openxmlformats.org/officeDocument/2006/relationships/hyperlink" Target="https://www.diodes.com/datasheet/download/ZTX690B.pdf" TargetMode="External"/><Relationship Id="rId_hyperlink_1628" Type="http://schemas.openxmlformats.org/officeDocument/2006/relationships/hyperlink" Target="https://www.diodes.com/part/view/ZTX690B" TargetMode="External"/><Relationship Id="rId_hyperlink_1629" Type="http://schemas.openxmlformats.org/officeDocument/2006/relationships/hyperlink" Target="https://www.diodes.com/datasheet/download/ZTX692B.pdf" TargetMode="External"/><Relationship Id="rId_hyperlink_1630" Type="http://schemas.openxmlformats.org/officeDocument/2006/relationships/hyperlink" Target="https://www.diodes.com/part/view/ZTX692B" TargetMode="External"/><Relationship Id="rId_hyperlink_1631" Type="http://schemas.openxmlformats.org/officeDocument/2006/relationships/hyperlink" Target="https://www.diodes.com/datasheet/download/ZTX694B.pdf" TargetMode="External"/><Relationship Id="rId_hyperlink_1632" Type="http://schemas.openxmlformats.org/officeDocument/2006/relationships/hyperlink" Target="https://www.diodes.com/part/view/ZTX694B" TargetMode="External"/><Relationship Id="rId_hyperlink_1633" Type="http://schemas.openxmlformats.org/officeDocument/2006/relationships/hyperlink" Target="https://www.diodes.com/datasheet/download/ZTX696B.pdf" TargetMode="External"/><Relationship Id="rId_hyperlink_1634" Type="http://schemas.openxmlformats.org/officeDocument/2006/relationships/hyperlink" Target="https://www.diodes.com/part/view/ZTX696B" TargetMode="External"/><Relationship Id="rId_hyperlink_1635" Type="http://schemas.openxmlformats.org/officeDocument/2006/relationships/hyperlink" Target="https://www.diodes.com/datasheet/download/ZTX705.pdf" TargetMode="External"/><Relationship Id="rId_hyperlink_1636" Type="http://schemas.openxmlformats.org/officeDocument/2006/relationships/hyperlink" Target="https://www.diodes.com/part/view/ZTX705" TargetMode="External"/><Relationship Id="rId_hyperlink_1637" Type="http://schemas.openxmlformats.org/officeDocument/2006/relationships/hyperlink" Target="https://www.diodes.com/datasheet/download/ZTX718.pdf" TargetMode="External"/><Relationship Id="rId_hyperlink_1638" Type="http://schemas.openxmlformats.org/officeDocument/2006/relationships/hyperlink" Target="https://www.diodes.com/part/view/ZTX718" TargetMode="External"/><Relationship Id="rId_hyperlink_1639" Type="http://schemas.openxmlformats.org/officeDocument/2006/relationships/hyperlink" Target="https://www.diodes.com/datasheet/download/ZTX749.pdf" TargetMode="External"/><Relationship Id="rId_hyperlink_1640" Type="http://schemas.openxmlformats.org/officeDocument/2006/relationships/hyperlink" Target="https://www.diodes.com/part/view/ZTX749" TargetMode="External"/><Relationship Id="rId_hyperlink_1641" Type="http://schemas.openxmlformats.org/officeDocument/2006/relationships/hyperlink" Target="https://www.diodes.com/datasheet/download/ZTX751.pdf" TargetMode="External"/><Relationship Id="rId_hyperlink_1642" Type="http://schemas.openxmlformats.org/officeDocument/2006/relationships/hyperlink" Target="https://www.diodes.com/part/view/ZTX751" TargetMode="External"/><Relationship Id="rId_hyperlink_1643" Type="http://schemas.openxmlformats.org/officeDocument/2006/relationships/hyperlink" Target="https://www.diodes.com/datasheet/download/ZTX753.pdf" TargetMode="External"/><Relationship Id="rId_hyperlink_1644" Type="http://schemas.openxmlformats.org/officeDocument/2006/relationships/hyperlink" Target="https://www.diodes.com/part/view/ZTX753" TargetMode="External"/><Relationship Id="rId_hyperlink_1645" Type="http://schemas.openxmlformats.org/officeDocument/2006/relationships/hyperlink" Target="https://www.diodes.com/datasheet/download/ZTX757.pdf" TargetMode="External"/><Relationship Id="rId_hyperlink_1646" Type="http://schemas.openxmlformats.org/officeDocument/2006/relationships/hyperlink" Target="https://www.diodes.com/part/view/ZTX757" TargetMode="External"/><Relationship Id="rId_hyperlink_1647" Type="http://schemas.openxmlformats.org/officeDocument/2006/relationships/hyperlink" Target="https://www.diodes.com/datasheet/download/ZTX758.pdf" TargetMode="External"/><Relationship Id="rId_hyperlink_1648" Type="http://schemas.openxmlformats.org/officeDocument/2006/relationships/hyperlink" Target="https://www.diodes.com/part/view/ZTX758" TargetMode="External"/><Relationship Id="rId_hyperlink_1649" Type="http://schemas.openxmlformats.org/officeDocument/2006/relationships/hyperlink" Target="https://www.diodes.com/datasheet/download/ZTX788B.pdf" TargetMode="External"/><Relationship Id="rId_hyperlink_1650" Type="http://schemas.openxmlformats.org/officeDocument/2006/relationships/hyperlink" Target="https://www.diodes.com/part/view/ZTX788B" TargetMode="External"/><Relationship Id="rId_hyperlink_1651" Type="http://schemas.openxmlformats.org/officeDocument/2006/relationships/hyperlink" Target="https://www.diodes.com/datasheet/download/ZTX789A.pdf" TargetMode="External"/><Relationship Id="rId_hyperlink_1652" Type="http://schemas.openxmlformats.org/officeDocument/2006/relationships/hyperlink" Target="https://www.diodes.com/part/view/ZTX789A" TargetMode="External"/><Relationship Id="rId_hyperlink_1653" Type="http://schemas.openxmlformats.org/officeDocument/2006/relationships/hyperlink" Target="https://www.diodes.com/datasheet/download/ZTX790A.pdf" TargetMode="External"/><Relationship Id="rId_hyperlink_1654" Type="http://schemas.openxmlformats.org/officeDocument/2006/relationships/hyperlink" Target="https://www.diodes.com/part/view/ZTX790A" TargetMode="External"/><Relationship Id="rId_hyperlink_1655" Type="http://schemas.openxmlformats.org/officeDocument/2006/relationships/hyperlink" Target="https://www.diodes.com/datasheet/download/ZTX792A.pdf" TargetMode="External"/><Relationship Id="rId_hyperlink_1656" Type="http://schemas.openxmlformats.org/officeDocument/2006/relationships/hyperlink" Target="https://www.diodes.com/part/view/ZTX792A" TargetMode="External"/><Relationship Id="rId_hyperlink_1657" Type="http://schemas.openxmlformats.org/officeDocument/2006/relationships/hyperlink" Target="https://www.diodes.com/datasheet/download/ZTX795A.pdf" TargetMode="External"/><Relationship Id="rId_hyperlink_1658" Type="http://schemas.openxmlformats.org/officeDocument/2006/relationships/hyperlink" Target="https://www.diodes.com/part/view/ZTX795A" TargetMode="External"/><Relationship Id="rId_hyperlink_1659" Type="http://schemas.openxmlformats.org/officeDocument/2006/relationships/hyperlink" Target="https://www.diodes.com/datasheet/download/ZTX796A.pdf" TargetMode="External"/><Relationship Id="rId_hyperlink_1660" Type="http://schemas.openxmlformats.org/officeDocument/2006/relationships/hyperlink" Target="https://www.diodes.com/part/view/ZTX796A" TargetMode="External"/><Relationship Id="rId_hyperlink_1661" Type="http://schemas.openxmlformats.org/officeDocument/2006/relationships/hyperlink" Target="https://www.diodes.com/datasheet/download/ZTX849.pdf" TargetMode="External"/><Relationship Id="rId_hyperlink_1662" Type="http://schemas.openxmlformats.org/officeDocument/2006/relationships/hyperlink" Target="https://www.diodes.com/part/view/ZTX849" TargetMode="External"/><Relationship Id="rId_hyperlink_1663" Type="http://schemas.openxmlformats.org/officeDocument/2006/relationships/hyperlink" Target="https://www.diodes.com/datasheet/download/ZTX851.pdf" TargetMode="External"/><Relationship Id="rId_hyperlink_1664" Type="http://schemas.openxmlformats.org/officeDocument/2006/relationships/hyperlink" Target="https://www.diodes.com/part/view/ZTX851" TargetMode="External"/><Relationship Id="rId_hyperlink_1665" Type="http://schemas.openxmlformats.org/officeDocument/2006/relationships/hyperlink" Target="https://www.diodes.com/datasheet/download/ZTX853.pdf" TargetMode="External"/><Relationship Id="rId_hyperlink_1666" Type="http://schemas.openxmlformats.org/officeDocument/2006/relationships/hyperlink" Target="https://www.diodes.com/part/view/ZTX853" TargetMode="External"/><Relationship Id="rId_hyperlink_1667" Type="http://schemas.openxmlformats.org/officeDocument/2006/relationships/hyperlink" Target="https://www.diodes.com/datasheet/download/ZTX855.pdf" TargetMode="External"/><Relationship Id="rId_hyperlink_1668" Type="http://schemas.openxmlformats.org/officeDocument/2006/relationships/hyperlink" Target="https://www.diodes.com/part/view/ZTX855" TargetMode="External"/><Relationship Id="rId_hyperlink_1669" Type="http://schemas.openxmlformats.org/officeDocument/2006/relationships/hyperlink" Target="https://www.diodes.com/datasheet/download/ZTX857.pdf" TargetMode="External"/><Relationship Id="rId_hyperlink_1670" Type="http://schemas.openxmlformats.org/officeDocument/2006/relationships/hyperlink" Target="https://www.diodes.com/part/view/ZTX857" TargetMode="External"/><Relationship Id="rId_hyperlink_1671" Type="http://schemas.openxmlformats.org/officeDocument/2006/relationships/hyperlink" Target="https://www.diodes.com/datasheet/download/ZTX869.pdf" TargetMode="External"/><Relationship Id="rId_hyperlink_1672" Type="http://schemas.openxmlformats.org/officeDocument/2006/relationships/hyperlink" Target="https://www.diodes.com/part/view/ZTX869" TargetMode="External"/><Relationship Id="rId_hyperlink_1673" Type="http://schemas.openxmlformats.org/officeDocument/2006/relationships/hyperlink" Target="https://www.diodes.com/datasheet/download/ZTX948.pdf" TargetMode="External"/><Relationship Id="rId_hyperlink_1674" Type="http://schemas.openxmlformats.org/officeDocument/2006/relationships/hyperlink" Target="https://www.diodes.com/part/view/ZTX948" TargetMode="External"/><Relationship Id="rId_hyperlink_1675" Type="http://schemas.openxmlformats.org/officeDocument/2006/relationships/hyperlink" Target="https://www.diodes.com/datasheet/download/ZTX949.pdf" TargetMode="External"/><Relationship Id="rId_hyperlink_1676" Type="http://schemas.openxmlformats.org/officeDocument/2006/relationships/hyperlink" Target="https://www.diodes.com/part/view/ZTX949" TargetMode="External"/><Relationship Id="rId_hyperlink_1677" Type="http://schemas.openxmlformats.org/officeDocument/2006/relationships/hyperlink" Target="https://www.diodes.com/datasheet/download/ZTX951.pdf" TargetMode="External"/><Relationship Id="rId_hyperlink_1678" Type="http://schemas.openxmlformats.org/officeDocument/2006/relationships/hyperlink" Target="https://www.diodes.com/part/view/ZTX951" TargetMode="External"/><Relationship Id="rId_hyperlink_1679" Type="http://schemas.openxmlformats.org/officeDocument/2006/relationships/hyperlink" Target="https://www.diodes.com/datasheet/download/ZTX953.pdf" TargetMode="External"/><Relationship Id="rId_hyperlink_1680" Type="http://schemas.openxmlformats.org/officeDocument/2006/relationships/hyperlink" Target="https://www.diodes.com/part/view/ZTX953" TargetMode="External"/><Relationship Id="rId_hyperlink_1681" Type="http://schemas.openxmlformats.org/officeDocument/2006/relationships/hyperlink" Target="https://www.diodes.com/datasheet/download/ZTX955.pdf" TargetMode="External"/><Relationship Id="rId_hyperlink_1682" Type="http://schemas.openxmlformats.org/officeDocument/2006/relationships/hyperlink" Target="https://www.diodes.com/part/view/ZTX955" TargetMode="External"/><Relationship Id="rId_hyperlink_1683" Type="http://schemas.openxmlformats.org/officeDocument/2006/relationships/hyperlink" Target="https://www.diodes.com/datasheet/download/ZTX956.pdf" TargetMode="External"/><Relationship Id="rId_hyperlink_1684" Type="http://schemas.openxmlformats.org/officeDocument/2006/relationships/hyperlink" Target="https://www.diodes.com/part/view/ZTX956" TargetMode="External"/><Relationship Id="rId_hyperlink_1685" Type="http://schemas.openxmlformats.org/officeDocument/2006/relationships/hyperlink" Target="https://www.diodes.com/datasheet/download/ZTX957.pdf" TargetMode="External"/><Relationship Id="rId_hyperlink_1686" Type="http://schemas.openxmlformats.org/officeDocument/2006/relationships/hyperlink" Target="https://www.diodes.com/part/view/ZTX957" TargetMode="External"/><Relationship Id="rId_hyperlink_1687" Type="http://schemas.openxmlformats.org/officeDocument/2006/relationships/hyperlink" Target="https://www.diodes.com/datasheet/download/ZTX958.pdf" TargetMode="External"/><Relationship Id="rId_hyperlink_1688" Type="http://schemas.openxmlformats.org/officeDocument/2006/relationships/hyperlink" Target="https://www.diodes.com/part/view/ZTX958" TargetMode="External"/><Relationship Id="rId_hyperlink_1689" Type="http://schemas.openxmlformats.org/officeDocument/2006/relationships/hyperlink" Target="https://www.diodes.com/datasheet/download/ZTX968.pdf" TargetMode="External"/><Relationship Id="rId_hyperlink_1690" Type="http://schemas.openxmlformats.org/officeDocument/2006/relationships/hyperlink" Target="https://www.diodes.com/part/view/ZTX968" TargetMode="External"/><Relationship Id="rId_hyperlink_1691" Type="http://schemas.openxmlformats.org/officeDocument/2006/relationships/hyperlink" Target="https://www.diodes.com/datasheet/download/ZUMT491.pdf" TargetMode="External"/><Relationship Id="rId_hyperlink_1692" Type="http://schemas.openxmlformats.org/officeDocument/2006/relationships/hyperlink" Target="https://www.diodes.com/part/view/ZUMT491" TargetMode="External"/><Relationship Id="rId_hyperlink_1693" Type="http://schemas.openxmlformats.org/officeDocument/2006/relationships/hyperlink" Target="https://www.diodes.com/datasheet/download/ZUMT591.pdf" TargetMode="External"/><Relationship Id="rId_hyperlink_1694" Type="http://schemas.openxmlformats.org/officeDocument/2006/relationships/hyperlink" Target="https://www.diodes.com/part/view/ZUMT591" TargetMode="External"/><Relationship Id="rId_hyperlink_1695" Type="http://schemas.openxmlformats.org/officeDocument/2006/relationships/hyperlink" Target="https://www.diodes.com/datasheet/download/ZUMT617.pdf" TargetMode="External"/><Relationship Id="rId_hyperlink_1696" Type="http://schemas.openxmlformats.org/officeDocument/2006/relationships/hyperlink" Target="https://www.diodes.com/part/view/ZUMT617" TargetMode="External"/><Relationship Id="rId_hyperlink_1697" Type="http://schemas.openxmlformats.org/officeDocument/2006/relationships/hyperlink" Target="https://www.diodes.com/datasheet/download/ZUMT618.pdf" TargetMode="External"/><Relationship Id="rId_hyperlink_1698" Type="http://schemas.openxmlformats.org/officeDocument/2006/relationships/hyperlink" Target="https://www.diodes.com/part/view/ZUMT618" TargetMode="External"/><Relationship Id="rId_hyperlink_1699" Type="http://schemas.openxmlformats.org/officeDocument/2006/relationships/hyperlink" Target="https://www.diodes.com/datasheet/download/ZUMT619.pdf" TargetMode="External"/><Relationship Id="rId_hyperlink_1700" Type="http://schemas.openxmlformats.org/officeDocument/2006/relationships/hyperlink" Target="https://www.diodes.com/part/view/ZUMT619" TargetMode="External"/><Relationship Id="rId_hyperlink_1701" Type="http://schemas.openxmlformats.org/officeDocument/2006/relationships/hyperlink" Target="https://www.diodes.com/datasheet/download/ZUMT717.pdf" TargetMode="External"/><Relationship Id="rId_hyperlink_1702" Type="http://schemas.openxmlformats.org/officeDocument/2006/relationships/hyperlink" Target="https://www.diodes.com/part/view/ZUMT717" TargetMode="External"/><Relationship Id="rId_hyperlink_1703" Type="http://schemas.openxmlformats.org/officeDocument/2006/relationships/hyperlink" Target="https://www.diodes.com/datasheet/download/ZUMT718.pdf" TargetMode="External"/><Relationship Id="rId_hyperlink_1704" Type="http://schemas.openxmlformats.org/officeDocument/2006/relationships/hyperlink" Target="https://www.diodes.com/part/view/ZUMT718" TargetMode="External"/><Relationship Id="rId_hyperlink_1705" Type="http://schemas.openxmlformats.org/officeDocument/2006/relationships/hyperlink" Target="https://www.diodes.com/datasheet/download/ZUMT720.pdf" TargetMode="External"/><Relationship Id="rId_hyperlink_1706" Type="http://schemas.openxmlformats.org/officeDocument/2006/relationships/hyperlink" Target="https://www.diodes.com/part/view/ZUMT720" TargetMode="External"/><Relationship Id="rId_hyperlink_1707" Type="http://schemas.openxmlformats.org/officeDocument/2006/relationships/hyperlink" Target="https://www.diodes.com/datasheet/download/ZUMTS17N.pdf" TargetMode="External"/><Relationship Id="rId_hyperlink_1708" Type="http://schemas.openxmlformats.org/officeDocument/2006/relationships/hyperlink" Target="https://www.diodes.com/part/view/ZUMTS17N" TargetMode="External"/><Relationship Id="rId_hyperlink_1709" Type="http://schemas.openxmlformats.org/officeDocument/2006/relationships/hyperlink" Target="https://www.diodes.com/datasheet/download/ZX5T1951G.pdf" TargetMode="External"/><Relationship Id="rId_hyperlink_1710" Type="http://schemas.openxmlformats.org/officeDocument/2006/relationships/hyperlink" Target="https://www.diodes.com/part/view/ZX5T1951G" TargetMode="External"/><Relationship Id="rId_hyperlink_1711" Type="http://schemas.openxmlformats.org/officeDocument/2006/relationships/hyperlink" Target="https://www.diodes.com/datasheet/download/ZX5T1951GQTA.pdf" TargetMode="External"/><Relationship Id="rId_hyperlink_1712" Type="http://schemas.openxmlformats.org/officeDocument/2006/relationships/hyperlink" Target="https://www.diodes.com/part/view/ZX5T1951GQ" TargetMode="External"/><Relationship Id="rId_hyperlink_1713" Type="http://schemas.openxmlformats.org/officeDocument/2006/relationships/hyperlink" Target="https://www.diodes.com/datasheet/download/ZX5T2E6.pdf" TargetMode="External"/><Relationship Id="rId_hyperlink_1714" Type="http://schemas.openxmlformats.org/officeDocument/2006/relationships/hyperlink" Target="https://www.diodes.com/part/view/ZX5T2E6" TargetMode="External"/><Relationship Id="rId_hyperlink_1715" Type="http://schemas.openxmlformats.org/officeDocument/2006/relationships/hyperlink" Target="https://www.diodes.com/datasheet/download/ZX5T3Z.pdf" TargetMode="External"/><Relationship Id="rId_hyperlink_1716" Type="http://schemas.openxmlformats.org/officeDocument/2006/relationships/hyperlink" Target="https://www.diodes.com/part/view/ZX5T3Z" TargetMode="External"/><Relationship Id="rId_hyperlink_1717" Type="http://schemas.openxmlformats.org/officeDocument/2006/relationships/hyperlink" Target="https://www.diodes.com/datasheet/download/ZX5T851A.pdf" TargetMode="External"/><Relationship Id="rId_hyperlink_1718" Type="http://schemas.openxmlformats.org/officeDocument/2006/relationships/hyperlink" Target="https://www.diodes.com/part/view/ZX5T851A" TargetMode="External"/><Relationship Id="rId_hyperlink_1719" Type="http://schemas.openxmlformats.org/officeDocument/2006/relationships/hyperlink" Target="https://www.diodes.com/datasheet/download/ZX5T851G.pdf" TargetMode="External"/><Relationship Id="rId_hyperlink_1720" Type="http://schemas.openxmlformats.org/officeDocument/2006/relationships/hyperlink" Target="https://www.diodes.com/part/view/ZX5T851G" TargetMode="External"/><Relationship Id="rId_hyperlink_1721" Type="http://schemas.openxmlformats.org/officeDocument/2006/relationships/hyperlink" Target="https://www.diodes.com/datasheet/download/ZX5T851GQ.pdf" TargetMode="External"/><Relationship Id="rId_hyperlink_1722" Type="http://schemas.openxmlformats.org/officeDocument/2006/relationships/hyperlink" Target="https://www.diodes.com/part/view/ZX5T851GQ" TargetMode="External"/><Relationship Id="rId_hyperlink_1723" Type="http://schemas.openxmlformats.org/officeDocument/2006/relationships/hyperlink" Target="https://www.diodes.com/datasheet/download/ZX5T853G.pdf" TargetMode="External"/><Relationship Id="rId_hyperlink_1724" Type="http://schemas.openxmlformats.org/officeDocument/2006/relationships/hyperlink" Target="https://www.diodes.com/part/view/ZX5T853G" TargetMode="External"/><Relationship Id="rId_hyperlink_1725" Type="http://schemas.openxmlformats.org/officeDocument/2006/relationships/hyperlink" Target="https://www.diodes.com/datasheet/download/ZX5T949G.pdf" TargetMode="External"/><Relationship Id="rId_hyperlink_1726" Type="http://schemas.openxmlformats.org/officeDocument/2006/relationships/hyperlink" Target="https://www.diodes.com/part/view/ZX5T949G" TargetMode="External"/><Relationship Id="rId_hyperlink_1727" Type="http://schemas.openxmlformats.org/officeDocument/2006/relationships/hyperlink" Target="https://www.diodes.com/datasheet/download/ZX5T951G.pdf" TargetMode="External"/><Relationship Id="rId_hyperlink_1728" Type="http://schemas.openxmlformats.org/officeDocument/2006/relationships/hyperlink" Target="https://www.diodes.com/part/view/ZX5T951G" TargetMode="External"/><Relationship Id="rId_hyperlink_1729" Type="http://schemas.openxmlformats.org/officeDocument/2006/relationships/hyperlink" Target="https://www.diodes.com/datasheet/download/ZX5T951GQ.pdf" TargetMode="External"/><Relationship Id="rId_hyperlink_1730" Type="http://schemas.openxmlformats.org/officeDocument/2006/relationships/hyperlink" Target="https://www.diodes.com/part/view/ZX5T951GQ" TargetMode="External"/><Relationship Id="rId_hyperlink_1731" Type="http://schemas.openxmlformats.org/officeDocument/2006/relationships/hyperlink" Target="https://www.diodes.com/datasheet/download/ZX5T953G.pdf" TargetMode="External"/><Relationship Id="rId_hyperlink_1732" Type="http://schemas.openxmlformats.org/officeDocument/2006/relationships/hyperlink" Target="https://www.diodes.com/part/view/ZX5T953G" TargetMode="External"/><Relationship Id="rId_hyperlink_1733" Type="http://schemas.openxmlformats.org/officeDocument/2006/relationships/hyperlink" Target="https://www.diodes.com/datasheet/download/ZX5T953G.pdf" TargetMode="External"/><Relationship Id="rId_hyperlink_1734" Type="http://schemas.openxmlformats.org/officeDocument/2006/relationships/hyperlink" Target="https://www.diodes.com/part/view/ZX5T953GQ" TargetMode="External"/><Relationship Id="rId_hyperlink_1735" Type="http://schemas.openxmlformats.org/officeDocument/2006/relationships/hyperlink" Target="https://www.diodes.com/datasheet/download/ZX5T955G.pdf" TargetMode="External"/><Relationship Id="rId_hyperlink_1736" Type="http://schemas.openxmlformats.org/officeDocument/2006/relationships/hyperlink" Target="https://www.diodes.com/part/view/ZX5T955G" TargetMode="External"/><Relationship Id="rId_hyperlink_1737" Type="http://schemas.openxmlformats.org/officeDocument/2006/relationships/hyperlink" Target="https://www.diodes.com/datasheet/download/ZX5T955Z.pdf" TargetMode="External"/><Relationship Id="rId_hyperlink_1738" Type="http://schemas.openxmlformats.org/officeDocument/2006/relationships/hyperlink" Target="https://www.diodes.com/part/view/ZX5T955Z" TargetMode="External"/><Relationship Id="rId_hyperlink_1739" Type="http://schemas.openxmlformats.org/officeDocument/2006/relationships/hyperlink" Target="https://www.diodes.com/datasheet/download/ZXT1053AK.pdf" TargetMode="External"/><Relationship Id="rId_hyperlink_1740" Type="http://schemas.openxmlformats.org/officeDocument/2006/relationships/hyperlink" Target="https://www.diodes.com/part/view/ZXT1053AK" TargetMode="External"/><Relationship Id="rId_hyperlink_1741" Type="http://schemas.openxmlformats.org/officeDocument/2006/relationships/hyperlink" Target="https://www.diodes.com/datasheet/download/ZXT1053AK.pdf" TargetMode="External"/><Relationship Id="rId_hyperlink_1742" Type="http://schemas.openxmlformats.org/officeDocument/2006/relationships/hyperlink" Target="https://www.diodes.com/part/view/ZXT1053AKQ" TargetMode="External"/><Relationship Id="rId_hyperlink_1743" Type="http://schemas.openxmlformats.org/officeDocument/2006/relationships/hyperlink" Target="https://www.diodes.com/datasheet/download/ZXT10N15DE6.pdf" TargetMode="External"/><Relationship Id="rId_hyperlink_1744" Type="http://schemas.openxmlformats.org/officeDocument/2006/relationships/hyperlink" Target="https://www.diodes.com/part/view/ZXT10N15DE6" TargetMode="External"/><Relationship Id="rId_hyperlink_1745" Type="http://schemas.openxmlformats.org/officeDocument/2006/relationships/hyperlink" Target="https://www.diodes.com/datasheet/download/ZXT10N20DE6.pdf" TargetMode="External"/><Relationship Id="rId_hyperlink_1746" Type="http://schemas.openxmlformats.org/officeDocument/2006/relationships/hyperlink" Target="https://www.diodes.com/part/view/ZXT10N20DE6" TargetMode="External"/><Relationship Id="rId_hyperlink_1747" Type="http://schemas.openxmlformats.org/officeDocument/2006/relationships/hyperlink" Target="https://www.diodes.com/datasheet/download/ZXT10N50DE6.pdf" TargetMode="External"/><Relationship Id="rId_hyperlink_1748" Type="http://schemas.openxmlformats.org/officeDocument/2006/relationships/hyperlink" Target="https://www.diodes.com/part/view/ZXT10N50DE6" TargetMode="External"/><Relationship Id="rId_hyperlink_1749" Type="http://schemas.openxmlformats.org/officeDocument/2006/relationships/hyperlink" Target="https://www.diodes.com/datasheet/download/ZXT10P12DE6.pdf" TargetMode="External"/><Relationship Id="rId_hyperlink_1750" Type="http://schemas.openxmlformats.org/officeDocument/2006/relationships/hyperlink" Target="https://www.diodes.com/part/view/ZXT10P12DE6" TargetMode="External"/><Relationship Id="rId_hyperlink_1751" Type="http://schemas.openxmlformats.org/officeDocument/2006/relationships/hyperlink" Target="https://www.diodes.com/datasheet/download/ZXT10P20DE6.pdf" TargetMode="External"/><Relationship Id="rId_hyperlink_1752" Type="http://schemas.openxmlformats.org/officeDocument/2006/relationships/hyperlink" Target="https://www.diodes.com/part/view/ZXT10P20DE6" TargetMode="External"/><Relationship Id="rId_hyperlink_1753" Type="http://schemas.openxmlformats.org/officeDocument/2006/relationships/hyperlink" Target="https://www.diodes.com/datasheet/download/ZXT10P20DE6Q.pdf" TargetMode="External"/><Relationship Id="rId_hyperlink_1754" Type="http://schemas.openxmlformats.org/officeDocument/2006/relationships/hyperlink" Target="https://www.diodes.com/part/view/ZXT10P20DE6Q" TargetMode="External"/><Relationship Id="rId_hyperlink_1755" Type="http://schemas.openxmlformats.org/officeDocument/2006/relationships/hyperlink" Target="https://www.diodes.com/datasheet/download/ZXT10P40DE6.pdf" TargetMode="External"/><Relationship Id="rId_hyperlink_1756" Type="http://schemas.openxmlformats.org/officeDocument/2006/relationships/hyperlink" Target="https://www.diodes.com/part/view/ZXT10P40DE6" TargetMode="External"/><Relationship Id="rId_hyperlink_1757" Type="http://schemas.openxmlformats.org/officeDocument/2006/relationships/hyperlink" Target="https://www.diodes.com/datasheet/download/ZXT12N20DX.pdf" TargetMode="External"/><Relationship Id="rId_hyperlink_1758" Type="http://schemas.openxmlformats.org/officeDocument/2006/relationships/hyperlink" Target="https://www.diodes.com/part/view/ZXT12N20DX" TargetMode="External"/><Relationship Id="rId_hyperlink_1759" Type="http://schemas.openxmlformats.org/officeDocument/2006/relationships/hyperlink" Target="https://www.diodes.com/datasheet/download/ZXT12N50DX.pdf" TargetMode="External"/><Relationship Id="rId_hyperlink_1760" Type="http://schemas.openxmlformats.org/officeDocument/2006/relationships/hyperlink" Target="https://www.diodes.com/part/view/ZXT12N50DX" TargetMode="External"/><Relationship Id="rId_hyperlink_1761" Type="http://schemas.openxmlformats.org/officeDocument/2006/relationships/hyperlink" Target="https://www.diodes.com/datasheet/download/ZXT12P12DX.pdf" TargetMode="External"/><Relationship Id="rId_hyperlink_1762" Type="http://schemas.openxmlformats.org/officeDocument/2006/relationships/hyperlink" Target="https://www.diodes.com/part/view/ZXT12P12DX" TargetMode="External"/><Relationship Id="rId_hyperlink_1763" Type="http://schemas.openxmlformats.org/officeDocument/2006/relationships/hyperlink" Target="https://www.diodes.com/datasheet/download/ZXT12P40DX.pdf" TargetMode="External"/><Relationship Id="rId_hyperlink_1764" Type="http://schemas.openxmlformats.org/officeDocument/2006/relationships/hyperlink" Target="https://www.diodes.com/part/view/ZXT12P40DX" TargetMode="External"/><Relationship Id="rId_hyperlink_1765" Type="http://schemas.openxmlformats.org/officeDocument/2006/relationships/hyperlink" Target="https://www.diodes.com/datasheet/download/ZXT13N15DE6.pdf" TargetMode="External"/><Relationship Id="rId_hyperlink_1766" Type="http://schemas.openxmlformats.org/officeDocument/2006/relationships/hyperlink" Target="https://www.diodes.com/part/view/ZXT13N15DE6" TargetMode="External"/><Relationship Id="rId_hyperlink_1767" Type="http://schemas.openxmlformats.org/officeDocument/2006/relationships/hyperlink" Target="https://www.diodes.com/datasheet/download/ZXT13N20DE6.pdf" TargetMode="External"/><Relationship Id="rId_hyperlink_1768" Type="http://schemas.openxmlformats.org/officeDocument/2006/relationships/hyperlink" Target="https://www.diodes.com/part/view/ZXT13N20DE6" TargetMode="External"/><Relationship Id="rId_hyperlink_1769" Type="http://schemas.openxmlformats.org/officeDocument/2006/relationships/hyperlink" Target="https://www.diodes.com/datasheet/download/ZXT13N50DE6.pdf" TargetMode="External"/><Relationship Id="rId_hyperlink_1770" Type="http://schemas.openxmlformats.org/officeDocument/2006/relationships/hyperlink" Target="https://www.diodes.com/part/view/ZXT13N50DE6" TargetMode="External"/><Relationship Id="rId_hyperlink_1771" Type="http://schemas.openxmlformats.org/officeDocument/2006/relationships/hyperlink" Target="https://www.diodes.com/datasheet/download/ZXT13N50DE6.pdf" TargetMode="External"/><Relationship Id="rId_hyperlink_1772" Type="http://schemas.openxmlformats.org/officeDocument/2006/relationships/hyperlink" Target="https://www.diodes.com/part/view/ZXT13N50DE6Q" TargetMode="External"/><Relationship Id="rId_hyperlink_1773" Type="http://schemas.openxmlformats.org/officeDocument/2006/relationships/hyperlink" Target="https://www.diodes.com/datasheet/download/ZXT13P12DE6.pdf" TargetMode="External"/><Relationship Id="rId_hyperlink_1774" Type="http://schemas.openxmlformats.org/officeDocument/2006/relationships/hyperlink" Target="https://www.diodes.com/part/view/ZXT13P12DE6" TargetMode="External"/><Relationship Id="rId_hyperlink_1775" Type="http://schemas.openxmlformats.org/officeDocument/2006/relationships/hyperlink" Target="https://www.diodes.com/datasheet/download/ZXT13P20DE6.pdf" TargetMode="External"/><Relationship Id="rId_hyperlink_1776" Type="http://schemas.openxmlformats.org/officeDocument/2006/relationships/hyperlink" Target="https://www.diodes.com/part/view/ZXT13P20DE6" TargetMode="External"/><Relationship Id="rId_hyperlink_1777" Type="http://schemas.openxmlformats.org/officeDocument/2006/relationships/hyperlink" Target="https://www.diodes.com/datasheet/download/ZXT13P40DE6.pdf" TargetMode="External"/><Relationship Id="rId_hyperlink_1778" Type="http://schemas.openxmlformats.org/officeDocument/2006/relationships/hyperlink" Target="https://www.diodes.com/part/view/ZXT13P40DE6" TargetMode="External"/><Relationship Id="rId_hyperlink_1779" Type="http://schemas.openxmlformats.org/officeDocument/2006/relationships/hyperlink" Target="https://www.diodes.com/datasheet/download/ZXT13P40DE6.pdf" TargetMode="External"/><Relationship Id="rId_hyperlink_1780" Type="http://schemas.openxmlformats.org/officeDocument/2006/relationships/hyperlink" Target="https://www.diodes.com/part/view/ZXT13P40DE6Q" TargetMode="External"/><Relationship Id="rId_hyperlink_1781" Type="http://schemas.openxmlformats.org/officeDocument/2006/relationships/hyperlink" Target="https://www.diodes.com/datasheet/download/ZXT690BK.pdf" TargetMode="External"/><Relationship Id="rId_hyperlink_1782" Type="http://schemas.openxmlformats.org/officeDocument/2006/relationships/hyperlink" Target="https://www.diodes.com/part/view/ZXT690BK" TargetMode="External"/><Relationship Id="rId_hyperlink_1783" Type="http://schemas.openxmlformats.org/officeDocument/2006/relationships/hyperlink" Target="https://www.diodes.com/datasheet/download/ZXT690BK.pdf" TargetMode="External"/><Relationship Id="rId_hyperlink_1784" Type="http://schemas.openxmlformats.org/officeDocument/2006/relationships/hyperlink" Target="https://www.diodes.com/part/view/ZXT690BKQ" TargetMode="External"/><Relationship Id="rId_hyperlink_1785" Type="http://schemas.openxmlformats.org/officeDocument/2006/relationships/hyperlink" Target="https://www.diodes.com/datasheet/download/ZXT790AK.pdf" TargetMode="External"/><Relationship Id="rId_hyperlink_1786" Type="http://schemas.openxmlformats.org/officeDocument/2006/relationships/hyperlink" Target="https://www.diodes.com/part/view/ZXT790AK" TargetMode="External"/><Relationship Id="rId_hyperlink_1787" Type="http://schemas.openxmlformats.org/officeDocument/2006/relationships/hyperlink" Target="https://www.diodes.com/datasheet/download/ZXT849K.pdf" TargetMode="External"/><Relationship Id="rId_hyperlink_1788" Type="http://schemas.openxmlformats.org/officeDocument/2006/relationships/hyperlink" Target="https://www.diodes.com/part/view/ZXT849K" TargetMode="External"/><Relationship Id="rId_hyperlink_1789" Type="http://schemas.openxmlformats.org/officeDocument/2006/relationships/hyperlink" Target="https://www.diodes.com/datasheet/download/ZXT951K.pdf" TargetMode="External"/><Relationship Id="rId_hyperlink_1790" Type="http://schemas.openxmlformats.org/officeDocument/2006/relationships/hyperlink" Target="https://www.diodes.com/part/view/ZXT951K" TargetMode="External"/><Relationship Id="rId_hyperlink_1791" Type="http://schemas.openxmlformats.org/officeDocument/2006/relationships/hyperlink" Target="https://www.diodes.com/datasheet/download/ZXT951KQ.pdf" TargetMode="External"/><Relationship Id="rId_hyperlink_1792" Type="http://schemas.openxmlformats.org/officeDocument/2006/relationships/hyperlink" Target="https://www.diodes.com/part/view/ZXT951KQ" TargetMode="External"/><Relationship Id="rId_hyperlink_1793" Type="http://schemas.openxmlformats.org/officeDocument/2006/relationships/hyperlink" Target="https://www.diodes.com/datasheet/download/ZXT953K.pdf" TargetMode="External"/><Relationship Id="rId_hyperlink_1794" Type="http://schemas.openxmlformats.org/officeDocument/2006/relationships/hyperlink" Target="https://www.diodes.com/part/view/ZXT953K" TargetMode="External"/><Relationship Id="rId_hyperlink_1795" Type="http://schemas.openxmlformats.org/officeDocument/2006/relationships/hyperlink" Target="https://www.diodes.com/datasheet/download/ZXTC2045E6.pdf" TargetMode="External"/><Relationship Id="rId_hyperlink_1796" Type="http://schemas.openxmlformats.org/officeDocument/2006/relationships/hyperlink" Target="https://www.diodes.com/part/view/ZXTC2045E6" TargetMode="External"/><Relationship Id="rId_hyperlink_1797" Type="http://schemas.openxmlformats.org/officeDocument/2006/relationships/hyperlink" Target="https://www.diodes.com/datasheet/download/ZXTC2045E6.pdf" TargetMode="External"/><Relationship Id="rId_hyperlink_1798" Type="http://schemas.openxmlformats.org/officeDocument/2006/relationships/hyperlink" Target="https://www.diodes.com/part/view/ZXTC2045E6Q" TargetMode="External"/><Relationship Id="rId_hyperlink_1799" Type="http://schemas.openxmlformats.org/officeDocument/2006/relationships/hyperlink" Target="https://www.diodes.com/datasheet/download/ZXTC2061E6.pdf" TargetMode="External"/><Relationship Id="rId_hyperlink_1800" Type="http://schemas.openxmlformats.org/officeDocument/2006/relationships/hyperlink" Target="https://www.diodes.com/part/view/ZXTC2061E6" TargetMode="External"/><Relationship Id="rId_hyperlink_1801" Type="http://schemas.openxmlformats.org/officeDocument/2006/relationships/hyperlink" Target="https://www.diodes.com/datasheet/download/ZXTC2062E6.pdf" TargetMode="External"/><Relationship Id="rId_hyperlink_1802" Type="http://schemas.openxmlformats.org/officeDocument/2006/relationships/hyperlink" Target="https://www.diodes.com/part/view/ZXTC2062E6" TargetMode="External"/><Relationship Id="rId_hyperlink_1803" Type="http://schemas.openxmlformats.org/officeDocument/2006/relationships/hyperlink" Target="https://www.diodes.com/datasheet/download/ZXTC2063E6.pdf" TargetMode="External"/><Relationship Id="rId_hyperlink_1804" Type="http://schemas.openxmlformats.org/officeDocument/2006/relationships/hyperlink" Target="https://www.diodes.com/part/view/ZXTC2063E6" TargetMode="External"/><Relationship Id="rId_hyperlink_1805" Type="http://schemas.openxmlformats.org/officeDocument/2006/relationships/hyperlink" Target="https://www.diodes.com/datasheet/download/ZXTC4591AMC.pdf" TargetMode="External"/><Relationship Id="rId_hyperlink_1806" Type="http://schemas.openxmlformats.org/officeDocument/2006/relationships/hyperlink" Target="https://www.diodes.com/part/view/ZXTC4591AMC" TargetMode="External"/><Relationship Id="rId_hyperlink_1807" Type="http://schemas.openxmlformats.org/officeDocument/2006/relationships/hyperlink" Target="https://www.diodes.com/datasheet/download/ZXTC4591AMC.pdf" TargetMode="External"/><Relationship Id="rId_hyperlink_1808" Type="http://schemas.openxmlformats.org/officeDocument/2006/relationships/hyperlink" Target="https://www.diodes.com/part/view/ZXTC4591AMCQ" TargetMode="External"/><Relationship Id="rId_hyperlink_1809" Type="http://schemas.openxmlformats.org/officeDocument/2006/relationships/hyperlink" Target="https://www.diodes.com/datasheet/download/ZXTC6717MC.pdf" TargetMode="External"/><Relationship Id="rId_hyperlink_1810" Type="http://schemas.openxmlformats.org/officeDocument/2006/relationships/hyperlink" Target="https://www.diodes.com/part/view/ZXTC6717MC" TargetMode="External"/><Relationship Id="rId_hyperlink_1811" Type="http://schemas.openxmlformats.org/officeDocument/2006/relationships/hyperlink" Target="https://www.diodes.com/datasheet/download/ZXTC6717MC.pdf" TargetMode="External"/><Relationship Id="rId_hyperlink_1812" Type="http://schemas.openxmlformats.org/officeDocument/2006/relationships/hyperlink" Target="https://www.diodes.com/part/view/ZXTC6717MCQ" TargetMode="External"/><Relationship Id="rId_hyperlink_1813" Type="http://schemas.openxmlformats.org/officeDocument/2006/relationships/hyperlink" Target="https://www.diodes.com/datasheet/download/ZXTC6718MC.pdf" TargetMode="External"/><Relationship Id="rId_hyperlink_1814" Type="http://schemas.openxmlformats.org/officeDocument/2006/relationships/hyperlink" Target="https://www.diodes.com/part/view/ZXTC6718MC" TargetMode="External"/><Relationship Id="rId_hyperlink_1815" Type="http://schemas.openxmlformats.org/officeDocument/2006/relationships/hyperlink" Target="https://www.diodes.com/datasheet/download/ZXTC6718MCQ.pdf" TargetMode="External"/><Relationship Id="rId_hyperlink_1816" Type="http://schemas.openxmlformats.org/officeDocument/2006/relationships/hyperlink" Target="https://www.diodes.com/part/view/ZXTC6718MCQ" TargetMode="External"/><Relationship Id="rId_hyperlink_1817" Type="http://schemas.openxmlformats.org/officeDocument/2006/relationships/hyperlink" Target="https://www.diodes.com/datasheet/download/ZXTC6719MC.pdf" TargetMode="External"/><Relationship Id="rId_hyperlink_1818" Type="http://schemas.openxmlformats.org/officeDocument/2006/relationships/hyperlink" Target="https://www.diodes.com/part/view/ZXTC6719MC" TargetMode="External"/><Relationship Id="rId_hyperlink_1819" Type="http://schemas.openxmlformats.org/officeDocument/2006/relationships/hyperlink" Target="https://www.diodes.com/datasheet/download/ZXTC6720MC.pdf" TargetMode="External"/><Relationship Id="rId_hyperlink_1820" Type="http://schemas.openxmlformats.org/officeDocument/2006/relationships/hyperlink" Target="https://www.diodes.com/part/view/ZXTC6720MC" TargetMode="External"/><Relationship Id="rId_hyperlink_1821" Type="http://schemas.openxmlformats.org/officeDocument/2006/relationships/hyperlink" Target="https://www.diodes.com/datasheet/download/ZXTD09N50DE6.pdf" TargetMode="External"/><Relationship Id="rId_hyperlink_1822" Type="http://schemas.openxmlformats.org/officeDocument/2006/relationships/hyperlink" Target="https://www.diodes.com/part/view/ZXTD09N50DE6" TargetMode="External"/><Relationship Id="rId_hyperlink_1823" Type="http://schemas.openxmlformats.org/officeDocument/2006/relationships/hyperlink" Target="https://www.diodes.com/datasheet/download/ZXTD2090E6.pdf" TargetMode="External"/><Relationship Id="rId_hyperlink_1824" Type="http://schemas.openxmlformats.org/officeDocument/2006/relationships/hyperlink" Target="https://www.diodes.com/part/view/ZXTD2090E6" TargetMode="External"/><Relationship Id="rId_hyperlink_1825" Type="http://schemas.openxmlformats.org/officeDocument/2006/relationships/hyperlink" Target="https://www.diodes.com/datasheet/download/ZXTD4591E6.pdf" TargetMode="External"/><Relationship Id="rId_hyperlink_1826" Type="http://schemas.openxmlformats.org/officeDocument/2006/relationships/hyperlink" Target="https://www.diodes.com/part/view/ZXTD4591E6" TargetMode="External"/><Relationship Id="rId_hyperlink_1827" Type="http://schemas.openxmlformats.org/officeDocument/2006/relationships/hyperlink" Target="https://www.diodes.com/datasheet/download/ZXTD617MC.pdf" TargetMode="External"/><Relationship Id="rId_hyperlink_1828" Type="http://schemas.openxmlformats.org/officeDocument/2006/relationships/hyperlink" Target="https://www.diodes.com/part/view/ZXTD617MC" TargetMode="External"/><Relationship Id="rId_hyperlink_1829" Type="http://schemas.openxmlformats.org/officeDocument/2006/relationships/hyperlink" Target="https://www.diodes.com/datasheet/download/ZXTD618MC.pdf" TargetMode="External"/><Relationship Id="rId_hyperlink_1830" Type="http://schemas.openxmlformats.org/officeDocument/2006/relationships/hyperlink" Target="https://www.diodes.com/part/view/ZXTD618MC" TargetMode="External"/><Relationship Id="rId_hyperlink_1831" Type="http://schemas.openxmlformats.org/officeDocument/2006/relationships/hyperlink" Target="https://www.diodes.com/datasheet/download/ZXTD619MC.pdf" TargetMode="External"/><Relationship Id="rId_hyperlink_1832" Type="http://schemas.openxmlformats.org/officeDocument/2006/relationships/hyperlink" Target="https://www.diodes.com/part/view/ZXTD619MC" TargetMode="External"/><Relationship Id="rId_hyperlink_1833" Type="http://schemas.openxmlformats.org/officeDocument/2006/relationships/hyperlink" Target="https://www.diodes.com/datasheet/download/ZXTD6717E6.pdf" TargetMode="External"/><Relationship Id="rId_hyperlink_1834" Type="http://schemas.openxmlformats.org/officeDocument/2006/relationships/hyperlink" Target="https://www.diodes.com/part/view/ZXTD6717E6" TargetMode="External"/><Relationship Id="rId_hyperlink_1835" Type="http://schemas.openxmlformats.org/officeDocument/2006/relationships/hyperlink" Target="https://www.diodes.com/datasheet/download/ZXTD6717E6.pdf" TargetMode="External"/><Relationship Id="rId_hyperlink_1836" Type="http://schemas.openxmlformats.org/officeDocument/2006/relationships/hyperlink" Target="https://www.diodes.com/part/view/ZXTD6717E6Q" TargetMode="External"/><Relationship Id="rId_hyperlink_1837" Type="http://schemas.openxmlformats.org/officeDocument/2006/relationships/hyperlink" Target="https://www.diodes.com/datasheet/download/ZXTD717MC.pdf" TargetMode="External"/><Relationship Id="rId_hyperlink_1838" Type="http://schemas.openxmlformats.org/officeDocument/2006/relationships/hyperlink" Target="https://www.diodes.com/part/view/ZXTD717MC" TargetMode="External"/><Relationship Id="rId_hyperlink_1839" Type="http://schemas.openxmlformats.org/officeDocument/2006/relationships/hyperlink" Target="https://www.diodes.com/datasheet/download/ZXTD718MC.pdf" TargetMode="External"/><Relationship Id="rId_hyperlink_1840" Type="http://schemas.openxmlformats.org/officeDocument/2006/relationships/hyperlink" Target="https://www.diodes.com/part/view/ZXTD718MC" TargetMode="External"/><Relationship Id="rId_hyperlink_1841" Type="http://schemas.openxmlformats.org/officeDocument/2006/relationships/hyperlink" Target="https://www.diodes.com/datasheet/download/ZXTD720MC.pdf" TargetMode="External"/><Relationship Id="rId_hyperlink_1842" Type="http://schemas.openxmlformats.org/officeDocument/2006/relationships/hyperlink" Target="https://www.diodes.com/part/view/ZXTD720MC" TargetMode="External"/><Relationship Id="rId_hyperlink_1843" Type="http://schemas.openxmlformats.org/officeDocument/2006/relationships/hyperlink" Target="https://www.diodes.com/datasheet/download/ZXTN04120HFF.pdf" TargetMode="External"/><Relationship Id="rId_hyperlink_1844" Type="http://schemas.openxmlformats.org/officeDocument/2006/relationships/hyperlink" Target="https://www.diodes.com/part/view/ZXTN04120HFF" TargetMode="External"/><Relationship Id="rId_hyperlink_1845" Type="http://schemas.openxmlformats.org/officeDocument/2006/relationships/hyperlink" Target="https://www.diodes.com/datasheet/download/ZXTN04120HK.pdf" TargetMode="External"/><Relationship Id="rId_hyperlink_1846" Type="http://schemas.openxmlformats.org/officeDocument/2006/relationships/hyperlink" Target="https://www.diodes.com/part/view/ZXTN04120HK" TargetMode="External"/><Relationship Id="rId_hyperlink_1847" Type="http://schemas.openxmlformats.org/officeDocument/2006/relationships/hyperlink" Target="https://www.diodes.com/datasheet/download/ZXTN04120HP5.pdf" TargetMode="External"/><Relationship Id="rId_hyperlink_1848" Type="http://schemas.openxmlformats.org/officeDocument/2006/relationships/hyperlink" Target="https://www.diodes.com/part/view/ZXTN04120HP5" TargetMode="External"/><Relationship Id="rId_hyperlink_1849" Type="http://schemas.openxmlformats.org/officeDocument/2006/relationships/hyperlink" Target="https://www.diodes.com/datasheet/download/ZXTN07012EFF.pdf" TargetMode="External"/><Relationship Id="rId_hyperlink_1850" Type="http://schemas.openxmlformats.org/officeDocument/2006/relationships/hyperlink" Target="https://www.diodes.com/part/view/ZXTN07012EFF" TargetMode="External"/><Relationship Id="rId_hyperlink_1851" Type="http://schemas.openxmlformats.org/officeDocument/2006/relationships/hyperlink" Target="https://www.diodes.com/datasheet/download/ZXTN07045EFF.pdf" TargetMode="External"/><Relationship Id="rId_hyperlink_1852" Type="http://schemas.openxmlformats.org/officeDocument/2006/relationships/hyperlink" Target="https://www.diodes.com/part/view/ZXTN07045EFF" TargetMode="External"/><Relationship Id="rId_hyperlink_1853" Type="http://schemas.openxmlformats.org/officeDocument/2006/relationships/hyperlink" Target="https://www.diodes.com/datasheet/download/ZXTN08400BFF.pdf" TargetMode="External"/><Relationship Id="rId_hyperlink_1854" Type="http://schemas.openxmlformats.org/officeDocument/2006/relationships/hyperlink" Target="https://www.diodes.com/part/view/ZXTN08400BFF" TargetMode="External"/><Relationship Id="rId_hyperlink_1855" Type="http://schemas.openxmlformats.org/officeDocument/2006/relationships/hyperlink" Target="https://www.diodes.com/datasheet/download/ZXTN08400BNS.pdf" TargetMode="External"/><Relationship Id="rId_hyperlink_1856" Type="http://schemas.openxmlformats.org/officeDocument/2006/relationships/hyperlink" Target="https://www.diodes.com/part/view/ZXTN08400BNS" TargetMode="External"/><Relationship Id="rId_hyperlink_1857" Type="http://schemas.openxmlformats.org/officeDocument/2006/relationships/hyperlink" Target="https://www.diodes.com/datasheet/download/ZXTN10150DZ.pdf" TargetMode="External"/><Relationship Id="rId_hyperlink_1858" Type="http://schemas.openxmlformats.org/officeDocument/2006/relationships/hyperlink" Target="https://www.diodes.com/part/view/ZXTN10150DZ" TargetMode="External"/><Relationship Id="rId_hyperlink_1859" Type="http://schemas.openxmlformats.org/officeDocument/2006/relationships/hyperlink" Target="https://www.diodes.com/datasheet/download/ZXTN19020CFF.pdf" TargetMode="External"/><Relationship Id="rId_hyperlink_1860" Type="http://schemas.openxmlformats.org/officeDocument/2006/relationships/hyperlink" Target="https://www.diodes.com/part/view/ZXTN19020CFF" TargetMode="External"/><Relationship Id="rId_hyperlink_1861" Type="http://schemas.openxmlformats.org/officeDocument/2006/relationships/hyperlink" Target="https://www.diodes.com/datasheet/download/ZXTN19020DFF.pdf" TargetMode="External"/><Relationship Id="rId_hyperlink_1862" Type="http://schemas.openxmlformats.org/officeDocument/2006/relationships/hyperlink" Target="https://www.diodes.com/part/view/ZXTN19020DFF" TargetMode="External"/><Relationship Id="rId_hyperlink_1863" Type="http://schemas.openxmlformats.org/officeDocument/2006/relationships/hyperlink" Target="https://www.diodes.com/datasheet/download/ZXTN19020DG.pdf" TargetMode="External"/><Relationship Id="rId_hyperlink_1864" Type="http://schemas.openxmlformats.org/officeDocument/2006/relationships/hyperlink" Target="https://www.diodes.com/part/view/ZXTN19020DG" TargetMode="External"/><Relationship Id="rId_hyperlink_1865" Type="http://schemas.openxmlformats.org/officeDocument/2006/relationships/hyperlink" Target="https://www.diodes.com/datasheet/download/ZXTN19020DZ.pdf" TargetMode="External"/><Relationship Id="rId_hyperlink_1866" Type="http://schemas.openxmlformats.org/officeDocument/2006/relationships/hyperlink" Target="https://www.diodes.com/part/view/ZXTN19020DZ" TargetMode="External"/><Relationship Id="rId_hyperlink_1867" Type="http://schemas.openxmlformats.org/officeDocument/2006/relationships/hyperlink" Target="https://www.diodes.com/datasheet/download/ZXTN19020DZQ.pdf" TargetMode="External"/><Relationship Id="rId_hyperlink_1868" Type="http://schemas.openxmlformats.org/officeDocument/2006/relationships/hyperlink" Target="https://www.diodes.com/part/view/ZXTN19020DZQ" TargetMode="External"/><Relationship Id="rId_hyperlink_1869" Type="http://schemas.openxmlformats.org/officeDocument/2006/relationships/hyperlink" Target="https://www.diodes.com/datasheet/download/ZXTN19055DZ.pdf" TargetMode="External"/><Relationship Id="rId_hyperlink_1870" Type="http://schemas.openxmlformats.org/officeDocument/2006/relationships/hyperlink" Target="https://www.diodes.com/part/view/ZXTN19055DZ" TargetMode="External"/><Relationship Id="rId_hyperlink_1871" Type="http://schemas.openxmlformats.org/officeDocument/2006/relationships/hyperlink" Target="https://www.diodes.com/datasheet/download/ZXTN19060CFF.pdf" TargetMode="External"/><Relationship Id="rId_hyperlink_1872" Type="http://schemas.openxmlformats.org/officeDocument/2006/relationships/hyperlink" Target="https://www.diodes.com/part/view/ZXTN19060CFF" TargetMode="External"/><Relationship Id="rId_hyperlink_1873" Type="http://schemas.openxmlformats.org/officeDocument/2006/relationships/hyperlink" Target="https://www.diodes.com/datasheet/download/ZXTN19060CG.pdf" TargetMode="External"/><Relationship Id="rId_hyperlink_1874" Type="http://schemas.openxmlformats.org/officeDocument/2006/relationships/hyperlink" Target="https://www.diodes.com/part/view/ZXTN19060CG" TargetMode="External"/><Relationship Id="rId_hyperlink_1875" Type="http://schemas.openxmlformats.org/officeDocument/2006/relationships/hyperlink" Target="https://www.diodes.com/datasheet/download/ZXTN19100CFF.pdf" TargetMode="External"/><Relationship Id="rId_hyperlink_1876" Type="http://schemas.openxmlformats.org/officeDocument/2006/relationships/hyperlink" Target="https://www.diodes.com/part/view/ZXTN19100CFF" TargetMode="External"/><Relationship Id="rId_hyperlink_1877" Type="http://schemas.openxmlformats.org/officeDocument/2006/relationships/hyperlink" Target="https://www.diodes.com/datasheet/download/ZXTN19100CG.pdf" TargetMode="External"/><Relationship Id="rId_hyperlink_1878" Type="http://schemas.openxmlformats.org/officeDocument/2006/relationships/hyperlink" Target="https://www.diodes.com/part/view/ZXTN19100CG" TargetMode="External"/><Relationship Id="rId_hyperlink_1879" Type="http://schemas.openxmlformats.org/officeDocument/2006/relationships/hyperlink" Target="https://www.diodes.com/datasheet/download/ZXTN19100CZ.pdf" TargetMode="External"/><Relationship Id="rId_hyperlink_1880" Type="http://schemas.openxmlformats.org/officeDocument/2006/relationships/hyperlink" Target="https://www.diodes.com/part/view/ZXTN19100CZ" TargetMode="External"/><Relationship Id="rId_hyperlink_1881" Type="http://schemas.openxmlformats.org/officeDocument/2006/relationships/hyperlink" Target="https://www.diodes.com/datasheet/download/ZXTN2005G.pdf" TargetMode="External"/><Relationship Id="rId_hyperlink_1882" Type="http://schemas.openxmlformats.org/officeDocument/2006/relationships/hyperlink" Target="https://www.diodes.com/part/view/ZXTN2005G" TargetMode="External"/><Relationship Id="rId_hyperlink_1883" Type="http://schemas.openxmlformats.org/officeDocument/2006/relationships/hyperlink" Target="https://www.diodes.com/datasheet/download/ZXTN2005Z.pdf" TargetMode="External"/><Relationship Id="rId_hyperlink_1884" Type="http://schemas.openxmlformats.org/officeDocument/2006/relationships/hyperlink" Target="https://www.diodes.com/part/view/ZXTN2005Z" TargetMode="External"/><Relationship Id="rId_hyperlink_1885" Type="http://schemas.openxmlformats.org/officeDocument/2006/relationships/hyperlink" Target="https://www.diodes.com/datasheet/download/ZXTN2005ZQ.pdf" TargetMode="External"/><Relationship Id="rId_hyperlink_1886" Type="http://schemas.openxmlformats.org/officeDocument/2006/relationships/hyperlink" Target="https://www.diodes.com/part/view/ZXTN2005ZQ" TargetMode="External"/><Relationship Id="rId_hyperlink_1887" Type="http://schemas.openxmlformats.org/officeDocument/2006/relationships/hyperlink" Target="https://www.diodes.com/datasheet/download/ZXTN2007G.pdf" TargetMode="External"/><Relationship Id="rId_hyperlink_1888" Type="http://schemas.openxmlformats.org/officeDocument/2006/relationships/hyperlink" Target="https://www.diodes.com/part/view/ZXTN2007G" TargetMode="External"/><Relationship Id="rId_hyperlink_1889" Type="http://schemas.openxmlformats.org/officeDocument/2006/relationships/hyperlink" Target="https://www.diodes.com/datasheet/download/ZXTN2007Z.pdf" TargetMode="External"/><Relationship Id="rId_hyperlink_1890" Type="http://schemas.openxmlformats.org/officeDocument/2006/relationships/hyperlink" Target="https://www.diodes.com/part/view/ZXTN2007Z" TargetMode="External"/><Relationship Id="rId_hyperlink_1891" Type="http://schemas.openxmlformats.org/officeDocument/2006/relationships/hyperlink" Target="https://www.diodes.com/datasheet/download/ZXTN2010A.pdf" TargetMode="External"/><Relationship Id="rId_hyperlink_1892" Type="http://schemas.openxmlformats.org/officeDocument/2006/relationships/hyperlink" Target="https://www.diodes.com/part/view/ZXTN2010A" TargetMode="External"/><Relationship Id="rId_hyperlink_1893" Type="http://schemas.openxmlformats.org/officeDocument/2006/relationships/hyperlink" Target="https://www.diodes.com/datasheet/download/ZXTN2010G.pdf" TargetMode="External"/><Relationship Id="rId_hyperlink_1894" Type="http://schemas.openxmlformats.org/officeDocument/2006/relationships/hyperlink" Target="https://www.diodes.com/part/view/ZXTN2010G" TargetMode="External"/><Relationship Id="rId_hyperlink_1895" Type="http://schemas.openxmlformats.org/officeDocument/2006/relationships/hyperlink" Target="https://www.diodes.com/datasheet/download/ZXTN2010Z.pdf" TargetMode="External"/><Relationship Id="rId_hyperlink_1896" Type="http://schemas.openxmlformats.org/officeDocument/2006/relationships/hyperlink" Target="https://www.diodes.com/part/view/ZXTN2010Z" TargetMode="External"/><Relationship Id="rId_hyperlink_1897" Type="http://schemas.openxmlformats.org/officeDocument/2006/relationships/hyperlink" Target="https://www.diodes.com/datasheet/download/ZXTN2010ZQ.pdf" TargetMode="External"/><Relationship Id="rId_hyperlink_1898" Type="http://schemas.openxmlformats.org/officeDocument/2006/relationships/hyperlink" Target="https://www.diodes.com/part/view/ZXTN2010ZQ" TargetMode="External"/><Relationship Id="rId_hyperlink_1899" Type="http://schemas.openxmlformats.org/officeDocument/2006/relationships/hyperlink" Target="https://www.diodes.com/datasheet/download/ZXTN2011G.pdf" TargetMode="External"/><Relationship Id="rId_hyperlink_1900" Type="http://schemas.openxmlformats.org/officeDocument/2006/relationships/hyperlink" Target="https://www.diodes.com/part/view/ZXTN2011G" TargetMode="External"/><Relationship Id="rId_hyperlink_1901" Type="http://schemas.openxmlformats.org/officeDocument/2006/relationships/hyperlink" Target="https://www.diodes.com/datasheet/download/ZXTN2011Z.pdf" TargetMode="External"/><Relationship Id="rId_hyperlink_1902" Type="http://schemas.openxmlformats.org/officeDocument/2006/relationships/hyperlink" Target="https://www.diodes.com/part/view/ZXTN2011Z" TargetMode="External"/><Relationship Id="rId_hyperlink_1903" Type="http://schemas.openxmlformats.org/officeDocument/2006/relationships/hyperlink" Target="https://www.diodes.com/datasheet/download/ZXTN2018F.pdf" TargetMode="External"/><Relationship Id="rId_hyperlink_1904" Type="http://schemas.openxmlformats.org/officeDocument/2006/relationships/hyperlink" Target="https://www.diodes.com/part/view/ZXTN2018F" TargetMode="External"/><Relationship Id="rId_hyperlink_1905" Type="http://schemas.openxmlformats.org/officeDocument/2006/relationships/hyperlink" Target="https://www.diodes.com/datasheet/download/ZXTN2018FQ.pdf" TargetMode="External"/><Relationship Id="rId_hyperlink_1906" Type="http://schemas.openxmlformats.org/officeDocument/2006/relationships/hyperlink" Target="https://www.diodes.com/part/view/ZXTN2018FQ" TargetMode="External"/><Relationship Id="rId_hyperlink_1907" Type="http://schemas.openxmlformats.org/officeDocument/2006/relationships/hyperlink" Target="https://www.diodes.com/datasheet/download/ZXTN2020F.pdf" TargetMode="External"/><Relationship Id="rId_hyperlink_1908" Type="http://schemas.openxmlformats.org/officeDocument/2006/relationships/hyperlink" Target="https://www.diodes.com/part/view/ZXTN2020F" TargetMode="External"/><Relationship Id="rId_hyperlink_1909" Type="http://schemas.openxmlformats.org/officeDocument/2006/relationships/hyperlink" Target="https://www.diodes.com/datasheet/download/ZXTN2031F.pdf" TargetMode="External"/><Relationship Id="rId_hyperlink_1910" Type="http://schemas.openxmlformats.org/officeDocument/2006/relationships/hyperlink" Target="https://www.diodes.com/part/view/ZXTN2031F" TargetMode="External"/><Relationship Id="rId_hyperlink_1911" Type="http://schemas.openxmlformats.org/officeDocument/2006/relationships/hyperlink" Target="https://www.diodes.com/datasheet/download/ZXTN2038F.pdf" TargetMode="External"/><Relationship Id="rId_hyperlink_1912" Type="http://schemas.openxmlformats.org/officeDocument/2006/relationships/hyperlink" Target="https://www.diodes.com/part/view/ZXTN2038F" TargetMode="External"/><Relationship Id="rId_hyperlink_1913" Type="http://schemas.openxmlformats.org/officeDocument/2006/relationships/hyperlink" Target="https://www.diodes.com/datasheet/download/ZXTN2040F.pdf" TargetMode="External"/><Relationship Id="rId_hyperlink_1914" Type="http://schemas.openxmlformats.org/officeDocument/2006/relationships/hyperlink" Target="https://www.diodes.com/part/view/ZXTN2040F" TargetMode="External"/><Relationship Id="rId_hyperlink_1915" Type="http://schemas.openxmlformats.org/officeDocument/2006/relationships/hyperlink" Target="https://www.diodes.com/datasheet/download/ZXTN23015CFH.pdf" TargetMode="External"/><Relationship Id="rId_hyperlink_1916" Type="http://schemas.openxmlformats.org/officeDocument/2006/relationships/hyperlink" Target="https://www.diodes.com/part/view/ZXTN23015CFH" TargetMode="External"/><Relationship Id="rId_hyperlink_1917" Type="http://schemas.openxmlformats.org/officeDocument/2006/relationships/hyperlink" Target="https://www.diodes.com/datasheet/download/ZXTN25012EFH.pdf" TargetMode="External"/><Relationship Id="rId_hyperlink_1918" Type="http://schemas.openxmlformats.org/officeDocument/2006/relationships/hyperlink" Target="https://www.diodes.com/part/view/ZXTN25012EFH" TargetMode="External"/><Relationship Id="rId_hyperlink_1919" Type="http://schemas.openxmlformats.org/officeDocument/2006/relationships/hyperlink" Target="https://www.diodes.com/datasheet/download/ZXTN25012EFL.pdf" TargetMode="External"/><Relationship Id="rId_hyperlink_1920" Type="http://schemas.openxmlformats.org/officeDocument/2006/relationships/hyperlink" Target="https://www.diodes.com/part/view/ZXTN25012EFL" TargetMode="External"/><Relationship Id="rId_hyperlink_1921" Type="http://schemas.openxmlformats.org/officeDocument/2006/relationships/hyperlink" Target="https://www.diodes.com/datasheet/download/ZXTN25012EZ.pdf" TargetMode="External"/><Relationship Id="rId_hyperlink_1922" Type="http://schemas.openxmlformats.org/officeDocument/2006/relationships/hyperlink" Target="https://www.diodes.com/part/view/ZXTN25012EZ" TargetMode="External"/><Relationship Id="rId_hyperlink_1923" Type="http://schemas.openxmlformats.org/officeDocument/2006/relationships/hyperlink" Target="https://www.diodes.com/datasheet/download/ZXTN25015DFH.pdf" TargetMode="External"/><Relationship Id="rId_hyperlink_1924" Type="http://schemas.openxmlformats.org/officeDocument/2006/relationships/hyperlink" Target="https://www.diodes.com/part/view/ZXTN25015DFH" TargetMode="External"/><Relationship Id="rId_hyperlink_1925" Type="http://schemas.openxmlformats.org/officeDocument/2006/relationships/hyperlink" Target="https://www.diodes.com/datasheet/download/ZXTN25020BFH.pdf" TargetMode="External"/><Relationship Id="rId_hyperlink_1926" Type="http://schemas.openxmlformats.org/officeDocument/2006/relationships/hyperlink" Target="https://www.diodes.com/part/view/ZXTN25020BFH" TargetMode="External"/><Relationship Id="rId_hyperlink_1927" Type="http://schemas.openxmlformats.org/officeDocument/2006/relationships/hyperlink" Target="https://www.diodes.com/datasheet/download/ZXTN25020CFH.pdf" TargetMode="External"/><Relationship Id="rId_hyperlink_1928" Type="http://schemas.openxmlformats.org/officeDocument/2006/relationships/hyperlink" Target="https://www.diodes.com/part/view/ZXTN25020CFH" TargetMode="External"/><Relationship Id="rId_hyperlink_1929" Type="http://schemas.openxmlformats.org/officeDocument/2006/relationships/hyperlink" Target="https://www.diodes.com/datasheet/download/ZXTN25020DFH.pdf" TargetMode="External"/><Relationship Id="rId_hyperlink_1930" Type="http://schemas.openxmlformats.org/officeDocument/2006/relationships/hyperlink" Target="https://www.diodes.com/part/view/ZXTN25020DFH" TargetMode="External"/><Relationship Id="rId_hyperlink_1931" Type="http://schemas.openxmlformats.org/officeDocument/2006/relationships/hyperlink" Target="https://www.diodes.com/datasheet/download/ZXTN25020DFL.pdf" TargetMode="External"/><Relationship Id="rId_hyperlink_1932" Type="http://schemas.openxmlformats.org/officeDocument/2006/relationships/hyperlink" Target="https://www.diodes.com/part/view/ZXTN25020DFL" TargetMode="External"/><Relationship Id="rId_hyperlink_1933" Type="http://schemas.openxmlformats.org/officeDocument/2006/relationships/hyperlink" Target="https://www.diodes.com/datasheet/download/ZXTN25020DG.pdf" TargetMode="External"/><Relationship Id="rId_hyperlink_1934" Type="http://schemas.openxmlformats.org/officeDocument/2006/relationships/hyperlink" Target="https://www.diodes.com/part/view/ZXTN25020DG" TargetMode="External"/><Relationship Id="rId_hyperlink_1935" Type="http://schemas.openxmlformats.org/officeDocument/2006/relationships/hyperlink" Target="https://www.diodes.com/datasheet/download/ZXTN25020DZ.pdf" TargetMode="External"/><Relationship Id="rId_hyperlink_1936" Type="http://schemas.openxmlformats.org/officeDocument/2006/relationships/hyperlink" Target="https://www.diodes.com/part/view/ZXTN25020DZ" TargetMode="External"/><Relationship Id="rId_hyperlink_1937" Type="http://schemas.openxmlformats.org/officeDocument/2006/relationships/hyperlink" Target="https://www.diodes.com/datasheet/download/ZXTN25040DFH.pdf" TargetMode="External"/><Relationship Id="rId_hyperlink_1938" Type="http://schemas.openxmlformats.org/officeDocument/2006/relationships/hyperlink" Target="https://www.diodes.com/part/view/ZXTN25040DFH" TargetMode="External"/><Relationship Id="rId_hyperlink_1939" Type="http://schemas.openxmlformats.org/officeDocument/2006/relationships/hyperlink" Target="https://www.diodes.com/datasheet/download/ZXTN25040DFL.pdf" TargetMode="External"/><Relationship Id="rId_hyperlink_1940" Type="http://schemas.openxmlformats.org/officeDocument/2006/relationships/hyperlink" Target="https://www.diodes.com/part/view/ZXTN25040DFL" TargetMode="External"/><Relationship Id="rId_hyperlink_1941" Type="http://schemas.openxmlformats.org/officeDocument/2006/relationships/hyperlink" Target="https://www.diodes.com/datasheet/download/ZXTN25040DZ.pdf" TargetMode="External"/><Relationship Id="rId_hyperlink_1942" Type="http://schemas.openxmlformats.org/officeDocument/2006/relationships/hyperlink" Target="https://www.diodes.com/part/view/ZXTN25040DZ" TargetMode="External"/><Relationship Id="rId_hyperlink_1943" Type="http://schemas.openxmlformats.org/officeDocument/2006/relationships/hyperlink" Target="https://www.diodes.com/datasheet/download/ZXTN25050DFH.pdf" TargetMode="External"/><Relationship Id="rId_hyperlink_1944" Type="http://schemas.openxmlformats.org/officeDocument/2006/relationships/hyperlink" Target="https://www.diodes.com/part/view/ZXTN25050DFH" TargetMode="External"/><Relationship Id="rId_hyperlink_1945" Type="http://schemas.openxmlformats.org/officeDocument/2006/relationships/hyperlink" Target="https://www.diodes.com/datasheet/download/ZXTN25060BFH.pdf" TargetMode="External"/><Relationship Id="rId_hyperlink_1946" Type="http://schemas.openxmlformats.org/officeDocument/2006/relationships/hyperlink" Target="https://www.diodes.com/part/view/ZXTN25060BFH" TargetMode="External"/><Relationship Id="rId_hyperlink_1947" Type="http://schemas.openxmlformats.org/officeDocument/2006/relationships/hyperlink" Target="https://www.diodes.com/datasheet/download/ZXTN25060BZ.pdf" TargetMode="External"/><Relationship Id="rId_hyperlink_1948" Type="http://schemas.openxmlformats.org/officeDocument/2006/relationships/hyperlink" Target="https://www.diodes.com/part/view/ZXTN25060BZ" TargetMode="External"/><Relationship Id="rId_hyperlink_1949" Type="http://schemas.openxmlformats.org/officeDocument/2006/relationships/hyperlink" Target="https://www.diodes.com/datasheet/download/ZXTN25060BZQ.pdf" TargetMode="External"/><Relationship Id="rId_hyperlink_1950" Type="http://schemas.openxmlformats.org/officeDocument/2006/relationships/hyperlink" Target="https://www.diodes.com/part/view/ZXTN25060BZQ" TargetMode="External"/><Relationship Id="rId_hyperlink_1951" Type="http://schemas.openxmlformats.org/officeDocument/2006/relationships/hyperlink" Target="https://www.diodes.com/datasheet/download/ZXTN25100BFH.pdf" TargetMode="External"/><Relationship Id="rId_hyperlink_1952" Type="http://schemas.openxmlformats.org/officeDocument/2006/relationships/hyperlink" Target="https://www.diodes.com/part/view/ZXTN25100BFH" TargetMode="External"/><Relationship Id="rId_hyperlink_1953" Type="http://schemas.openxmlformats.org/officeDocument/2006/relationships/hyperlink" Target="https://www.diodes.com/datasheet/download/ZXTN25100DFH.pdf" TargetMode="External"/><Relationship Id="rId_hyperlink_1954" Type="http://schemas.openxmlformats.org/officeDocument/2006/relationships/hyperlink" Target="https://www.diodes.com/part/view/ZXTN25100DFH" TargetMode="External"/><Relationship Id="rId_hyperlink_1955" Type="http://schemas.openxmlformats.org/officeDocument/2006/relationships/hyperlink" Target="https://www.diodes.com/datasheet/download/ZXTN25100DG.pdf" TargetMode="External"/><Relationship Id="rId_hyperlink_1956" Type="http://schemas.openxmlformats.org/officeDocument/2006/relationships/hyperlink" Target="https://www.diodes.com/part/view/ZXTN25100DG" TargetMode="External"/><Relationship Id="rId_hyperlink_1957" Type="http://schemas.openxmlformats.org/officeDocument/2006/relationships/hyperlink" Target="https://www.diodes.com/datasheet/download/ZXTN25100DG.pdf" TargetMode="External"/><Relationship Id="rId_hyperlink_1958" Type="http://schemas.openxmlformats.org/officeDocument/2006/relationships/hyperlink" Target="https://www.diodes.com/part/view/ZXTN25100DGQ" TargetMode="External"/><Relationship Id="rId_hyperlink_1959" Type="http://schemas.openxmlformats.org/officeDocument/2006/relationships/hyperlink" Target="https://www.diodes.com/datasheet/download/ZXTN25100DZ.pdf" TargetMode="External"/><Relationship Id="rId_hyperlink_1960" Type="http://schemas.openxmlformats.org/officeDocument/2006/relationships/hyperlink" Target="https://www.diodes.com/part/view/ZXTN25100DZ" TargetMode="External"/><Relationship Id="rId_hyperlink_1961" Type="http://schemas.openxmlformats.org/officeDocument/2006/relationships/hyperlink" Target="https://www.diodes.com/datasheet/download/ZXTN26020DMF.pdf" TargetMode="External"/><Relationship Id="rId_hyperlink_1962" Type="http://schemas.openxmlformats.org/officeDocument/2006/relationships/hyperlink" Target="https://www.diodes.com/part/view/ZXTN26020DMF" TargetMode="External"/><Relationship Id="rId_hyperlink_1963" Type="http://schemas.openxmlformats.org/officeDocument/2006/relationships/hyperlink" Target="https://www.diodes.com/datasheet/download/ZXTN26070CV.pdf" TargetMode="External"/><Relationship Id="rId_hyperlink_1964" Type="http://schemas.openxmlformats.org/officeDocument/2006/relationships/hyperlink" Target="https://www.diodes.com/part/view/ZXTN26070CV" TargetMode="External"/><Relationship Id="rId_hyperlink_1965" Type="http://schemas.openxmlformats.org/officeDocument/2006/relationships/hyperlink" Target="https://www.diodes.com/datasheet/download/ZXTN4000Z.pdf" TargetMode="External"/><Relationship Id="rId_hyperlink_1966" Type="http://schemas.openxmlformats.org/officeDocument/2006/relationships/hyperlink" Target="https://www.diodes.com/part/view/ZXTN4000Z" TargetMode="External"/><Relationship Id="rId_hyperlink_1967" Type="http://schemas.openxmlformats.org/officeDocument/2006/relationships/hyperlink" Target="https://www.diodes.com/datasheet/download/ZXTN4002Z.pdf" TargetMode="External"/><Relationship Id="rId_hyperlink_1968" Type="http://schemas.openxmlformats.org/officeDocument/2006/relationships/hyperlink" Target="https://www.diodes.com/part/view/ZXTN4002Z" TargetMode="External"/><Relationship Id="rId_hyperlink_1969" Type="http://schemas.openxmlformats.org/officeDocument/2006/relationships/hyperlink" Target="https://www.diodes.com/datasheet/download/ZXTN4004K.pdf" TargetMode="External"/><Relationship Id="rId_hyperlink_1970" Type="http://schemas.openxmlformats.org/officeDocument/2006/relationships/hyperlink" Target="https://www.diodes.com/part/view/ZXTN4004K" TargetMode="External"/><Relationship Id="rId_hyperlink_1971" Type="http://schemas.openxmlformats.org/officeDocument/2006/relationships/hyperlink" Target="https://www.diodes.com/datasheet/download/ZXTN4004K.pdf" TargetMode="External"/><Relationship Id="rId_hyperlink_1972" Type="http://schemas.openxmlformats.org/officeDocument/2006/relationships/hyperlink" Target="https://www.diodes.com/part/view/ZXTN4004KQ" TargetMode="External"/><Relationship Id="rId_hyperlink_1973" Type="http://schemas.openxmlformats.org/officeDocument/2006/relationships/hyperlink" Target="https://www.diodes.com/datasheet/download/ZXTN4004Z.pdf" TargetMode="External"/><Relationship Id="rId_hyperlink_1974" Type="http://schemas.openxmlformats.org/officeDocument/2006/relationships/hyperlink" Target="https://www.diodes.com/part/view/ZXTN4004Z" TargetMode="External"/><Relationship Id="rId_hyperlink_1975" Type="http://schemas.openxmlformats.org/officeDocument/2006/relationships/hyperlink" Target="https://www.diodes.com/datasheet/download/ZXTN4004Z.pdf" TargetMode="External"/><Relationship Id="rId_hyperlink_1976" Type="http://schemas.openxmlformats.org/officeDocument/2006/relationships/hyperlink" Target="https://www.diodes.com/part/view/ZXTN4004ZQ" TargetMode="External"/><Relationship Id="rId_hyperlink_1977" Type="http://schemas.openxmlformats.org/officeDocument/2006/relationships/hyperlink" Target="https://www.diodes.com/datasheet/download/ZXTN4006Z.pdf" TargetMode="External"/><Relationship Id="rId_hyperlink_1978" Type="http://schemas.openxmlformats.org/officeDocument/2006/relationships/hyperlink" Target="https://www.diodes.com/part/view/ZXTN4006Z" TargetMode="External"/><Relationship Id="rId_hyperlink_1979" Type="http://schemas.openxmlformats.org/officeDocument/2006/relationships/hyperlink" Target="https://www.diodes.com/datasheet/download/ZXTN4240F.pdf" TargetMode="External"/><Relationship Id="rId_hyperlink_1980" Type="http://schemas.openxmlformats.org/officeDocument/2006/relationships/hyperlink" Target="https://www.diodes.com/part/view/ZXTN4240F" TargetMode="External"/><Relationship Id="rId_hyperlink_1981" Type="http://schemas.openxmlformats.org/officeDocument/2006/relationships/hyperlink" Target="https://www.diodes.com/datasheet/download/ZXTN4240FQ.pdf" TargetMode="External"/><Relationship Id="rId_hyperlink_1982" Type="http://schemas.openxmlformats.org/officeDocument/2006/relationships/hyperlink" Target="https://www.diodes.com/part/view/ZXTN4240FQ" TargetMode="External"/><Relationship Id="rId_hyperlink_1983" Type="http://schemas.openxmlformats.org/officeDocument/2006/relationships/hyperlink" Target="https://www.diodes.com/datasheet/download/ZXTN5551FLQ.pdf" TargetMode="External"/><Relationship Id="rId_hyperlink_1984" Type="http://schemas.openxmlformats.org/officeDocument/2006/relationships/hyperlink" Target="https://www.diodes.com/part/view/ZXTN5551FLQ" TargetMode="External"/><Relationship Id="rId_hyperlink_1985" Type="http://schemas.openxmlformats.org/officeDocument/2006/relationships/hyperlink" Target="https://www.diodes.com/datasheet/download/ZXTN617MA.pdf" TargetMode="External"/><Relationship Id="rId_hyperlink_1986" Type="http://schemas.openxmlformats.org/officeDocument/2006/relationships/hyperlink" Target="https://www.diodes.com/part/view/ZXTN617MA" TargetMode="External"/><Relationship Id="rId_hyperlink_1987" Type="http://schemas.openxmlformats.org/officeDocument/2006/relationships/hyperlink" Target="https://www.diodes.com/datasheet/download/ZXTN618MA.pdf" TargetMode="External"/><Relationship Id="rId_hyperlink_1988" Type="http://schemas.openxmlformats.org/officeDocument/2006/relationships/hyperlink" Target="https://www.diodes.com/part/view/ZXTN618MA" TargetMode="External"/><Relationship Id="rId_hyperlink_1989" Type="http://schemas.openxmlformats.org/officeDocument/2006/relationships/hyperlink" Target="https://www.diodes.com/datasheet/download/ZXTN619MA.pdf" TargetMode="External"/><Relationship Id="rId_hyperlink_1990" Type="http://schemas.openxmlformats.org/officeDocument/2006/relationships/hyperlink" Target="https://www.diodes.com/part/view/ZXTN619MA" TargetMode="External"/><Relationship Id="rId_hyperlink_1991" Type="http://schemas.openxmlformats.org/officeDocument/2006/relationships/hyperlink" Target="https://www.diodes.com/datasheet/download/ZXTN620MA.pdf" TargetMode="External"/><Relationship Id="rId_hyperlink_1992" Type="http://schemas.openxmlformats.org/officeDocument/2006/relationships/hyperlink" Target="https://www.diodes.com/part/view/ZXTN620MA" TargetMode="External"/><Relationship Id="rId_hyperlink_1993" Type="http://schemas.openxmlformats.org/officeDocument/2006/relationships/hyperlink" Target="https://www.diodes.com/datasheet/download/ZXTN649F.pdf" TargetMode="External"/><Relationship Id="rId_hyperlink_1994" Type="http://schemas.openxmlformats.org/officeDocument/2006/relationships/hyperlink" Target="https://www.diodes.com/part/view/ZXTN649F" TargetMode="External"/><Relationship Id="rId_hyperlink_1995" Type="http://schemas.openxmlformats.org/officeDocument/2006/relationships/hyperlink" Target="https://www.diodes.com/datasheet/download/ZXTP01500BG.pdf" TargetMode="External"/><Relationship Id="rId_hyperlink_1996" Type="http://schemas.openxmlformats.org/officeDocument/2006/relationships/hyperlink" Target="https://www.diodes.com/part/view/ZXTP01500BG" TargetMode="External"/><Relationship Id="rId_hyperlink_1997" Type="http://schemas.openxmlformats.org/officeDocument/2006/relationships/hyperlink" Target="https://www.diodes.com/datasheet/download/ZXTP01500BGQ.pdf" TargetMode="External"/><Relationship Id="rId_hyperlink_1998" Type="http://schemas.openxmlformats.org/officeDocument/2006/relationships/hyperlink" Target="https://www.diodes.com/part/view/ZXTP01500BGQ" TargetMode="External"/><Relationship Id="rId_hyperlink_1999" Type="http://schemas.openxmlformats.org/officeDocument/2006/relationships/hyperlink" Target="https://www.diodes.com/datasheet/download/ZXTP03200BG.pdf" TargetMode="External"/><Relationship Id="rId_hyperlink_2000" Type="http://schemas.openxmlformats.org/officeDocument/2006/relationships/hyperlink" Target="https://www.diodes.com/part/view/ZXTP03200BG" TargetMode="External"/><Relationship Id="rId_hyperlink_2001" Type="http://schemas.openxmlformats.org/officeDocument/2006/relationships/hyperlink" Target="https://www.diodes.com/datasheet/download/ZXTP03200BZ.pdf" TargetMode="External"/><Relationship Id="rId_hyperlink_2002" Type="http://schemas.openxmlformats.org/officeDocument/2006/relationships/hyperlink" Target="https://www.diodes.com/part/view/ZXTP03200BZ" TargetMode="External"/><Relationship Id="rId_hyperlink_2003" Type="http://schemas.openxmlformats.org/officeDocument/2006/relationships/hyperlink" Target="https://www.diodes.com/datasheet/download/ZXTP05120HFF.pdf" TargetMode="External"/><Relationship Id="rId_hyperlink_2004" Type="http://schemas.openxmlformats.org/officeDocument/2006/relationships/hyperlink" Target="https://www.diodes.com/part/view/ZXTP05120HFF" TargetMode="External"/><Relationship Id="rId_hyperlink_2005" Type="http://schemas.openxmlformats.org/officeDocument/2006/relationships/hyperlink" Target="https://www.diodes.com/datasheet/download/ZXTP07012EFF.pdf" TargetMode="External"/><Relationship Id="rId_hyperlink_2006" Type="http://schemas.openxmlformats.org/officeDocument/2006/relationships/hyperlink" Target="https://www.diodes.com/part/view/ZXTP07012EFF" TargetMode="External"/><Relationship Id="rId_hyperlink_2007" Type="http://schemas.openxmlformats.org/officeDocument/2006/relationships/hyperlink" Target="https://www.diodes.com/datasheet/download/ZXTP07040DFF.pdf" TargetMode="External"/><Relationship Id="rId_hyperlink_2008" Type="http://schemas.openxmlformats.org/officeDocument/2006/relationships/hyperlink" Target="https://www.diodes.com/part/view/ZXTP07040DFF" TargetMode="External"/><Relationship Id="rId_hyperlink_2009" Type="http://schemas.openxmlformats.org/officeDocument/2006/relationships/hyperlink" Target="https://www.diodes.com/datasheet/download/ZXTP08400BFF.pdf" TargetMode="External"/><Relationship Id="rId_hyperlink_2010" Type="http://schemas.openxmlformats.org/officeDocument/2006/relationships/hyperlink" Target="https://www.diodes.com/part/view/ZXTP08400BFF" TargetMode="External"/><Relationship Id="rId_hyperlink_2011" Type="http://schemas.openxmlformats.org/officeDocument/2006/relationships/hyperlink" Target="https://www.diodes.com/datasheet/download/ZXTP19020CFF.pdf" TargetMode="External"/><Relationship Id="rId_hyperlink_2012" Type="http://schemas.openxmlformats.org/officeDocument/2006/relationships/hyperlink" Target="https://www.diodes.com/part/view/ZXTP19020CFF" TargetMode="External"/><Relationship Id="rId_hyperlink_2013" Type="http://schemas.openxmlformats.org/officeDocument/2006/relationships/hyperlink" Target="https://www.diodes.com/datasheet/download/ZXTP19020DFF.pdf" TargetMode="External"/><Relationship Id="rId_hyperlink_2014" Type="http://schemas.openxmlformats.org/officeDocument/2006/relationships/hyperlink" Target="https://www.diodes.com/part/view/ZXTP19020DFF" TargetMode="External"/><Relationship Id="rId_hyperlink_2015" Type="http://schemas.openxmlformats.org/officeDocument/2006/relationships/hyperlink" Target="https://www.diodes.com/datasheet/download/ZXTP19020DG.pdf" TargetMode="External"/><Relationship Id="rId_hyperlink_2016" Type="http://schemas.openxmlformats.org/officeDocument/2006/relationships/hyperlink" Target="https://www.diodes.com/part/view/ZXTP19020DG" TargetMode="External"/><Relationship Id="rId_hyperlink_2017" Type="http://schemas.openxmlformats.org/officeDocument/2006/relationships/hyperlink" Target="https://www.diodes.com/datasheet/download/ZXTP19020DZ.pdf" TargetMode="External"/><Relationship Id="rId_hyperlink_2018" Type="http://schemas.openxmlformats.org/officeDocument/2006/relationships/hyperlink" Target="https://www.diodes.com/part/view/ZXTP19020DZ" TargetMode="External"/><Relationship Id="rId_hyperlink_2019" Type="http://schemas.openxmlformats.org/officeDocument/2006/relationships/hyperlink" Target="https://www.diodes.com/datasheet/download/ZXTP19040CGQ.pdf" TargetMode="External"/><Relationship Id="rId_hyperlink_2020" Type="http://schemas.openxmlformats.org/officeDocument/2006/relationships/hyperlink" Target="https://www.diodes.com/part/view/ZXTP19040CGQ" TargetMode="External"/><Relationship Id="rId_hyperlink_2021" Type="http://schemas.openxmlformats.org/officeDocument/2006/relationships/hyperlink" Target="https://www.diodes.com/datasheet/download/ZXTP19060CFF.pdf" TargetMode="External"/><Relationship Id="rId_hyperlink_2022" Type="http://schemas.openxmlformats.org/officeDocument/2006/relationships/hyperlink" Target="https://www.diodes.com/part/view/ZXTP19060CFF" TargetMode="External"/><Relationship Id="rId_hyperlink_2023" Type="http://schemas.openxmlformats.org/officeDocument/2006/relationships/hyperlink" Target="https://www.diodes.com/datasheet/download/ZXTP19060CG.pdf" TargetMode="External"/><Relationship Id="rId_hyperlink_2024" Type="http://schemas.openxmlformats.org/officeDocument/2006/relationships/hyperlink" Target="https://www.diodes.com/part/view/ZXTP19060CG" TargetMode="External"/><Relationship Id="rId_hyperlink_2025" Type="http://schemas.openxmlformats.org/officeDocument/2006/relationships/hyperlink" Target="https://www.diodes.com/datasheet/download/ZXTP19060CZ.pdf" TargetMode="External"/><Relationship Id="rId_hyperlink_2026" Type="http://schemas.openxmlformats.org/officeDocument/2006/relationships/hyperlink" Target="https://www.diodes.com/part/view/ZXTP19060CZ" TargetMode="External"/><Relationship Id="rId_hyperlink_2027" Type="http://schemas.openxmlformats.org/officeDocument/2006/relationships/hyperlink" Target="https://www.diodes.com/datasheet/download/ZXTP19100CFF.pdf" TargetMode="External"/><Relationship Id="rId_hyperlink_2028" Type="http://schemas.openxmlformats.org/officeDocument/2006/relationships/hyperlink" Target="https://www.diodes.com/part/view/ZXTP19100CFF" TargetMode="External"/><Relationship Id="rId_hyperlink_2029" Type="http://schemas.openxmlformats.org/officeDocument/2006/relationships/hyperlink" Target="https://www.diodes.com/datasheet/download/ZXTP19100CG.pdf" TargetMode="External"/><Relationship Id="rId_hyperlink_2030" Type="http://schemas.openxmlformats.org/officeDocument/2006/relationships/hyperlink" Target="https://www.diodes.com/part/view/ZXTP19100CG" TargetMode="External"/><Relationship Id="rId_hyperlink_2031" Type="http://schemas.openxmlformats.org/officeDocument/2006/relationships/hyperlink" Target="https://www.diodes.com/datasheet/download/ZXTP19100CZ.pdf" TargetMode="External"/><Relationship Id="rId_hyperlink_2032" Type="http://schemas.openxmlformats.org/officeDocument/2006/relationships/hyperlink" Target="https://www.diodes.com/part/view/ZXTP19100CZ" TargetMode="External"/><Relationship Id="rId_hyperlink_2033" Type="http://schemas.openxmlformats.org/officeDocument/2006/relationships/hyperlink" Target="https://www.diodes.com/datasheet/download/ZXTP19100CZ.pdf" TargetMode="External"/><Relationship Id="rId_hyperlink_2034" Type="http://schemas.openxmlformats.org/officeDocument/2006/relationships/hyperlink" Target="https://www.diodes.com/part/view/ZXTP19100CZQ" TargetMode="External"/><Relationship Id="rId_hyperlink_2035" Type="http://schemas.openxmlformats.org/officeDocument/2006/relationships/hyperlink" Target="https://www.diodes.com/datasheet/download/ZXTP2006E6.pdf" TargetMode="External"/><Relationship Id="rId_hyperlink_2036" Type="http://schemas.openxmlformats.org/officeDocument/2006/relationships/hyperlink" Target="https://www.diodes.com/part/view/ZXTP2006E6" TargetMode="External"/><Relationship Id="rId_hyperlink_2037" Type="http://schemas.openxmlformats.org/officeDocument/2006/relationships/hyperlink" Target="https://www.diodes.com/datasheet/download/ZXTP2008G.pdf" TargetMode="External"/><Relationship Id="rId_hyperlink_2038" Type="http://schemas.openxmlformats.org/officeDocument/2006/relationships/hyperlink" Target="https://www.diodes.com/part/view/ZXTP2008G" TargetMode="External"/><Relationship Id="rId_hyperlink_2039" Type="http://schemas.openxmlformats.org/officeDocument/2006/relationships/hyperlink" Target="https://www.diodes.com/datasheet/download/ZXTP2008Z.pdf" TargetMode="External"/><Relationship Id="rId_hyperlink_2040" Type="http://schemas.openxmlformats.org/officeDocument/2006/relationships/hyperlink" Target="https://www.diodes.com/part/view/ZXTP2008Z" TargetMode="External"/><Relationship Id="rId_hyperlink_2041" Type="http://schemas.openxmlformats.org/officeDocument/2006/relationships/hyperlink" Target="https://www.diodes.com/datasheet/download/ZXTP2008ZQ.pdf" TargetMode="External"/><Relationship Id="rId_hyperlink_2042" Type="http://schemas.openxmlformats.org/officeDocument/2006/relationships/hyperlink" Target="https://www.diodes.com/part/view/ZXTP2008ZQ" TargetMode="External"/><Relationship Id="rId_hyperlink_2043" Type="http://schemas.openxmlformats.org/officeDocument/2006/relationships/hyperlink" Target="https://www.diodes.com/datasheet/download/ZXTP2009Z.pdf" TargetMode="External"/><Relationship Id="rId_hyperlink_2044" Type="http://schemas.openxmlformats.org/officeDocument/2006/relationships/hyperlink" Target="https://www.diodes.com/part/view/ZXTP2009Z" TargetMode="External"/><Relationship Id="rId_hyperlink_2045" Type="http://schemas.openxmlformats.org/officeDocument/2006/relationships/hyperlink" Target="https://www.diodes.com/datasheet/download/ZXTP2009ZQ.pdf" TargetMode="External"/><Relationship Id="rId_hyperlink_2046" Type="http://schemas.openxmlformats.org/officeDocument/2006/relationships/hyperlink" Target="https://www.diodes.com/part/view/ZXTP2009ZQ" TargetMode="External"/><Relationship Id="rId_hyperlink_2047" Type="http://schemas.openxmlformats.org/officeDocument/2006/relationships/hyperlink" Target="https://www.diodes.com/datasheet/download/ZXTP2012A.pdf" TargetMode="External"/><Relationship Id="rId_hyperlink_2048" Type="http://schemas.openxmlformats.org/officeDocument/2006/relationships/hyperlink" Target="https://www.diodes.com/part/view/ZXTP2012A" TargetMode="External"/><Relationship Id="rId_hyperlink_2049" Type="http://schemas.openxmlformats.org/officeDocument/2006/relationships/hyperlink" Target="https://www.diodes.com/datasheet/download/ZXTP2012G.pdf" TargetMode="External"/><Relationship Id="rId_hyperlink_2050" Type="http://schemas.openxmlformats.org/officeDocument/2006/relationships/hyperlink" Target="https://www.diodes.com/part/view/ZXTP2012G" TargetMode="External"/><Relationship Id="rId_hyperlink_2051" Type="http://schemas.openxmlformats.org/officeDocument/2006/relationships/hyperlink" Target="https://www.diodes.com/datasheet/download/ZXTP2012Z.pdf" TargetMode="External"/><Relationship Id="rId_hyperlink_2052" Type="http://schemas.openxmlformats.org/officeDocument/2006/relationships/hyperlink" Target="https://www.diodes.com/part/view/ZXTP2012Z" TargetMode="External"/><Relationship Id="rId_hyperlink_2053" Type="http://schemas.openxmlformats.org/officeDocument/2006/relationships/hyperlink" Target="https://www.diodes.com/datasheet/download/ZXTP2012ZQ.pdf" TargetMode="External"/><Relationship Id="rId_hyperlink_2054" Type="http://schemas.openxmlformats.org/officeDocument/2006/relationships/hyperlink" Target="https://www.diodes.com/part/view/ZXTP2012ZQ" TargetMode="External"/><Relationship Id="rId_hyperlink_2055" Type="http://schemas.openxmlformats.org/officeDocument/2006/relationships/hyperlink" Target="https://www.diodes.com/datasheet/download/ZXTP2013G.pdf" TargetMode="External"/><Relationship Id="rId_hyperlink_2056" Type="http://schemas.openxmlformats.org/officeDocument/2006/relationships/hyperlink" Target="https://www.diodes.com/part/view/ZXTP2013G" TargetMode="External"/><Relationship Id="rId_hyperlink_2057" Type="http://schemas.openxmlformats.org/officeDocument/2006/relationships/hyperlink" Target="https://www.diodes.com/datasheet/download/ZXTP2013Z.pdf" TargetMode="External"/><Relationship Id="rId_hyperlink_2058" Type="http://schemas.openxmlformats.org/officeDocument/2006/relationships/hyperlink" Target="https://www.diodes.com/part/view/ZXTP2013Z" TargetMode="External"/><Relationship Id="rId_hyperlink_2059" Type="http://schemas.openxmlformats.org/officeDocument/2006/relationships/hyperlink" Target="https://www.diodes.com/datasheet/download/ZXTP2014G.pdf" TargetMode="External"/><Relationship Id="rId_hyperlink_2060" Type="http://schemas.openxmlformats.org/officeDocument/2006/relationships/hyperlink" Target="https://www.diodes.com/part/view/ZXTP2014G" TargetMode="External"/><Relationship Id="rId_hyperlink_2061" Type="http://schemas.openxmlformats.org/officeDocument/2006/relationships/hyperlink" Target="https://www.diodes.com/datasheet/download/ZXTP2014Z.pdf" TargetMode="External"/><Relationship Id="rId_hyperlink_2062" Type="http://schemas.openxmlformats.org/officeDocument/2006/relationships/hyperlink" Target="https://www.diodes.com/part/view/ZXTP2014Z" TargetMode="External"/><Relationship Id="rId_hyperlink_2063" Type="http://schemas.openxmlformats.org/officeDocument/2006/relationships/hyperlink" Target="https://www.diodes.com/datasheet/download/ZXTP2014ZQ.pdf" TargetMode="External"/><Relationship Id="rId_hyperlink_2064" Type="http://schemas.openxmlformats.org/officeDocument/2006/relationships/hyperlink" Target="https://www.diodes.com/part/view/ZXTP2014ZQ" TargetMode="External"/><Relationship Id="rId_hyperlink_2065" Type="http://schemas.openxmlformats.org/officeDocument/2006/relationships/hyperlink" Target="https://www.diodes.com/datasheet/download/ZXTP2025F.pdf" TargetMode="External"/><Relationship Id="rId_hyperlink_2066" Type="http://schemas.openxmlformats.org/officeDocument/2006/relationships/hyperlink" Target="https://www.diodes.com/part/view/ZXTP2025F" TargetMode="External"/><Relationship Id="rId_hyperlink_2067" Type="http://schemas.openxmlformats.org/officeDocument/2006/relationships/hyperlink" Target="https://www.diodes.com/datasheet/download/ZXTP2027F.pdf" TargetMode="External"/><Relationship Id="rId_hyperlink_2068" Type="http://schemas.openxmlformats.org/officeDocument/2006/relationships/hyperlink" Target="https://www.diodes.com/part/view/ZXTP2027F" TargetMode="External"/><Relationship Id="rId_hyperlink_2069" Type="http://schemas.openxmlformats.org/officeDocument/2006/relationships/hyperlink" Target="https://www.diodes.com/datasheet/download/ZXTP2027FQ.pdf" TargetMode="External"/><Relationship Id="rId_hyperlink_2070" Type="http://schemas.openxmlformats.org/officeDocument/2006/relationships/hyperlink" Target="https://www.diodes.com/part/view/ZXTP2027FQ" TargetMode="External"/><Relationship Id="rId_hyperlink_2071" Type="http://schemas.openxmlformats.org/officeDocument/2006/relationships/hyperlink" Target="https://www.diodes.com/datasheet/download/ZXTP2029F.pdf" TargetMode="External"/><Relationship Id="rId_hyperlink_2072" Type="http://schemas.openxmlformats.org/officeDocument/2006/relationships/hyperlink" Target="https://www.diodes.com/part/view/ZXTP2029F" TargetMode="External"/><Relationship Id="rId_hyperlink_2073" Type="http://schemas.openxmlformats.org/officeDocument/2006/relationships/hyperlink" Target="https://www.diodes.com/datasheet/download/ZXTP2039F.pdf" TargetMode="External"/><Relationship Id="rId_hyperlink_2074" Type="http://schemas.openxmlformats.org/officeDocument/2006/relationships/hyperlink" Target="https://www.diodes.com/part/view/ZXTP2039F" TargetMode="External"/><Relationship Id="rId_hyperlink_2075" Type="http://schemas.openxmlformats.org/officeDocument/2006/relationships/hyperlink" Target="https://www.diodes.com/datasheet/download/ZXTP2041F.pdf" TargetMode="External"/><Relationship Id="rId_hyperlink_2076" Type="http://schemas.openxmlformats.org/officeDocument/2006/relationships/hyperlink" Target="https://www.diodes.com/part/view/ZXTP2041F" TargetMode="External"/><Relationship Id="rId_hyperlink_2077" Type="http://schemas.openxmlformats.org/officeDocument/2006/relationships/hyperlink" Target="https://www.diodes.com/datasheet/download/ZXTP23015CFH.pdf" TargetMode="External"/><Relationship Id="rId_hyperlink_2078" Type="http://schemas.openxmlformats.org/officeDocument/2006/relationships/hyperlink" Target="https://www.diodes.com/part/view/ZXTP23015CFH" TargetMode="External"/><Relationship Id="rId_hyperlink_2079" Type="http://schemas.openxmlformats.org/officeDocument/2006/relationships/hyperlink" Target="https://www.diodes.com/datasheet/download/ZXTP23140BFH.pdf" TargetMode="External"/><Relationship Id="rId_hyperlink_2080" Type="http://schemas.openxmlformats.org/officeDocument/2006/relationships/hyperlink" Target="https://www.diodes.com/part/view/ZXTP23140BFH" TargetMode="External"/><Relationship Id="rId_hyperlink_2081" Type="http://schemas.openxmlformats.org/officeDocument/2006/relationships/hyperlink" Target="https://www.diodes.com/datasheet/download/ZXTP25012EFH.pdf" TargetMode="External"/><Relationship Id="rId_hyperlink_2082" Type="http://schemas.openxmlformats.org/officeDocument/2006/relationships/hyperlink" Target="https://www.diodes.com/part/view/ZXTP25012EFH" TargetMode="External"/><Relationship Id="rId_hyperlink_2083" Type="http://schemas.openxmlformats.org/officeDocument/2006/relationships/hyperlink" Target="https://www.diodes.com/datasheet/download/ZXTP25012EZ.pdf" TargetMode="External"/><Relationship Id="rId_hyperlink_2084" Type="http://schemas.openxmlformats.org/officeDocument/2006/relationships/hyperlink" Target="https://www.diodes.com/part/view/ZXTP25012EZ" TargetMode="External"/><Relationship Id="rId_hyperlink_2085" Type="http://schemas.openxmlformats.org/officeDocument/2006/relationships/hyperlink" Target="https://www.diodes.com/datasheet/download/ZXTP25015DFH.pdf" TargetMode="External"/><Relationship Id="rId_hyperlink_2086" Type="http://schemas.openxmlformats.org/officeDocument/2006/relationships/hyperlink" Target="https://www.diodes.com/part/view/ZXTP25015DFH" TargetMode="External"/><Relationship Id="rId_hyperlink_2087" Type="http://schemas.openxmlformats.org/officeDocument/2006/relationships/hyperlink" Target="https://www.diodes.com/datasheet/download/ZXTP25020BFH.pdf" TargetMode="External"/><Relationship Id="rId_hyperlink_2088" Type="http://schemas.openxmlformats.org/officeDocument/2006/relationships/hyperlink" Target="https://www.diodes.com/part/view/ZXTP25020BFH" TargetMode="External"/><Relationship Id="rId_hyperlink_2089" Type="http://schemas.openxmlformats.org/officeDocument/2006/relationships/hyperlink" Target="https://www.diodes.com/datasheet/download/ZXTP25020CFF.pdf" TargetMode="External"/><Relationship Id="rId_hyperlink_2090" Type="http://schemas.openxmlformats.org/officeDocument/2006/relationships/hyperlink" Target="https://www.diodes.com/part/view/ZXTP25020CFF" TargetMode="External"/><Relationship Id="rId_hyperlink_2091" Type="http://schemas.openxmlformats.org/officeDocument/2006/relationships/hyperlink" Target="https://www.diodes.com/datasheet/download/ZXTP25020CFH.pdf" TargetMode="External"/><Relationship Id="rId_hyperlink_2092" Type="http://schemas.openxmlformats.org/officeDocument/2006/relationships/hyperlink" Target="https://www.diodes.com/part/view/ZXTP25020CFH" TargetMode="External"/><Relationship Id="rId_hyperlink_2093" Type="http://schemas.openxmlformats.org/officeDocument/2006/relationships/hyperlink" Target="https://www.diodes.com/datasheet/download/ZXTP25020DFH.pdf" TargetMode="External"/><Relationship Id="rId_hyperlink_2094" Type="http://schemas.openxmlformats.org/officeDocument/2006/relationships/hyperlink" Target="https://www.diodes.com/part/view/ZXTP25020DFH" TargetMode="External"/><Relationship Id="rId_hyperlink_2095" Type="http://schemas.openxmlformats.org/officeDocument/2006/relationships/hyperlink" Target="https://www.diodes.com/datasheet/download/ZXTP25020DFL.pdf" TargetMode="External"/><Relationship Id="rId_hyperlink_2096" Type="http://schemas.openxmlformats.org/officeDocument/2006/relationships/hyperlink" Target="https://www.diodes.com/part/view/ZXTP25020DFL" TargetMode="External"/><Relationship Id="rId_hyperlink_2097" Type="http://schemas.openxmlformats.org/officeDocument/2006/relationships/hyperlink" Target="https://www.diodes.com/datasheet/download/ZXTP25020DG.pdf" TargetMode="External"/><Relationship Id="rId_hyperlink_2098" Type="http://schemas.openxmlformats.org/officeDocument/2006/relationships/hyperlink" Target="https://www.diodes.com/part/view/ZXTP25020DG" TargetMode="External"/><Relationship Id="rId_hyperlink_2099" Type="http://schemas.openxmlformats.org/officeDocument/2006/relationships/hyperlink" Target="https://www.diodes.com/datasheet/download/ZXTP25020DZ.pdf" TargetMode="External"/><Relationship Id="rId_hyperlink_2100" Type="http://schemas.openxmlformats.org/officeDocument/2006/relationships/hyperlink" Target="https://www.diodes.com/part/view/ZXTP25020DZ" TargetMode="External"/><Relationship Id="rId_hyperlink_2101" Type="http://schemas.openxmlformats.org/officeDocument/2006/relationships/hyperlink" Target="https://www.diodes.com/datasheet/download/ZXTP25040DFH.pdf" TargetMode="External"/><Relationship Id="rId_hyperlink_2102" Type="http://schemas.openxmlformats.org/officeDocument/2006/relationships/hyperlink" Target="https://www.diodes.com/part/view/ZXTP25040DFH" TargetMode="External"/><Relationship Id="rId_hyperlink_2103" Type="http://schemas.openxmlformats.org/officeDocument/2006/relationships/hyperlink" Target="https://www.diodes.com/datasheet/download/ZXTP25040DFL.pdf" TargetMode="External"/><Relationship Id="rId_hyperlink_2104" Type="http://schemas.openxmlformats.org/officeDocument/2006/relationships/hyperlink" Target="https://www.diodes.com/part/view/ZXTP25040DFL" TargetMode="External"/><Relationship Id="rId_hyperlink_2105" Type="http://schemas.openxmlformats.org/officeDocument/2006/relationships/hyperlink" Target="https://www.diodes.com/datasheet/download/ZXTP25040DZ.pdf" TargetMode="External"/><Relationship Id="rId_hyperlink_2106" Type="http://schemas.openxmlformats.org/officeDocument/2006/relationships/hyperlink" Target="https://www.diodes.com/part/view/ZXTP25040DZ" TargetMode="External"/><Relationship Id="rId_hyperlink_2107" Type="http://schemas.openxmlformats.org/officeDocument/2006/relationships/hyperlink" Target="https://www.diodes.com/datasheet/download/ZXTP25060BFH.pdf" TargetMode="External"/><Relationship Id="rId_hyperlink_2108" Type="http://schemas.openxmlformats.org/officeDocument/2006/relationships/hyperlink" Target="https://www.diodes.com/part/view/ZXTP25060BFH" TargetMode="External"/><Relationship Id="rId_hyperlink_2109" Type="http://schemas.openxmlformats.org/officeDocument/2006/relationships/hyperlink" Target="https://www.diodes.com/datasheet/download/ZXTP25100BFH.pdf" TargetMode="External"/><Relationship Id="rId_hyperlink_2110" Type="http://schemas.openxmlformats.org/officeDocument/2006/relationships/hyperlink" Target="https://www.diodes.com/part/view/ZXTP25100BFH" TargetMode="External"/><Relationship Id="rId_hyperlink_2111" Type="http://schemas.openxmlformats.org/officeDocument/2006/relationships/hyperlink" Target="https://www.diodes.com/datasheet/download/ZXTP25100CFH.pdf" TargetMode="External"/><Relationship Id="rId_hyperlink_2112" Type="http://schemas.openxmlformats.org/officeDocument/2006/relationships/hyperlink" Target="https://www.diodes.com/part/view/ZXTP25100CFH" TargetMode="External"/><Relationship Id="rId_hyperlink_2113" Type="http://schemas.openxmlformats.org/officeDocument/2006/relationships/hyperlink" Target="https://www.diodes.com/datasheet/download/ZXTP25100CFHQ.pdf" TargetMode="External"/><Relationship Id="rId_hyperlink_2114" Type="http://schemas.openxmlformats.org/officeDocument/2006/relationships/hyperlink" Target="https://www.diodes.com/part/view/ZXTP25100CFHQ" TargetMode="External"/><Relationship Id="rId_hyperlink_2115" Type="http://schemas.openxmlformats.org/officeDocument/2006/relationships/hyperlink" Target="https://www.diodes.com/datasheet/download/ZXTP25100CZ.pdf" TargetMode="External"/><Relationship Id="rId_hyperlink_2116" Type="http://schemas.openxmlformats.org/officeDocument/2006/relationships/hyperlink" Target="https://www.diodes.com/part/view/ZXTP25100CZ" TargetMode="External"/><Relationship Id="rId_hyperlink_2117" Type="http://schemas.openxmlformats.org/officeDocument/2006/relationships/hyperlink" Target="https://www.diodes.com/datasheet/download/ZXTP25140BFH.pdf" TargetMode="External"/><Relationship Id="rId_hyperlink_2118" Type="http://schemas.openxmlformats.org/officeDocument/2006/relationships/hyperlink" Target="https://www.diodes.com/part/view/ZXTP25140BFH" TargetMode="External"/><Relationship Id="rId_hyperlink_2119" Type="http://schemas.openxmlformats.org/officeDocument/2006/relationships/hyperlink" Target="https://www.diodes.com/datasheet/download/ZXTP25140BFHQ.pdf" TargetMode="External"/><Relationship Id="rId_hyperlink_2120" Type="http://schemas.openxmlformats.org/officeDocument/2006/relationships/hyperlink" Target="https://www.diodes.com/part/view/ZXTP25140BFHQ" TargetMode="External"/><Relationship Id="rId_hyperlink_2121" Type="http://schemas.openxmlformats.org/officeDocument/2006/relationships/hyperlink" Target="https://www.diodes.com/datasheet/download/ZXTP26020DMF.pdf" TargetMode="External"/><Relationship Id="rId_hyperlink_2122" Type="http://schemas.openxmlformats.org/officeDocument/2006/relationships/hyperlink" Target="https://www.diodes.com/part/view/ZXTP26020DMF" TargetMode="External"/><Relationship Id="rId_hyperlink_2123" Type="http://schemas.openxmlformats.org/officeDocument/2006/relationships/hyperlink" Target="https://www.diodes.com/part/view/ZXTP4001Z" TargetMode="External"/><Relationship Id="rId_hyperlink_2124" Type="http://schemas.openxmlformats.org/officeDocument/2006/relationships/hyperlink" Target="https://www.diodes.com/datasheet/download/ZXTP4003G.pdf" TargetMode="External"/><Relationship Id="rId_hyperlink_2125" Type="http://schemas.openxmlformats.org/officeDocument/2006/relationships/hyperlink" Target="https://www.diodes.com/part/view/ZXTP4003G" TargetMode="External"/><Relationship Id="rId_hyperlink_2126" Type="http://schemas.openxmlformats.org/officeDocument/2006/relationships/hyperlink" Target="https://www.diodes.com/datasheet/download/ZXTP4003Z.pdf" TargetMode="External"/><Relationship Id="rId_hyperlink_2127" Type="http://schemas.openxmlformats.org/officeDocument/2006/relationships/hyperlink" Target="https://www.diodes.com/part/view/ZXTP4003Z" TargetMode="External"/><Relationship Id="rId_hyperlink_2128" Type="http://schemas.openxmlformats.org/officeDocument/2006/relationships/hyperlink" Target="https://www.diodes.com/datasheet/download/ZXTP5240F.pdf" TargetMode="External"/><Relationship Id="rId_hyperlink_2129" Type="http://schemas.openxmlformats.org/officeDocument/2006/relationships/hyperlink" Target="https://www.diodes.com/part/view/ZXTP5240F" TargetMode="External"/><Relationship Id="rId_hyperlink_2130" Type="http://schemas.openxmlformats.org/officeDocument/2006/relationships/hyperlink" Target="https://www.diodes.com/datasheet/download/ZXTP5240FQ.pdf" TargetMode="External"/><Relationship Id="rId_hyperlink_2131" Type="http://schemas.openxmlformats.org/officeDocument/2006/relationships/hyperlink" Target="https://www.diodes.com/part/view/ZXTP5240FQ" TargetMode="External"/><Relationship Id="rId_hyperlink_2132" Type="http://schemas.openxmlformats.org/officeDocument/2006/relationships/hyperlink" Target="https://www.diodes.com/datasheet/download/ZXTP5401FLQ.pdf" TargetMode="External"/><Relationship Id="rId_hyperlink_2133" Type="http://schemas.openxmlformats.org/officeDocument/2006/relationships/hyperlink" Target="https://www.diodes.com/part/view/ZXTP5401FLQ" TargetMode="External"/><Relationship Id="rId_hyperlink_2134" Type="http://schemas.openxmlformats.org/officeDocument/2006/relationships/hyperlink" Target="https://www.diodes.com/datasheet/download/ZXTP56020FDBQ.pdf" TargetMode="External"/><Relationship Id="rId_hyperlink_2135" Type="http://schemas.openxmlformats.org/officeDocument/2006/relationships/hyperlink" Target="https://www.diodes.com/part/view/ZXTP56020FDBQ" TargetMode="External"/><Relationship Id="rId_hyperlink_2136" Type="http://schemas.openxmlformats.org/officeDocument/2006/relationships/hyperlink" Target="https://www.diodes.com/datasheet/download/ZXTP56060FDBQ.pdf" TargetMode="External"/><Relationship Id="rId_hyperlink_2137" Type="http://schemas.openxmlformats.org/officeDocument/2006/relationships/hyperlink" Target="https://www.diodes.com/part/view/ZXTP56060FDBQ" TargetMode="External"/><Relationship Id="rId_hyperlink_2138" Type="http://schemas.openxmlformats.org/officeDocument/2006/relationships/hyperlink" Target="https://www.diodes.com/datasheet/download/ZXTP717MA.pdf" TargetMode="External"/><Relationship Id="rId_hyperlink_2139" Type="http://schemas.openxmlformats.org/officeDocument/2006/relationships/hyperlink" Target="https://www.diodes.com/part/view/ZXTP717MA" TargetMode="External"/><Relationship Id="rId_hyperlink_2140" Type="http://schemas.openxmlformats.org/officeDocument/2006/relationships/hyperlink" Target="https://www.diodes.com/datasheet/download/ZXTP718MA.pdf" TargetMode="External"/><Relationship Id="rId_hyperlink_2141" Type="http://schemas.openxmlformats.org/officeDocument/2006/relationships/hyperlink" Target="https://www.diodes.com/part/view/ZXTP718MA" TargetMode="External"/><Relationship Id="rId_hyperlink_2142" Type="http://schemas.openxmlformats.org/officeDocument/2006/relationships/hyperlink" Target="https://www.diodes.com/datasheet/download/ZXTP720MA.pdf" TargetMode="External"/><Relationship Id="rId_hyperlink_2143" Type="http://schemas.openxmlformats.org/officeDocument/2006/relationships/hyperlink" Target="https://www.diodes.com/part/view/ZXTP720MA" TargetMode="External"/><Relationship Id="rId_hyperlink_2144" Type="http://schemas.openxmlformats.org/officeDocument/2006/relationships/hyperlink" Target="https://www.diodes.com/datasheet/download/ZXTP722MA.pdf" TargetMode="External"/><Relationship Id="rId_hyperlink_2145" Type="http://schemas.openxmlformats.org/officeDocument/2006/relationships/hyperlink" Target="https://www.diodes.com/part/view/ZXTP722MA" TargetMode="External"/><Relationship Id="rId_hyperlink_2146" Type="http://schemas.openxmlformats.org/officeDocument/2006/relationships/hyperlink" Target="https://www.diodes.com/datasheet/download/ZXTP749F.pdf" TargetMode="External"/><Relationship Id="rId_hyperlink_2147" Type="http://schemas.openxmlformats.org/officeDocument/2006/relationships/hyperlink" Target="https://www.diodes.com/part/view/ZXTP749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Y107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</cols>
  <sheetData>
    <row r="1" spans="1: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RCE(sat) (mΩ)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Category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Polarity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VCEO, VCES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 (A)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ICM 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PD (W)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(Min)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IC)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FE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(Min 2)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hFE (@ IC2) (A)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Max (mV)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CE(SAT)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(@ IC/IB) (A/mA)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(Max.2) (mV)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VCE(sat) (@ IC/IB2) (A/mA)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fT (MHz)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Spice Model</t>
          </r>
        </is>
      </c>
      <c r="Y1" s="1" t="s">
        <v>24</v>
      </c>
    </row>
    <row r="2" spans="1:25">
      <c r="A2" t="s">
        <v>25</v>
      </c>
      <c r="B2" s="2" t="str">
        <f>Hyperlink("https://www.diodes.com/datasheet/download/2DA1201Y.pdf")</f>
        <v>https://www.diodes.com/datasheet/download/2DA1201Y.pdf</v>
      </c>
      <c r="C2" t="str">
        <f>Hyperlink("https://www.diodes.com/part/view/2DA1201Y","2DA1201Y")</f>
        <v>2DA1201Y</v>
      </c>
      <c r="D2" t="s">
        <v>26</v>
      </c>
      <c r="H2" t="s">
        <v>27</v>
      </c>
      <c r="I2" t="s">
        <v>28</v>
      </c>
      <c r="J2" t="s">
        <v>29</v>
      </c>
      <c r="K2">
        <v>120</v>
      </c>
      <c r="L2">
        <v>0.8</v>
      </c>
      <c r="M2">
        <v>3</v>
      </c>
      <c r="N2">
        <v>1.5</v>
      </c>
      <c r="O2">
        <v>120</v>
      </c>
      <c r="P2">
        <v>0.1</v>
      </c>
      <c r="S2">
        <v>1000</v>
      </c>
      <c r="T2" t="s">
        <v>30</v>
      </c>
      <c r="W2">
        <v>160</v>
      </c>
      <c r="Y2" t="s">
        <v>31</v>
      </c>
    </row>
    <row r="3" spans="1:25">
      <c r="A3" t="s">
        <v>32</v>
      </c>
      <c r="B3" s="2" t="str">
        <f>Hyperlink("https://www.diodes.com/datasheet/download/2DA1201Y.pdf")</f>
        <v>https://www.diodes.com/datasheet/download/2DA1201Y.pdf</v>
      </c>
      <c r="C3" t="str">
        <f>Hyperlink("https://www.diodes.com/part/view/2DA1201YQ","2DA1201YQ")</f>
        <v>2DA1201YQ</v>
      </c>
      <c r="D3" t="s">
        <v>26</v>
      </c>
      <c r="H3" t="s">
        <v>33</v>
      </c>
      <c r="I3" t="s">
        <v>28</v>
      </c>
      <c r="J3" t="s">
        <v>29</v>
      </c>
      <c r="K3">
        <v>120</v>
      </c>
      <c r="L3">
        <v>0.8</v>
      </c>
      <c r="M3">
        <v>3</v>
      </c>
      <c r="N3">
        <v>1.5</v>
      </c>
      <c r="O3">
        <v>120</v>
      </c>
      <c r="P3">
        <v>0.1</v>
      </c>
      <c r="S3">
        <v>1000</v>
      </c>
      <c r="T3" t="s">
        <v>30</v>
      </c>
      <c r="W3">
        <v>160</v>
      </c>
      <c r="Y3" t="s">
        <v>31</v>
      </c>
    </row>
    <row r="4" spans="1:25">
      <c r="A4" t="s">
        <v>34</v>
      </c>
      <c r="B4" s="2" t="str">
        <f>Hyperlink("https://www.diodes.com/datasheet/download/2DA1213Y.pdf")</f>
        <v>https://www.diodes.com/datasheet/download/2DA1213Y.pdf</v>
      </c>
      <c r="C4" t="str">
        <f>Hyperlink("https://www.diodes.com/part/view/2DA1213Y","2DA1213Y")</f>
        <v>2DA1213Y</v>
      </c>
      <c r="D4" t="s">
        <v>35</v>
      </c>
      <c r="H4" t="s">
        <v>27</v>
      </c>
      <c r="I4" t="s">
        <v>28</v>
      </c>
      <c r="J4" t="s">
        <v>29</v>
      </c>
      <c r="K4">
        <v>50</v>
      </c>
      <c r="L4">
        <v>2</v>
      </c>
      <c r="M4">
        <v>2.5</v>
      </c>
      <c r="N4">
        <v>1</v>
      </c>
      <c r="O4">
        <v>120</v>
      </c>
      <c r="P4">
        <v>0.5</v>
      </c>
      <c r="Q4">
        <v>20</v>
      </c>
      <c r="R4">
        <v>2</v>
      </c>
      <c r="S4">
        <v>500</v>
      </c>
      <c r="T4" t="s">
        <v>36</v>
      </c>
      <c r="W4">
        <v>160</v>
      </c>
      <c r="Y4" t="s">
        <v>31</v>
      </c>
    </row>
    <row r="5" spans="1:25">
      <c r="A5" t="s">
        <v>37</v>
      </c>
      <c r="B5" s="2" t="str">
        <f>Hyperlink("https://www.diodes.com/datasheet/download/2DA1213YQ.pdf")</f>
        <v>https://www.diodes.com/datasheet/download/2DA1213YQ.pdf</v>
      </c>
      <c r="C5" t="str">
        <f>Hyperlink("https://www.diodes.com/part/view/2DA1213YQ","2DA1213YQ")</f>
        <v>2DA1213YQ</v>
      </c>
      <c r="D5" t="s">
        <v>38</v>
      </c>
      <c r="H5" t="s">
        <v>33</v>
      </c>
      <c r="I5" t="s">
        <v>28</v>
      </c>
      <c r="J5" t="s">
        <v>29</v>
      </c>
      <c r="K5">
        <v>50</v>
      </c>
      <c r="L5">
        <v>2</v>
      </c>
      <c r="M5">
        <v>2.5</v>
      </c>
      <c r="N5">
        <v>1</v>
      </c>
      <c r="O5">
        <v>120</v>
      </c>
      <c r="P5">
        <v>0.5</v>
      </c>
      <c r="Q5">
        <v>20</v>
      </c>
      <c r="R5">
        <v>2</v>
      </c>
      <c r="S5">
        <v>500</v>
      </c>
      <c r="T5" t="s">
        <v>36</v>
      </c>
      <c r="W5">
        <v>160</v>
      </c>
      <c r="Y5" t="s">
        <v>31</v>
      </c>
    </row>
    <row r="6" spans="1:25">
      <c r="A6" t="s">
        <v>39</v>
      </c>
      <c r="B6" s="2" t="str">
        <f>Hyperlink("https://www.diodes.com/datasheet/download/2DA1774Q.pdf")</f>
        <v>https://www.diodes.com/datasheet/download/2DA1774Q.pdf</v>
      </c>
      <c r="C6" t="str">
        <f>Hyperlink("https://www.diodes.com/part/view/2DA1774Q","2DA1774Q")</f>
        <v>2DA1774Q</v>
      </c>
      <c r="D6" t="s">
        <v>40</v>
      </c>
      <c r="H6" t="s">
        <v>33</v>
      </c>
      <c r="I6" t="s">
        <v>41</v>
      </c>
      <c r="J6" t="s">
        <v>29</v>
      </c>
      <c r="K6">
        <v>50</v>
      </c>
      <c r="L6">
        <v>0.15</v>
      </c>
      <c r="N6">
        <v>0.15</v>
      </c>
      <c r="O6">
        <v>120</v>
      </c>
      <c r="P6">
        <v>0.001</v>
      </c>
      <c r="S6">
        <v>500</v>
      </c>
      <c r="T6" t="s">
        <v>42</v>
      </c>
      <c r="W6">
        <v>140</v>
      </c>
      <c r="Y6" t="s">
        <v>43</v>
      </c>
    </row>
    <row r="7" spans="1:25">
      <c r="A7" t="s">
        <v>44</v>
      </c>
      <c r="B7" s="2" t="str">
        <f>Hyperlink("https://www.diodes.com/datasheet/download/2DA1774QLP.pdf")</f>
        <v>https://www.diodes.com/datasheet/download/2DA1774QLP.pdf</v>
      </c>
      <c r="C7" t="str">
        <f>Hyperlink("https://www.diodes.com/part/view/2DA1774QLP","2DA1774QLP")</f>
        <v>2DA1774QLP</v>
      </c>
      <c r="D7" t="s">
        <v>45</v>
      </c>
      <c r="H7" t="s">
        <v>33</v>
      </c>
      <c r="I7" t="s">
        <v>41</v>
      </c>
      <c r="J7" t="s">
        <v>29</v>
      </c>
      <c r="K7">
        <v>40</v>
      </c>
      <c r="L7">
        <v>0.1</v>
      </c>
      <c r="M7">
        <v>0.2</v>
      </c>
      <c r="N7">
        <v>0.4</v>
      </c>
      <c r="O7">
        <v>120</v>
      </c>
      <c r="P7">
        <v>0.001</v>
      </c>
      <c r="S7">
        <v>200</v>
      </c>
      <c r="T7" t="s">
        <v>42</v>
      </c>
      <c r="W7">
        <v>100</v>
      </c>
      <c r="Y7" t="s">
        <v>46</v>
      </c>
    </row>
    <row r="8" spans="1:25">
      <c r="A8" t="s">
        <v>47</v>
      </c>
      <c r="B8" s="2" t="str">
        <f>Hyperlink("https://www.diodes.com/datasheet/download/2DA1774QQ.pdf")</f>
        <v>https://www.diodes.com/datasheet/download/2DA1774QQ.pdf</v>
      </c>
      <c r="C8" t="str">
        <f>Hyperlink("https://www.diodes.com/part/view/2DA1774QQ","2DA1774QQ")</f>
        <v>2DA1774QQ</v>
      </c>
      <c r="D8" t="s">
        <v>40</v>
      </c>
      <c r="H8" t="s">
        <v>33</v>
      </c>
      <c r="I8" t="s">
        <v>41</v>
      </c>
      <c r="J8" t="s">
        <v>29</v>
      </c>
      <c r="K8">
        <v>50</v>
      </c>
      <c r="L8">
        <v>0.15</v>
      </c>
      <c r="N8">
        <v>0.15</v>
      </c>
      <c r="O8">
        <v>120</v>
      </c>
      <c r="P8">
        <v>0.001</v>
      </c>
      <c r="S8">
        <v>500</v>
      </c>
      <c r="T8" t="s">
        <v>42</v>
      </c>
      <c r="W8">
        <v>140</v>
      </c>
      <c r="Y8" t="s">
        <v>43</v>
      </c>
    </row>
    <row r="9" spans="1:25">
      <c r="A9" t="s">
        <v>48</v>
      </c>
      <c r="B9" s="2" t="str">
        <f>Hyperlink("https://www.diodes.com/datasheet/download/2DA1774R.pdf")</f>
        <v>https://www.diodes.com/datasheet/download/2DA1774R.pdf</v>
      </c>
      <c r="C9" t="str">
        <f>Hyperlink("https://www.diodes.com/part/view/2DA1774R","2DA1774R")</f>
        <v>2DA1774R</v>
      </c>
      <c r="D9" t="s">
        <v>40</v>
      </c>
      <c r="H9" t="s">
        <v>27</v>
      </c>
      <c r="I9" t="s">
        <v>41</v>
      </c>
      <c r="J9" t="s">
        <v>29</v>
      </c>
      <c r="K9">
        <v>50</v>
      </c>
      <c r="L9">
        <v>0.15</v>
      </c>
      <c r="N9">
        <v>0.15</v>
      </c>
      <c r="O9">
        <v>180</v>
      </c>
      <c r="P9">
        <v>0.001</v>
      </c>
      <c r="S9">
        <v>500</v>
      </c>
      <c r="T9" t="s">
        <v>42</v>
      </c>
      <c r="W9">
        <v>140</v>
      </c>
      <c r="Y9" t="s">
        <v>43</v>
      </c>
    </row>
    <row r="10" spans="1:25">
      <c r="A10" t="s">
        <v>49</v>
      </c>
      <c r="B10" s="2" t="str">
        <f>Hyperlink("https://www.diodes.com/datasheet/download/2DA1797.pdf")</f>
        <v>https://www.diodes.com/datasheet/download/2DA1797.pdf</v>
      </c>
      <c r="C10" t="str">
        <f>Hyperlink("https://www.diodes.com/part/view/2DA1797","2DA1797")</f>
        <v>2DA1797</v>
      </c>
      <c r="D10" t="s">
        <v>50</v>
      </c>
      <c r="H10" t="s">
        <v>27</v>
      </c>
      <c r="I10" t="s">
        <v>28</v>
      </c>
      <c r="J10" t="s">
        <v>29</v>
      </c>
      <c r="K10">
        <v>50</v>
      </c>
      <c r="L10">
        <v>3</v>
      </c>
      <c r="M10">
        <v>6</v>
      </c>
      <c r="N10">
        <v>0.9</v>
      </c>
      <c r="O10">
        <v>82</v>
      </c>
      <c r="P10">
        <v>0.5</v>
      </c>
      <c r="S10">
        <v>350</v>
      </c>
      <c r="T10" t="s">
        <v>36</v>
      </c>
      <c r="W10">
        <v>160</v>
      </c>
      <c r="Y10" t="s">
        <v>31</v>
      </c>
    </row>
    <row r="11" spans="1:25">
      <c r="A11" t="s">
        <v>51</v>
      </c>
      <c r="B11" s="2" t="str">
        <f>Hyperlink("https://www.diodes.com/datasheet/download/2DA1797.pdf")</f>
        <v>https://www.diodes.com/datasheet/download/2DA1797.pdf</v>
      </c>
      <c r="C11" t="str">
        <f>Hyperlink("https://www.diodes.com/part/view/2DA1797Q","2DA1797Q")</f>
        <v>2DA1797Q</v>
      </c>
      <c r="D11" t="s">
        <v>50</v>
      </c>
      <c r="H11" t="s">
        <v>33</v>
      </c>
      <c r="I11" t="s">
        <v>28</v>
      </c>
      <c r="J11" t="s">
        <v>29</v>
      </c>
      <c r="K11">
        <v>50</v>
      </c>
      <c r="L11">
        <v>3</v>
      </c>
      <c r="M11">
        <v>6</v>
      </c>
      <c r="N11">
        <v>0.9</v>
      </c>
      <c r="O11">
        <v>82</v>
      </c>
      <c r="P11">
        <v>0.5</v>
      </c>
      <c r="S11">
        <v>350</v>
      </c>
      <c r="T11" t="s">
        <v>36</v>
      </c>
      <c r="W11">
        <v>160</v>
      </c>
      <c r="Y11" t="s">
        <v>31</v>
      </c>
    </row>
    <row r="12" spans="1:25">
      <c r="A12" t="s">
        <v>52</v>
      </c>
      <c r="B12" s="2" t="str">
        <f>Hyperlink("https://www.diodes.com/datasheet/download/2DA1971.pdf")</f>
        <v>https://www.diodes.com/datasheet/download/2DA1971.pdf</v>
      </c>
      <c r="C12" t="str">
        <f>Hyperlink("https://www.diodes.com/part/view/2DA1971","2DA1971")</f>
        <v>2DA1971</v>
      </c>
      <c r="D12" t="s">
        <v>53</v>
      </c>
      <c r="H12" t="s">
        <v>27</v>
      </c>
      <c r="I12" t="s">
        <v>54</v>
      </c>
      <c r="J12" t="s">
        <v>29</v>
      </c>
      <c r="K12">
        <v>400</v>
      </c>
      <c r="L12">
        <v>0.5</v>
      </c>
      <c r="M12">
        <v>1</v>
      </c>
      <c r="N12">
        <v>1.5</v>
      </c>
      <c r="O12">
        <v>140</v>
      </c>
      <c r="P12">
        <v>0.02</v>
      </c>
      <c r="Q12">
        <v>140</v>
      </c>
      <c r="R12">
        <v>0.1</v>
      </c>
      <c r="S12">
        <v>250</v>
      </c>
      <c r="T12" t="s">
        <v>55</v>
      </c>
      <c r="U12">
        <v>400</v>
      </c>
      <c r="V12" t="s">
        <v>56</v>
      </c>
      <c r="W12">
        <v>75</v>
      </c>
      <c r="Y12" t="s">
        <v>31</v>
      </c>
    </row>
    <row r="13" spans="1:25">
      <c r="A13" t="s">
        <v>57</v>
      </c>
      <c r="B13" s="2" t="str">
        <f>Hyperlink("https://www.diodes.com/datasheet/download/2DA1971Q.pdf")</f>
        <v>https://www.diodes.com/datasheet/download/2DA1971Q.pdf</v>
      </c>
      <c r="C13" t="str">
        <f>Hyperlink("https://www.diodes.com/part/view/2DA1971Q","2DA1971Q")</f>
        <v>2DA1971Q</v>
      </c>
      <c r="D13" t="s">
        <v>53</v>
      </c>
      <c r="H13" t="s">
        <v>33</v>
      </c>
      <c r="I13" t="s">
        <v>54</v>
      </c>
      <c r="J13" t="s">
        <v>29</v>
      </c>
      <c r="K13">
        <v>400</v>
      </c>
      <c r="L13">
        <v>0.5</v>
      </c>
      <c r="M13">
        <v>1</v>
      </c>
      <c r="N13">
        <v>1.5</v>
      </c>
      <c r="O13">
        <v>140</v>
      </c>
      <c r="P13">
        <v>0.02</v>
      </c>
      <c r="Q13">
        <v>140</v>
      </c>
      <c r="R13">
        <v>0.1</v>
      </c>
      <c r="S13">
        <v>250</v>
      </c>
      <c r="T13" t="s">
        <v>55</v>
      </c>
      <c r="U13">
        <v>400</v>
      </c>
      <c r="V13" t="s">
        <v>56</v>
      </c>
      <c r="W13">
        <v>75</v>
      </c>
      <c r="Y13" t="s">
        <v>31</v>
      </c>
    </row>
    <row r="14" spans="1:25">
      <c r="A14" t="s">
        <v>58</v>
      </c>
      <c r="B14" s="2" t="str">
        <f>Hyperlink("https://www.diodes.com/datasheet/download/2DB1132R.pdf")</f>
        <v>https://www.diodes.com/datasheet/download/2DB1132R.pdf</v>
      </c>
      <c r="C14" t="str">
        <f>Hyperlink("https://www.diodes.com/part/view/2DB1132R","2DB1132R")</f>
        <v>2DB1132R</v>
      </c>
      <c r="D14" t="s">
        <v>59</v>
      </c>
      <c r="H14" t="s">
        <v>27</v>
      </c>
      <c r="I14" t="s">
        <v>28</v>
      </c>
      <c r="J14" t="s">
        <v>29</v>
      </c>
      <c r="K14">
        <v>32</v>
      </c>
      <c r="L14">
        <v>1</v>
      </c>
      <c r="M14">
        <v>2</v>
      </c>
      <c r="N14">
        <v>1</v>
      </c>
      <c r="O14">
        <v>180</v>
      </c>
      <c r="P14">
        <v>0.1</v>
      </c>
      <c r="S14">
        <v>500</v>
      </c>
      <c r="T14" t="s">
        <v>30</v>
      </c>
      <c r="W14">
        <v>190</v>
      </c>
      <c r="Y14" t="s">
        <v>31</v>
      </c>
    </row>
    <row r="15" spans="1:25">
      <c r="A15" t="s">
        <v>60</v>
      </c>
      <c r="B15" s="2" t="str">
        <f>Hyperlink("https://www.diodes.com/datasheet/download/2DB1182Q.pdf")</f>
        <v>https://www.diodes.com/datasheet/download/2DB1182Q.pdf</v>
      </c>
      <c r="C15" t="str">
        <f>Hyperlink("https://www.diodes.com/part/view/2DB1182Q","2DB1182Q")</f>
        <v>2DB1182Q</v>
      </c>
      <c r="D15" t="s">
        <v>61</v>
      </c>
      <c r="H15" t="s">
        <v>33</v>
      </c>
      <c r="I15" t="s">
        <v>28</v>
      </c>
      <c r="J15" t="s">
        <v>29</v>
      </c>
      <c r="K15">
        <v>32</v>
      </c>
      <c r="L15">
        <v>2</v>
      </c>
      <c r="M15">
        <v>3</v>
      </c>
      <c r="N15">
        <v>3.4</v>
      </c>
      <c r="O15">
        <v>120</v>
      </c>
      <c r="P15">
        <v>0.5</v>
      </c>
      <c r="S15">
        <v>800</v>
      </c>
      <c r="T15" t="s">
        <v>62</v>
      </c>
      <c r="W15">
        <v>110</v>
      </c>
      <c r="Y15" t="s">
        <v>63</v>
      </c>
    </row>
    <row r="16" spans="1:25">
      <c r="A16" t="s">
        <v>64</v>
      </c>
      <c r="B16" s="2" t="str">
        <f>Hyperlink("https://www.diodes.com/datasheet/download/2DB1184Q.pdf")</f>
        <v>https://www.diodes.com/datasheet/download/2DB1184Q.pdf</v>
      </c>
      <c r="C16" t="str">
        <f>Hyperlink("https://www.diodes.com/part/view/2DB1184Q","2DB1184Q")</f>
        <v>2DB1184Q</v>
      </c>
      <c r="D16" t="s">
        <v>65</v>
      </c>
      <c r="H16" t="s">
        <v>33</v>
      </c>
      <c r="I16" t="s">
        <v>28</v>
      </c>
      <c r="J16" t="s">
        <v>29</v>
      </c>
      <c r="K16">
        <v>50</v>
      </c>
      <c r="L16">
        <v>3</v>
      </c>
      <c r="M16">
        <v>4.5</v>
      </c>
      <c r="N16">
        <v>3.4</v>
      </c>
      <c r="O16">
        <v>120</v>
      </c>
      <c r="P16">
        <v>0.5</v>
      </c>
      <c r="S16">
        <v>1000</v>
      </c>
      <c r="T16" t="s">
        <v>62</v>
      </c>
      <c r="W16">
        <v>110</v>
      </c>
      <c r="Y16" t="s">
        <v>63</v>
      </c>
    </row>
    <row r="17" spans="1:25">
      <c r="A17" t="s">
        <v>66</v>
      </c>
      <c r="B17" s="2" t="str">
        <f>Hyperlink("https://www.diodes.com/datasheet/download/2DB1188Q.pdf")</f>
        <v>https://www.diodes.com/datasheet/download/2DB1188Q.pdf</v>
      </c>
      <c r="C17" t="str">
        <f>Hyperlink("https://www.diodes.com/part/view/2DB1188Q","2DB1188Q")</f>
        <v>2DB1188Q</v>
      </c>
      <c r="D17" t="s">
        <v>67</v>
      </c>
      <c r="H17" t="s">
        <v>33</v>
      </c>
      <c r="I17" t="s">
        <v>28</v>
      </c>
      <c r="J17" t="s">
        <v>29</v>
      </c>
      <c r="K17">
        <v>32</v>
      </c>
      <c r="L17">
        <v>2</v>
      </c>
      <c r="M17">
        <v>3</v>
      </c>
      <c r="N17">
        <v>1</v>
      </c>
      <c r="O17">
        <v>120</v>
      </c>
      <c r="P17">
        <v>0.5</v>
      </c>
      <c r="S17">
        <v>800</v>
      </c>
      <c r="T17" t="s">
        <v>62</v>
      </c>
      <c r="W17">
        <v>120</v>
      </c>
      <c r="Y17" t="s">
        <v>31</v>
      </c>
    </row>
    <row r="18" spans="1:25">
      <c r="A18" t="s">
        <v>68</v>
      </c>
      <c r="B18" s="2" t="str">
        <f>Hyperlink("https://www.diodes.com/datasheet/download/2DB1188QQ.pdf")</f>
        <v>https://www.diodes.com/datasheet/download/2DB1188QQ.pdf</v>
      </c>
      <c r="C18" t="str">
        <f>Hyperlink("https://www.diodes.com/part/view/2DB1188QQ","2DB1188QQ")</f>
        <v>2DB1188QQ</v>
      </c>
      <c r="D18" t="s">
        <v>67</v>
      </c>
      <c r="H18" t="s">
        <v>33</v>
      </c>
      <c r="I18" t="s">
        <v>28</v>
      </c>
      <c r="J18" t="s">
        <v>29</v>
      </c>
      <c r="K18">
        <v>32</v>
      </c>
      <c r="L18">
        <v>2</v>
      </c>
      <c r="M18">
        <v>3</v>
      </c>
      <c r="N18">
        <v>1</v>
      </c>
      <c r="O18">
        <v>120</v>
      </c>
      <c r="P18">
        <v>0.5</v>
      </c>
      <c r="S18">
        <v>800</v>
      </c>
      <c r="T18" t="s">
        <v>62</v>
      </c>
      <c r="W18">
        <v>120</v>
      </c>
      <c r="Y18" t="s">
        <v>31</v>
      </c>
    </row>
    <row r="19" spans="1:25">
      <c r="A19" t="s">
        <v>69</v>
      </c>
      <c r="B19" s="2" t="str">
        <f>Hyperlink("https://www.diodes.com/datasheet/download/2DB1188R.pdf")</f>
        <v>https://www.diodes.com/datasheet/download/2DB1188R.pdf</v>
      </c>
      <c r="C19" t="str">
        <f>Hyperlink("https://www.diodes.com/part/view/2DB1188R","2DB1188R")</f>
        <v>2DB1188R</v>
      </c>
      <c r="D19" t="s">
        <v>67</v>
      </c>
      <c r="H19" t="s">
        <v>27</v>
      </c>
      <c r="I19" t="s">
        <v>28</v>
      </c>
      <c r="J19" t="s">
        <v>29</v>
      </c>
      <c r="K19">
        <v>32</v>
      </c>
      <c r="L19">
        <v>2</v>
      </c>
      <c r="M19">
        <v>3</v>
      </c>
      <c r="N19">
        <v>1</v>
      </c>
      <c r="O19">
        <v>180</v>
      </c>
      <c r="P19">
        <v>0.5</v>
      </c>
      <c r="S19">
        <v>800</v>
      </c>
      <c r="T19" t="s">
        <v>62</v>
      </c>
      <c r="W19">
        <v>120</v>
      </c>
      <c r="Y19" t="s">
        <v>31</v>
      </c>
    </row>
    <row r="20" spans="1:25">
      <c r="A20" t="s">
        <v>70</v>
      </c>
      <c r="B20" s="2" t="str">
        <f>Hyperlink("https://www.diodes.com/datasheet/download/2DB1386Q.pdf")</f>
        <v>https://www.diodes.com/datasheet/download/2DB1386Q.pdf</v>
      </c>
      <c r="C20" t="str">
        <f>Hyperlink("https://www.diodes.com/part/view/2DB1386Q","2DB1386Q")</f>
        <v>2DB1386Q</v>
      </c>
      <c r="D20" t="s">
        <v>71</v>
      </c>
      <c r="H20" t="s">
        <v>33</v>
      </c>
      <c r="I20" t="s">
        <v>28</v>
      </c>
      <c r="J20" t="s">
        <v>29</v>
      </c>
      <c r="K20">
        <v>20</v>
      </c>
      <c r="L20">
        <v>5</v>
      </c>
      <c r="M20">
        <v>10</v>
      </c>
      <c r="N20">
        <v>1</v>
      </c>
      <c r="O20">
        <v>120</v>
      </c>
      <c r="P20">
        <v>0.5</v>
      </c>
      <c r="S20">
        <v>1000</v>
      </c>
      <c r="T20" t="s">
        <v>72</v>
      </c>
      <c r="W20">
        <v>100</v>
      </c>
      <c r="Y20" t="s">
        <v>31</v>
      </c>
    </row>
    <row r="21" spans="1:25">
      <c r="A21" t="s">
        <v>73</v>
      </c>
      <c r="B21" s="2" t="str">
        <f>Hyperlink("https://www.diodes.com/datasheet/download/2DB1386R.pdf")</f>
        <v>https://www.diodes.com/datasheet/download/2DB1386R.pdf</v>
      </c>
      <c r="C21" t="str">
        <f>Hyperlink("https://www.diodes.com/part/view/2DB1386R","2DB1386R")</f>
        <v>2DB1386R</v>
      </c>
      <c r="D21" t="s">
        <v>71</v>
      </c>
      <c r="H21" t="s">
        <v>27</v>
      </c>
      <c r="I21" t="s">
        <v>28</v>
      </c>
      <c r="J21" t="s">
        <v>29</v>
      </c>
      <c r="K21">
        <v>20</v>
      </c>
      <c r="L21">
        <v>5</v>
      </c>
      <c r="M21">
        <v>10</v>
      </c>
      <c r="N21">
        <v>1</v>
      </c>
      <c r="O21">
        <v>180</v>
      </c>
      <c r="P21">
        <v>0.5</v>
      </c>
      <c r="S21">
        <v>1000</v>
      </c>
      <c r="T21" t="s">
        <v>72</v>
      </c>
      <c r="W21">
        <v>100</v>
      </c>
      <c r="Y21" t="s">
        <v>31</v>
      </c>
    </row>
    <row r="22" spans="1:25">
      <c r="A22" t="s">
        <v>74</v>
      </c>
      <c r="B22" s="2" t="str">
        <f>Hyperlink("https://www.diodes.com/datasheet/download/2DB1713.pdf")</f>
        <v>https://www.diodes.com/datasheet/download/2DB1713.pdf</v>
      </c>
      <c r="C22" t="str">
        <f>Hyperlink("https://www.diodes.com/part/view/2DB1713","2DB1713")</f>
        <v>2DB1713</v>
      </c>
      <c r="D22" t="s">
        <v>75</v>
      </c>
      <c r="H22" t="s">
        <v>27</v>
      </c>
      <c r="I22" t="s">
        <v>28</v>
      </c>
      <c r="J22" t="s">
        <v>29</v>
      </c>
      <c r="K22">
        <v>12</v>
      </c>
      <c r="L22">
        <v>3</v>
      </c>
      <c r="M22">
        <v>6</v>
      </c>
      <c r="N22">
        <v>2</v>
      </c>
      <c r="O22">
        <v>270</v>
      </c>
      <c r="P22">
        <v>0.5</v>
      </c>
      <c r="S22">
        <v>250</v>
      </c>
      <c r="T22" t="s">
        <v>76</v>
      </c>
      <c r="W22">
        <v>180</v>
      </c>
      <c r="Y22" t="s">
        <v>31</v>
      </c>
    </row>
    <row r="23" spans="1:25">
      <c r="A23" t="s">
        <v>77</v>
      </c>
      <c r="B23" s="2" t="str">
        <f>Hyperlink("https://www.diodes.com/datasheet/download/2DC2412R.pdf")</f>
        <v>https://www.diodes.com/datasheet/download/2DC2412R.pdf</v>
      </c>
      <c r="C23" t="str">
        <f>Hyperlink("https://www.diodes.com/part/view/2DC2412R","2DC2412R")</f>
        <v>2DC2412R</v>
      </c>
      <c r="D23" t="s">
        <v>78</v>
      </c>
      <c r="H23" t="s">
        <v>27</v>
      </c>
      <c r="I23" t="s">
        <v>41</v>
      </c>
      <c r="J23" t="s">
        <v>79</v>
      </c>
      <c r="K23">
        <v>50</v>
      </c>
      <c r="L23">
        <v>0.15</v>
      </c>
      <c r="N23">
        <v>0.31</v>
      </c>
      <c r="O23">
        <v>180</v>
      </c>
      <c r="P23">
        <v>0.001</v>
      </c>
      <c r="S23">
        <v>400</v>
      </c>
      <c r="T23" t="s">
        <v>42</v>
      </c>
      <c r="W23">
        <v>180</v>
      </c>
      <c r="Y23" t="s">
        <v>80</v>
      </c>
    </row>
    <row r="24" spans="1:25">
      <c r="A24" t="s">
        <v>81</v>
      </c>
      <c r="B24" s="2" t="str">
        <f>Hyperlink("https://www.diodes.com/datasheet/download/2DC4617Q.pdf")</f>
        <v>https://www.diodes.com/datasheet/download/2DC4617Q.pdf</v>
      </c>
      <c r="C24" t="str">
        <f>Hyperlink("https://www.diodes.com/part/view/2DC4617Q","2DC4617Q")</f>
        <v>2DC4617Q</v>
      </c>
      <c r="D24" t="s">
        <v>82</v>
      </c>
      <c r="H24" t="s">
        <v>33</v>
      </c>
      <c r="I24" t="s">
        <v>41</v>
      </c>
      <c r="J24" t="s">
        <v>79</v>
      </c>
      <c r="K24">
        <v>50</v>
      </c>
      <c r="L24">
        <v>0.15</v>
      </c>
      <c r="N24">
        <v>0.15</v>
      </c>
      <c r="O24">
        <v>120</v>
      </c>
      <c r="P24">
        <v>0.001</v>
      </c>
      <c r="S24">
        <v>400</v>
      </c>
      <c r="T24" t="s">
        <v>42</v>
      </c>
      <c r="W24">
        <v>180</v>
      </c>
      <c r="Y24" t="s">
        <v>43</v>
      </c>
    </row>
    <row r="25" spans="1:25">
      <c r="A25" t="s">
        <v>83</v>
      </c>
      <c r="B25" s="2" t="str">
        <f>Hyperlink("https://www.diodes.com/datasheet/download/2DC4617QLP.pdf")</f>
        <v>https://www.diodes.com/datasheet/download/2DC4617QLP.pdf</v>
      </c>
      <c r="C25" t="str">
        <f>Hyperlink("https://www.diodes.com/part/view/2DC4617QLP","2DC4617QLP")</f>
        <v>2DC4617QLP</v>
      </c>
      <c r="D25" t="s">
        <v>84</v>
      </c>
      <c r="H25" t="s">
        <v>33</v>
      </c>
      <c r="I25" t="s">
        <v>41</v>
      </c>
      <c r="J25" t="s">
        <v>79</v>
      </c>
      <c r="K25">
        <v>50</v>
      </c>
      <c r="L25">
        <v>0.1</v>
      </c>
      <c r="M25">
        <v>0.2</v>
      </c>
      <c r="N25">
        <v>0.4</v>
      </c>
      <c r="O25">
        <v>120</v>
      </c>
      <c r="P25">
        <v>0.001</v>
      </c>
      <c r="S25">
        <v>200</v>
      </c>
      <c r="T25" t="s">
        <v>42</v>
      </c>
      <c r="W25">
        <v>100</v>
      </c>
      <c r="Y25" t="s">
        <v>46</v>
      </c>
    </row>
    <row r="26" spans="1:25">
      <c r="A26" t="s">
        <v>85</v>
      </c>
      <c r="B26" s="2" t="str">
        <f>Hyperlink("https://www.diodes.com/datasheet/download/2DC4617R.pdf")</f>
        <v>https://www.diodes.com/datasheet/download/2DC4617R.pdf</v>
      </c>
      <c r="C26" t="str">
        <f>Hyperlink("https://www.diodes.com/part/view/2DC4617R","2DC4617R")</f>
        <v>2DC4617R</v>
      </c>
      <c r="D26" t="s">
        <v>82</v>
      </c>
      <c r="H26" t="s">
        <v>27</v>
      </c>
      <c r="I26" t="s">
        <v>41</v>
      </c>
      <c r="J26" t="s">
        <v>79</v>
      </c>
      <c r="K26">
        <v>50</v>
      </c>
      <c r="L26">
        <v>0.15</v>
      </c>
      <c r="N26">
        <v>0.15</v>
      </c>
      <c r="O26">
        <v>180</v>
      </c>
      <c r="P26">
        <v>0.001</v>
      </c>
      <c r="S26">
        <v>400</v>
      </c>
      <c r="T26" t="s">
        <v>42</v>
      </c>
      <c r="W26">
        <v>180</v>
      </c>
      <c r="Y26" t="s">
        <v>43</v>
      </c>
    </row>
    <row r="27" spans="1:25">
      <c r="A27" t="s">
        <v>86</v>
      </c>
      <c r="B27" s="2" t="str">
        <f>Hyperlink("https://www.diodes.com/datasheet/download/2DC4617S.pdf")</f>
        <v>https://www.diodes.com/datasheet/download/2DC4617S.pdf</v>
      </c>
      <c r="C27" t="str">
        <f>Hyperlink("https://www.diodes.com/part/view/2DC4617S","2DC4617S")</f>
        <v>2DC4617S</v>
      </c>
      <c r="D27" t="s">
        <v>82</v>
      </c>
      <c r="H27" t="s">
        <v>27</v>
      </c>
      <c r="I27" t="s">
        <v>41</v>
      </c>
      <c r="J27" t="s">
        <v>79</v>
      </c>
      <c r="K27">
        <v>50</v>
      </c>
      <c r="L27">
        <v>0.15</v>
      </c>
      <c r="N27">
        <v>0.15</v>
      </c>
      <c r="O27">
        <v>270</v>
      </c>
      <c r="P27">
        <v>0.001</v>
      </c>
      <c r="S27">
        <v>400</v>
      </c>
      <c r="T27" t="s">
        <v>42</v>
      </c>
      <c r="W27">
        <v>180</v>
      </c>
      <c r="Y27" t="s">
        <v>43</v>
      </c>
    </row>
    <row r="28" spans="1:25">
      <c r="A28" t="s">
        <v>87</v>
      </c>
      <c r="B28" s="2" t="str">
        <f>Hyperlink("https://www.diodes.com/datasheet/download/2DC4617SQ.pdf")</f>
        <v>https://www.diodes.com/datasheet/download/2DC4617SQ.pdf</v>
      </c>
      <c r="C28" t="str">
        <f>Hyperlink("https://www.diodes.com/part/view/2DC4617SQ","2DC4617SQ")</f>
        <v>2DC4617SQ</v>
      </c>
      <c r="D28" t="s">
        <v>82</v>
      </c>
      <c r="H28" t="s">
        <v>33</v>
      </c>
      <c r="I28" t="s">
        <v>41</v>
      </c>
      <c r="J28" t="s">
        <v>79</v>
      </c>
      <c r="K28">
        <v>50</v>
      </c>
      <c r="L28">
        <v>0.15</v>
      </c>
      <c r="N28">
        <v>0.15</v>
      </c>
      <c r="O28">
        <v>270</v>
      </c>
      <c r="P28">
        <v>0.001</v>
      </c>
      <c r="S28">
        <v>400</v>
      </c>
      <c r="T28" t="s">
        <v>42</v>
      </c>
      <c r="W28">
        <v>180</v>
      </c>
      <c r="Y28" t="s">
        <v>43</v>
      </c>
    </row>
    <row r="29" spans="1:25">
      <c r="A29" t="s">
        <v>88</v>
      </c>
      <c r="B29" s="2" t="str">
        <f>Hyperlink("https://www.diodes.com/datasheet/download/2DC4672.pdf")</f>
        <v>https://www.diodes.com/datasheet/download/2DC4672.pdf</v>
      </c>
      <c r="C29" t="str">
        <f>Hyperlink("https://www.diodes.com/part/view/2DC4672","2DC4672")</f>
        <v>2DC4672</v>
      </c>
      <c r="D29" t="s">
        <v>89</v>
      </c>
      <c r="H29" t="s">
        <v>27</v>
      </c>
      <c r="I29" t="s">
        <v>28</v>
      </c>
      <c r="J29" t="s">
        <v>79</v>
      </c>
      <c r="K29">
        <v>50</v>
      </c>
      <c r="L29">
        <v>3</v>
      </c>
      <c r="M29">
        <v>6</v>
      </c>
      <c r="N29">
        <v>2</v>
      </c>
      <c r="O29">
        <v>82</v>
      </c>
      <c r="P29">
        <v>0.5</v>
      </c>
      <c r="Q29">
        <v>45</v>
      </c>
      <c r="R29">
        <v>1.5</v>
      </c>
      <c r="S29">
        <v>350</v>
      </c>
      <c r="T29" t="s">
        <v>36</v>
      </c>
      <c r="W29">
        <v>180</v>
      </c>
      <c r="Y29" t="s">
        <v>31</v>
      </c>
    </row>
    <row r="30" spans="1:25">
      <c r="A30" t="s">
        <v>90</v>
      </c>
      <c r="B30" s="2" t="str">
        <f>Hyperlink("https://www.diodes.com/datasheet/download/2DD1664P.pdf")</f>
        <v>https://www.diodes.com/datasheet/download/2DD1664P.pdf</v>
      </c>
      <c r="C30" t="str">
        <f>Hyperlink("https://www.diodes.com/part/view/2DD1664P","2DD1664P")</f>
        <v>2DD1664P</v>
      </c>
      <c r="D30" t="s">
        <v>91</v>
      </c>
      <c r="H30" t="s">
        <v>27</v>
      </c>
      <c r="I30" t="s">
        <v>28</v>
      </c>
      <c r="J30" t="s">
        <v>79</v>
      </c>
      <c r="K30">
        <v>32</v>
      </c>
      <c r="L30">
        <v>1</v>
      </c>
      <c r="M30">
        <v>2</v>
      </c>
      <c r="N30">
        <v>1</v>
      </c>
      <c r="O30">
        <v>82</v>
      </c>
      <c r="P30">
        <v>0.1</v>
      </c>
      <c r="S30">
        <v>400</v>
      </c>
      <c r="T30" t="s">
        <v>30</v>
      </c>
      <c r="W30">
        <v>280</v>
      </c>
      <c r="Y30" t="s">
        <v>31</v>
      </c>
    </row>
    <row r="31" spans="1:25">
      <c r="A31" t="s">
        <v>92</v>
      </c>
      <c r="B31" s="2" t="str">
        <f>Hyperlink("https://www.diodes.com/datasheet/download/2DD1664Q.pdf")</f>
        <v>https://www.diodes.com/datasheet/download/2DD1664Q.pdf</v>
      </c>
      <c r="C31" t="str">
        <f>Hyperlink("https://www.diodes.com/part/view/2DD1664Q","2DD1664Q")</f>
        <v>2DD1664Q</v>
      </c>
      <c r="D31" t="s">
        <v>91</v>
      </c>
      <c r="H31" t="s">
        <v>33</v>
      </c>
      <c r="I31" t="s">
        <v>28</v>
      </c>
      <c r="J31" t="s">
        <v>79</v>
      </c>
      <c r="K31">
        <v>32</v>
      </c>
      <c r="L31">
        <v>1</v>
      </c>
      <c r="M31">
        <v>2</v>
      </c>
      <c r="N31">
        <v>1</v>
      </c>
      <c r="O31">
        <v>120</v>
      </c>
      <c r="P31">
        <v>0.1</v>
      </c>
      <c r="S31">
        <v>400</v>
      </c>
      <c r="T31" t="s">
        <v>30</v>
      </c>
      <c r="W31">
        <v>280</v>
      </c>
      <c r="Y31" t="s">
        <v>31</v>
      </c>
    </row>
    <row r="32" spans="1:25">
      <c r="A32" t="s">
        <v>93</v>
      </c>
      <c r="B32" s="2" t="str">
        <f>Hyperlink("https://www.diodes.com/datasheet/download/2DD1664R.pdf")</f>
        <v>https://www.diodes.com/datasheet/download/2DD1664R.pdf</v>
      </c>
      <c r="C32" t="str">
        <f>Hyperlink("https://www.diodes.com/part/view/2DD1664R","2DD1664R")</f>
        <v>2DD1664R</v>
      </c>
      <c r="D32" t="s">
        <v>91</v>
      </c>
      <c r="H32" t="s">
        <v>27</v>
      </c>
      <c r="I32" t="s">
        <v>28</v>
      </c>
      <c r="J32" t="s">
        <v>79</v>
      </c>
      <c r="K32">
        <v>32</v>
      </c>
      <c r="L32">
        <v>1</v>
      </c>
      <c r="M32">
        <v>2</v>
      </c>
      <c r="N32">
        <v>1</v>
      </c>
      <c r="O32">
        <v>180</v>
      </c>
      <c r="P32">
        <v>0.1</v>
      </c>
      <c r="S32">
        <v>400</v>
      </c>
      <c r="T32" t="s">
        <v>30</v>
      </c>
      <c r="W32">
        <v>280</v>
      </c>
      <c r="Y32" t="s">
        <v>31</v>
      </c>
    </row>
    <row r="33" spans="1:25">
      <c r="A33" t="s">
        <v>94</v>
      </c>
      <c r="B33" s="2" t="str">
        <f>Hyperlink("https://www.diodes.com/datasheet/download/2DD2652.pdf")</f>
        <v>https://www.diodes.com/datasheet/download/2DD2652.pdf</v>
      </c>
      <c r="C33" t="str">
        <f>Hyperlink("https://www.diodes.com/part/view/2DD2652","2DD2652")</f>
        <v>2DD2652</v>
      </c>
      <c r="D33" t="s">
        <v>95</v>
      </c>
      <c r="H33" t="s">
        <v>27</v>
      </c>
      <c r="I33" t="s">
        <v>28</v>
      </c>
      <c r="J33" t="s">
        <v>79</v>
      </c>
      <c r="K33">
        <v>12</v>
      </c>
      <c r="L33">
        <v>1.5</v>
      </c>
      <c r="M33">
        <v>3</v>
      </c>
      <c r="N33">
        <v>0.3</v>
      </c>
      <c r="O33">
        <v>270</v>
      </c>
      <c r="P33">
        <v>0.2</v>
      </c>
      <c r="S33">
        <v>200</v>
      </c>
      <c r="T33" t="s">
        <v>96</v>
      </c>
      <c r="W33">
        <v>260</v>
      </c>
      <c r="Y33" t="s">
        <v>97</v>
      </c>
    </row>
    <row r="34" spans="1:25">
      <c r="A34" t="s">
        <v>98</v>
      </c>
      <c r="B34" s="2" t="str">
        <f>Hyperlink("https://www.diodes.com/datasheet/download/2DD2679.pdf")</f>
        <v>https://www.diodes.com/datasheet/download/2DD2679.pdf</v>
      </c>
      <c r="C34" t="str">
        <f>Hyperlink("https://www.diodes.com/part/view/2DD2679","2DD2679")</f>
        <v>2DD2679</v>
      </c>
      <c r="D34" t="s">
        <v>99</v>
      </c>
      <c r="H34" t="s">
        <v>27</v>
      </c>
      <c r="I34" t="s">
        <v>28</v>
      </c>
      <c r="J34" t="s">
        <v>79</v>
      </c>
      <c r="K34">
        <v>30</v>
      </c>
      <c r="L34">
        <v>2</v>
      </c>
      <c r="M34">
        <v>4</v>
      </c>
      <c r="N34">
        <v>2</v>
      </c>
      <c r="O34">
        <v>270</v>
      </c>
      <c r="P34">
        <v>0.2</v>
      </c>
      <c r="S34">
        <v>370</v>
      </c>
      <c r="T34" t="s">
        <v>100</v>
      </c>
      <c r="W34">
        <v>240</v>
      </c>
      <c r="Y34" t="s">
        <v>31</v>
      </c>
    </row>
    <row r="35" spans="1:25">
      <c r="A35" t="s">
        <v>101</v>
      </c>
      <c r="B35" s="2" t="str">
        <f>Hyperlink("https://www.diodes.com/datasheet/download/AC817-40Q.pdf")</f>
        <v>https://www.diodes.com/datasheet/download/AC817-40Q.pdf</v>
      </c>
      <c r="C35" t="str">
        <f>Hyperlink("https://www.diodes.com/part/view/AC817-40Q","AC817-40Q")</f>
        <v>AC817-40Q</v>
      </c>
      <c r="D35" t="s">
        <v>102</v>
      </c>
      <c r="H35" t="s">
        <v>33</v>
      </c>
      <c r="I35" t="s">
        <v>41</v>
      </c>
      <c r="J35" t="s">
        <v>79</v>
      </c>
      <c r="K35">
        <v>45</v>
      </c>
      <c r="L35">
        <v>0.5</v>
      </c>
      <c r="M35">
        <v>1</v>
      </c>
      <c r="N35">
        <v>0.3</v>
      </c>
      <c r="O35">
        <v>250</v>
      </c>
      <c r="P35">
        <v>0.1</v>
      </c>
      <c r="Q35">
        <v>170</v>
      </c>
      <c r="R35">
        <v>0.3</v>
      </c>
      <c r="S35">
        <v>700</v>
      </c>
      <c r="T35" t="s">
        <v>30</v>
      </c>
      <c r="W35">
        <v>100</v>
      </c>
      <c r="Y35" t="s">
        <v>80</v>
      </c>
    </row>
    <row r="36" spans="1:25">
      <c r="A36" t="s">
        <v>103</v>
      </c>
      <c r="B36" s="2" t="str">
        <f>Hyperlink("https://www.diodes.com/datasheet/download/AC847BQ_AC847CQ_AC848BQ.pdf")</f>
        <v>https://www.diodes.com/datasheet/download/AC847BQ_AC847CQ_AC848BQ.pdf</v>
      </c>
      <c r="C36" t="str">
        <f>Hyperlink("https://www.diodes.com/part/view/AC847BQ","AC847BQ")</f>
        <v>AC847BQ</v>
      </c>
      <c r="D36" t="s">
        <v>104</v>
      </c>
      <c r="H36" t="s">
        <v>33</v>
      </c>
      <c r="I36" t="s">
        <v>41</v>
      </c>
      <c r="J36" t="s">
        <v>79</v>
      </c>
      <c r="K36">
        <v>45</v>
      </c>
      <c r="L36">
        <v>0.1</v>
      </c>
      <c r="M36">
        <v>0.2</v>
      </c>
      <c r="N36">
        <v>0.3</v>
      </c>
      <c r="O36">
        <v>200</v>
      </c>
      <c r="P36">
        <v>0.002</v>
      </c>
      <c r="S36">
        <v>250</v>
      </c>
      <c r="T36" t="s">
        <v>105</v>
      </c>
      <c r="U36">
        <v>600</v>
      </c>
      <c r="V36" t="s">
        <v>106</v>
      </c>
      <c r="W36">
        <v>300</v>
      </c>
      <c r="Y36" t="s">
        <v>80</v>
      </c>
    </row>
    <row r="37" spans="1:25">
      <c r="A37" t="s">
        <v>107</v>
      </c>
      <c r="B37" s="2" t="str">
        <f>Hyperlink("https://www.diodes.com/datasheet/download/AC847BWQ_AC847CWQ.pdf")</f>
        <v>https://www.diodes.com/datasheet/download/AC847BWQ_AC847CWQ.pdf</v>
      </c>
      <c r="C37" t="str">
        <f>Hyperlink("https://www.diodes.com/part/view/AC847BWQ","AC847BWQ")</f>
        <v>AC847BWQ</v>
      </c>
      <c r="D37" t="s">
        <v>108</v>
      </c>
      <c r="H37" t="s">
        <v>33</v>
      </c>
      <c r="I37" t="s">
        <v>41</v>
      </c>
      <c r="J37" t="s">
        <v>79</v>
      </c>
      <c r="K37">
        <v>45</v>
      </c>
      <c r="L37">
        <v>0.1</v>
      </c>
      <c r="M37">
        <v>0.2</v>
      </c>
      <c r="N37">
        <v>0.2</v>
      </c>
      <c r="O37">
        <v>200</v>
      </c>
      <c r="P37">
        <v>0.002</v>
      </c>
      <c r="S37">
        <v>250</v>
      </c>
      <c r="T37" t="s">
        <v>105</v>
      </c>
      <c r="U37">
        <v>600</v>
      </c>
      <c r="V37" t="s">
        <v>106</v>
      </c>
      <c r="W37">
        <v>300</v>
      </c>
      <c r="Y37" t="s">
        <v>97</v>
      </c>
    </row>
    <row r="38" spans="1:25">
      <c r="A38" t="s">
        <v>109</v>
      </c>
      <c r="B38" s="2" t="str">
        <f>Hyperlink("https://www.diodes.com/datasheet/download/AC847BQ_AC847CQ_AC848BQ.pdf")</f>
        <v>https://www.diodes.com/datasheet/download/AC847BQ_AC847CQ_AC848BQ.pdf</v>
      </c>
      <c r="C38" t="str">
        <f>Hyperlink("https://www.diodes.com/part/view/AC847CQ","AC847CQ")</f>
        <v>AC847CQ</v>
      </c>
      <c r="D38" t="s">
        <v>104</v>
      </c>
      <c r="H38" t="s">
        <v>33</v>
      </c>
      <c r="I38" t="s">
        <v>41</v>
      </c>
      <c r="J38" t="s">
        <v>79</v>
      </c>
      <c r="K38">
        <v>45</v>
      </c>
      <c r="L38">
        <v>0.1</v>
      </c>
      <c r="M38">
        <v>0.2</v>
      </c>
      <c r="N38">
        <v>0.3</v>
      </c>
      <c r="O38">
        <v>420</v>
      </c>
      <c r="P38">
        <v>0.002</v>
      </c>
      <c r="S38">
        <v>250</v>
      </c>
      <c r="T38" t="s">
        <v>105</v>
      </c>
      <c r="U38">
        <v>600</v>
      </c>
      <c r="V38" t="s">
        <v>106</v>
      </c>
      <c r="W38">
        <v>300</v>
      </c>
      <c r="Y38" t="s">
        <v>80</v>
      </c>
    </row>
    <row r="39" spans="1:25">
      <c r="A39" t="s">
        <v>110</v>
      </c>
      <c r="B39" s="2" t="str">
        <f>Hyperlink("https://www.diodes.com/datasheet/download/AC847BWQ_AC847CWQ.pdf")</f>
        <v>https://www.diodes.com/datasheet/download/AC847BWQ_AC847CWQ.pdf</v>
      </c>
      <c r="C39" t="str">
        <f>Hyperlink("https://www.diodes.com/part/view/AC847CWQ","AC847CWQ")</f>
        <v>AC847CWQ</v>
      </c>
      <c r="D39" t="s">
        <v>108</v>
      </c>
      <c r="H39" t="s">
        <v>33</v>
      </c>
      <c r="I39" t="s">
        <v>41</v>
      </c>
      <c r="J39" t="s">
        <v>79</v>
      </c>
      <c r="K39">
        <v>45</v>
      </c>
      <c r="L39">
        <v>0.1</v>
      </c>
      <c r="M39">
        <v>0.2</v>
      </c>
      <c r="N39">
        <v>0.2</v>
      </c>
      <c r="O39">
        <v>420</v>
      </c>
      <c r="P39">
        <v>0.002</v>
      </c>
      <c r="S39">
        <v>250</v>
      </c>
      <c r="T39" t="s">
        <v>105</v>
      </c>
      <c r="U39">
        <v>600</v>
      </c>
      <c r="V39" t="s">
        <v>106</v>
      </c>
      <c r="W39">
        <v>300</v>
      </c>
      <c r="Y39" t="s">
        <v>97</v>
      </c>
    </row>
    <row r="40" spans="1:25">
      <c r="A40" t="s">
        <v>111</v>
      </c>
      <c r="B40" s="2" t="str">
        <f>Hyperlink("https://www.diodes.com/datasheet/download/AC847BQ_AC847CQ_AC848BQ.pdf")</f>
        <v>https://www.diodes.com/datasheet/download/AC847BQ_AC847CQ_AC848BQ.pdf</v>
      </c>
      <c r="C40" t="str">
        <f>Hyperlink("https://www.diodes.com/part/view/AC848BQ","AC848BQ")</f>
        <v>AC848BQ</v>
      </c>
      <c r="D40" t="s">
        <v>112</v>
      </c>
      <c r="H40" t="s">
        <v>33</v>
      </c>
      <c r="I40" t="s">
        <v>41</v>
      </c>
      <c r="J40" t="s">
        <v>79</v>
      </c>
      <c r="K40">
        <v>30</v>
      </c>
      <c r="L40">
        <v>0.1</v>
      </c>
      <c r="M40">
        <v>0.2</v>
      </c>
      <c r="N40">
        <v>0.3</v>
      </c>
      <c r="O40">
        <v>200</v>
      </c>
      <c r="P40">
        <v>0.002</v>
      </c>
      <c r="S40">
        <v>250</v>
      </c>
      <c r="T40" t="s">
        <v>105</v>
      </c>
      <c r="U40">
        <v>600</v>
      </c>
      <c r="V40" t="s">
        <v>106</v>
      </c>
      <c r="W40">
        <v>300</v>
      </c>
      <c r="Y40" t="s">
        <v>80</v>
      </c>
    </row>
    <row r="41" spans="1:25">
      <c r="A41" t="s">
        <v>113</v>
      </c>
      <c r="B41" s="2" t="str">
        <f>Hyperlink("https://www.diodes.com/datasheet/download/AC857BQ-AC857CQ.pdf")</f>
        <v>https://www.diodes.com/datasheet/download/AC857BQ-AC857CQ.pdf</v>
      </c>
      <c r="C41" t="str">
        <f>Hyperlink("https://www.diodes.com/part/view/AC857BQ","AC857BQ")</f>
        <v>AC857BQ</v>
      </c>
      <c r="D41" t="s">
        <v>114</v>
      </c>
      <c r="H41" t="s">
        <v>33</v>
      </c>
      <c r="I41" t="s">
        <v>41</v>
      </c>
      <c r="J41" t="s">
        <v>29</v>
      </c>
      <c r="K41">
        <v>45</v>
      </c>
      <c r="L41">
        <v>0.1</v>
      </c>
      <c r="M41">
        <v>0.2</v>
      </c>
      <c r="N41">
        <v>0.3</v>
      </c>
      <c r="O41">
        <v>220</v>
      </c>
      <c r="P41">
        <v>0.002</v>
      </c>
      <c r="S41">
        <v>300</v>
      </c>
      <c r="T41" t="s">
        <v>105</v>
      </c>
      <c r="U41">
        <v>650</v>
      </c>
      <c r="V41" t="s">
        <v>106</v>
      </c>
      <c r="W41">
        <v>200</v>
      </c>
      <c r="Y41" t="s">
        <v>80</v>
      </c>
    </row>
    <row r="42" spans="1:25">
      <c r="A42" t="s">
        <v>115</v>
      </c>
      <c r="B42" s="2" t="str">
        <f>Hyperlink("https://www.diodes.com/datasheet/download/AC857BSQ.pdf")</f>
        <v>https://www.diodes.com/datasheet/download/AC857BSQ.pdf</v>
      </c>
      <c r="C42" t="str">
        <f>Hyperlink("https://www.diodes.com/part/view/AC857BSQ","AC857BSQ")</f>
        <v>AC857BSQ</v>
      </c>
      <c r="D42" t="s">
        <v>116</v>
      </c>
      <c r="H42" t="s">
        <v>33</v>
      </c>
      <c r="I42" t="s">
        <v>41</v>
      </c>
      <c r="J42" t="s">
        <v>117</v>
      </c>
      <c r="K42">
        <v>45</v>
      </c>
      <c r="L42">
        <v>0.1</v>
      </c>
      <c r="M42">
        <v>0.2</v>
      </c>
      <c r="N42">
        <v>0.2</v>
      </c>
      <c r="O42">
        <v>220</v>
      </c>
      <c r="P42">
        <v>0.002</v>
      </c>
      <c r="S42">
        <v>100</v>
      </c>
      <c r="T42" t="s">
        <v>105</v>
      </c>
      <c r="U42">
        <v>400</v>
      </c>
      <c r="V42" t="s">
        <v>106</v>
      </c>
      <c r="W42">
        <v>100</v>
      </c>
      <c r="Y42" t="s">
        <v>118</v>
      </c>
    </row>
    <row r="43" spans="1:25">
      <c r="A43" t="s">
        <v>119</v>
      </c>
      <c r="B43" s="2" t="str">
        <f>Hyperlink("https://www.diodes.com/datasheet/download/AC857BQ-AC857CQ.pdf")</f>
        <v>https://www.diodes.com/datasheet/download/AC857BQ-AC857CQ.pdf</v>
      </c>
      <c r="C43" t="str">
        <f>Hyperlink("https://www.diodes.com/part/view/AC857CQ","AC857CQ")</f>
        <v>AC857CQ</v>
      </c>
      <c r="D43" t="s">
        <v>114</v>
      </c>
      <c r="H43" t="s">
        <v>33</v>
      </c>
      <c r="I43" t="s">
        <v>41</v>
      </c>
      <c r="J43" t="s">
        <v>29</v>
      </c>
      <c r="K43">
        <v>45</v>
      </c>
      <c r="L43">
        <v>0.1</v>
      </c>
      <c r="M43">
        <v>0.2</v>
      </c>
      <c r="N43">
        <v>0.3</v>
      </c>
      <c r="O43">
        <v>420</v>
      </c>
      <c r="P43">
        <v>0.002</v>
      </c>
      <c r="S43">
        <v>300</v>
      </c>
      <c r="T43" t="s">
        <v>105</v>
      </c>
      <c r="U43">
        <v>650</v>
      </c>
      <c r="V43" t="s">
        <v>106</v>
      </c>
      <c r="W43">
        <v>200</v>
      </c>
      <c r="Y43" t="s">
        <v>80</v>
      </c>
    </row>
    <row r="44" spans="1:25">
      <c r="A44" t="s">
        <v>120</v>
      </c>
      <c r="B44" s="2" t="str">
        <f>Hyperlink("https://www.diodes.com/datasheet/download/AC857CWQ.pdf")</f>
        <v>https://www.diodes.com/datasheet/download/AC857CWQ.pdf</v>
      </c>
      <c r="C44" t="str">
        <f>Hyperlink("https://www.diodes.com/part/view/AC857CWQ","AC857CWQ")</f>
        <v>AC857CWQ</v>
      </c>
      <c r="D44" t="s">
        <v>121</v>
      </c>
      <c r="H44" t="s">
        <v>33</v>
      </c>
      <c r="I44" t="s">
        <v>41</v>
      </c>
      <c r="J44" t="s">
        <v>29</v>
      </c>
      <c r="K44">
        <v>45</v>
      </c>
      <c r="L44">
        <v>0.1</v>
      </c>
      <c r="M44">
        <v>0.2</v>
      </c>
      <c r="N44">
        <v>0.2</v>
      </c>
      <c r="O44">
        <v>420</v>
      </c>
      <c r="P44">
        <v>0.002</v>
      </c>
      <c r="S44">
        <v>300</v>
      </c>
      <c r="T44" t="s">
        <v>105</v>
      </c>
      <c r="U44">
        <v>650</v>
      </c>
      <c r="V44" t="s">
        <v>106</v>
      </c>
      <c r="W44">
        <v>200</v>
      </c>
      <c r="Y44" t="s">
        <v>97</v>
      </c>
    </row>
    <row r="45" spans="1:25">
      <c r="A45" t="s">
        <v>122</v>
      </c>
      <c r="B45" s="2" t="str">
        <f>Hyperlink("https://www.diodes.com/datasheet/download/BC53-16PA.pdf")</f>
        <v>https://www.diodes.com/datasheet/download/BC53-16PA.pdf</v>
      </c>
      <c r="C45" t="str">
        <f>Hyperlink("https://www.diodes.com/part/view/BC53-16PA","BC53-16PA")</f>
        <v>BC53-16PA</v>
      </c>
      <c r="D45" t="s">
        <v>123</v>
      </c>
      <c r="H45" t="s">
        <v>27</v>
      </c>
      <c r="I45" t="s">
        <v>28</v>
      </c>
      <c r="J45" t="s">
        <v>29</v>
      </c>
      <c r="K45">
        <v>80</v>
      </c>
      <c r="L45">
        <v>1</v>
      </c>
      <c r="M45">
        <v>2</v>
      </c>
      <c r="N45">
        <v>0.52</v>
      </c>
      <c r="O45">
        <v>100</v>
      </c>
      <c r="P45">
        <v>0.15</v>
      </c>
      <c r="Q45">
        <v>25</v>
      </c>
      <c r="R45">
        <v>0.5</v>
      </c>
      <c r="S45">
        <v>500</v>
      </c>
      <c r="T45" t="s">
        <v>30</v>
      </c>
      <c r="W45">
        <v>125</v>
      </c>
      <c r="Y45" t="s">
        <v>124</v>
      </c>
    </row>
    <row r="46" spans="1:25">
      <c r="A46" t="s">
        <v>125</v>
      </c>
      <c r="B46" s="2" t="str">
        <f>Hyperlink("https://www.diodes.com/datasheet/download/BC53-16PAWQ.pdf")</f>
        <v>https://www.diodes.com/datasheet/download/BC53-16PAWQ.pdf</v>
      </c>
      <c r="C46" t="str">
        <f>Hyperlink("https://www.diodes.com/part/view/BC53-16PAWQ","BC53-16PAWQ")</f>
        <v>BC53-16PAWQ</v>
      </c>
      <c r="D46" t="s">
        <v>126</v>
      </c>
      <c r="H46" t="s">
        <v>33</v>
      </c>
      <c r="I46" t="s">
        <v>28</v>
      </c>
      <c r="J46" t="s">
        <v>29</v>
      </c>
      <c r="K46">
        <v>80</v>
      </c>
      <c r="L46">
        <v>1</v>
      </c>
      <c r="M46">
        <v>2</v>
      </c>
      <c r="N46">
        <v>0.5</v>
      </c>
      <c r="O46">
        <v>100</v>
      </c>
      <c r="P46">
        <v>0.15</v>
      </c>
      <c r="Q46">
        <v>40</v>
      </c>
      <c r="R46">
        <v>0.5</v>
      </c>
      <c r="S46">
        <v>500</v>
      </c>
      <c r="T46" t="s">
        <v>30</v>
      </c>
      <c r="W46">
        <v>150</v>
      </c>
      <c r="Y46" t="s">
        <v>127</v>
      </c>
    </row>
    <row r="47" spans="1:25">
      <c r="A47" t="s">
        <v>128</v>
      </c>
      <c r="B47" s="2" t="str">
        <f>Hyperlink("https://www.diodes.com/datasheet/download/BC56-16PA.pdf")</f>
        <v>https://www.diodes.com/datasheet/download/BC56-16PA.pdf</v>
      </c>
      <c r="C47" t="str">
        <f>Hyperlink("https://www.diodes.com/part/view/BC56-16PA","BC56-16PA")</f>
        <v>BC56-16PA</v>
      </c>
      <c r="D47" t="s">
        <v>129</v>
      </c>
      <c r="H47" t="s">
        <v>27</v>
      </c>
      <c r="I47" t="s">
        <v>28</v>
      </c>
      <c r="J47" t="s">
        <v>79</v>
      </c>
      <c r="K47">
        <v>80</v>
      </c>
      <c r="L47">
        <v>1</v>
      </c>
      <c r="M47">
        <v>2</v>
      </c>
      <c r="N47">
        <v>0.52</v>
      </c>
      <c r="O47">
        <v>100</v>
      </c>
      <c r="P47">
        <v>0.15</v>
      </c>
      <c r="Q47">
        <v>25</v>
      </c>
      <c r="R47">
        <v>0.5</v>
      </c>
      <c r="S47">
        <v>500</v>
      </c>
      <c r="T47" t="s">
        <v>30</v>
      </c>
      <c r="W47">
        <v>125</v>
      </c>
      <c r="Y47" t="s">
        <v>124</v>
      </c>
    </row>
    <row r="48" spans="1:25">
      <c r="A48" t="s">
        <v>130</v>
      </c>
      <c r="B48" s="2" t="str">
        <f>Hyperlink("https://www.diodes.com/datasheet/download/BC56-16PAWQ.pdf")</f>
        <v>https://www.diodes.com/datasheet/download/BC56-16PAWQ.pdf</v>
      </c>
      <c r="C48" t="str">
        <f>Hyperlink("https://www.diodes.com/part/view/BC56-16PAWQ","BC56-16PAWQ")</f>
        <v>BC56-16PAWQ</v>
      </c>
      <c r="D48" t="s">
        <v>131</v>
      </c>
      <c r="H48" t="s">
        <v>33</v>
      </c>
      <c r="I48" t="s">
        <v>28</v>
      </c>
      <c r="J48" t="s">
        <v>79</v>
      </c>
      <c r="K48">
        <v>80</v>
      </c>
      <c r="L48">
        <v>1</v>
      </c>
      <c r="M48">
        <v>2</v>
      </c>
      <c r="N48">
        <v>0.5</v>
      </c>
      <c r="O48">
        <v>100</v>
      </c>
      <c r="P48">
        <v>0.15</v>
      </c>
      <c r="Q48">
        <v>40</v>
      </c>
      <c r="R48">
        <v>0.5</v>
      </c>
      <c r="S48">
        <v>500</v>
      </c>
      <c r="T48" t="s">
        <v>30</v>
      </c>
      <c r="W48">
        <v>150</v>
      </c>
      <c r="Y48" t="s">
        <v>127</v>
      </c>
    </row>
    <row r="49" spans="1:25">
      <c r="A49" t="s">
        <v>132</v>
      </c>
      <c r="B49" s="2" t="str">
        <f>Hyperlink("https://www.diodes.com/datasheet/download/BC807-16.pdf")</f>
        <v>https://www.diodes.com/datasheet/download/BC807-16.pdf</v>
      </c>
      <c r="C49" t="str">
        <f>Hyperlink("https://www.diodes.com/part/view/BC807-16","BC807-16")</f>
        <v>BC807-16</v>
      </c>
      <c r="D49" t="s">
        <v>133</v>
      </c>
      <c r="H49" t="s">
        <v>27</v>
      </c>
      <c r="I49" t="s">
        <v>41</v>
      </c>
      <c r="J49" t="s">
        <v>29</v>
      </c>
      <c r="K49">
        <v>45</v>
      </c>
      <c r="L49">
        <v>0.5</v>
      </c>
      <c r="M49">
        <v>1</v>
      </c>
      <c r="N49">
        <v>0.31</v>
      </c>
      <c r="O49">
        <v>100</v>
      </c>
      <c r="P49">
        <v>0.1</v>
      </c>
      <c r="Q49">
        <v>60</v>
      </c>
      <c r="R49">
        <v>0.3</v>
      </c>
      <c r="S49">
        <v>700</v>
      </c>
      <c r="T49" t="s">
        <v>30</v>
      </c>
      <c r="W49">
        <v>100</v>
      </c>
      <c r="Y49" t="s">
        <v>80</v>
      </c>
    </row>
    <row r="50" spans="1:25">
      <c r="A50" t="s">
        <v>134</v>
      </c>
      <c r="B50" s="2" t="str">
        <f>Hyperlink("https://www.diodes.com/datasheet/download/BC807-16FSW_BC807-40FSW.pdf")</f>
        <v>https://www.diodes.com/datasheet/download/BC807-16FSW_BC807-40FSW.pdf</v>
      </c>
      <c r="C50" t="str">
        <f>Hyperlink("https://www.diodes.com/part/view/BC807-16FSW","BC807-16FSW")</f>
        <v>BC807-16FSW</v>
      </c>
      <c r="D50" t="s">
        <v>135</v>
      </c>
      <c r="H50" t="s">
        <v>27</v>
      </c>
      <c r="I50" t="s">
        <v>41</v>
      </c>
      <c r="J50" t="s">
        <v>29</v>
      </c>
      <c r="K50">
        <v>45</v>
      </c>
      <c r="L50">
        <v>0.5</v>
      </c>
      <c r="M50">
        <v>1</v>
      </c>
      <c r="N50">
        <v>0.5</v>
      </c>
      <c r="O50">
        <v>100</v>
      </c>
      <c r="P50">
        <v>0.1</v>
      </c>
      <c r="Q50">
        <v>40</v>
      </c>
      <c r="R50">
        <v>0.5</v>
      </c>
      <c r="S50">
        <v>700</v>
      </c>
      <c r="T50" t="s">
        <v>30</v>
      </c>
      <c r="W50">
        <v>80</v>
      </c>
      <c r="X50" t="s">
        <v>136</v>
      </c>
      <c r="Y50" t="s">
        <v>137</v>
      </c>
    </row>
    <row r="51" spans="1:25">
      <c r="A51" t="s">
        <v>138</v>
      </c>
      <c r="B51" s="2" t="str">
        <f>Hyperlink("https://www.diodes.com/datasheet/download/BC807-16FSWQ_BC807-40FSWQ.pdf")</f>
        <v>https://www.diodes.com/datasheet/download/BC807-16FSWQ_BC807-40FSWQ.pdf</v>
      </c>
      <c r="C51" t="str">
        <f>Hyperlink("https://www.diodes.com/part/view/BC807-16FSWQ","BC807-16FSWQ")</f>
        <v>BC807-16FSWQ</v>
      </c>
      <c r="D51" t="s">
        <v>135</v>
      </c>
      <c r="H51" t="s">
        <v>33</v>
      </c>
      <c r="I51" t="s">
        <v>41</v>
      </c>
      <c r="J51" t="s">
        <v>29</v>
      </c>
      <c r="K51">
        <v>45</v>
      </c>
      <c r="L51">
        <v>0.5</v>
      </c>
      <c r="M51">
        <v>1</v>
      </c>
      <c r="N51">
        <v>0.5</v>
      </c>
      <c r="O51">
        <v>100</v>
      </c>
      <c r="P51">
        <v>0.1</v>
      </c>
      <c r="Q51">
        <v>40</v>
      </c>
      <c r="R51">
        <v>0.5</v>
      </c>
      <c r="S51">
        <v>700</v>
      </c>
      <c r="T51" t="s">
        <v>30</v>
      </c>
      <c r="W51">
        <v>80</v>
      </c>
      <c r="X51" t="s">
        <v>136</v>
      </c>
      <c r="Y51" t="s">
        <v>137</v>
      </c>
    </row>
    <row r="52" spans="1:25">
      <c r="A52" t="s">
        <v>139</v>
      </c>
      <c r="B52" s="2" t="str">
        <f>Hyperlink("https://www.diodes.com/datasheet/download/BC807-16W.pdf")</f>
        <v>https://www.diodes.com/datasheet/download/BC807-16W.pdf</v>
      </c>
      <c r="C52" t="str">
        <f>Hyperlink("https://www.diodes.com/part/view/BC807-16W","BC807-16W")</f>
        <v>BC807-16W</v>
      </c>
      <c r="D52" t="s">
        <v>140</v>
      </c>
      <c r="H52" t="s">
        <v>27</v>
      </c>
      <c r="I52" t="s">
        <v>41</v>
      </c>
      <c r="J52" t="s">
        <v>29</v>
      </c>
      <c r="K52">
        <v>45</v>
      </c>
      <c r="L52">
        <v>0.5</v>
      </c>
      <c r="M52">
        <v>1</v>
      </c>
      <c r="N52">
        <v>0.2</v>
      </c>
      <c r="O52">
        <v>100</v>
      </c>
      <c r="P52">
        <v>0.1</v>
      </c>
      <c r="Q52">
        <v>60</v>
      </c>
      <c r="R52">
        <v>0.3</v>
      </c>
      <c r="S52">
        <v>700</v>
      </c>
      <c r="T52" t="s">
        <v>30</v>
      </c>
      <c r="W52">
        <v>100</v>
      </c>
      <c r="Y52" t="s">
        <v>97</v>
      </c>
    </row>
    <row r="53" spans="1:25">
      <c r="A53" t="s">
        <v>141</v>
      </c>
      <c r="B53" s="2" t="str">
        <f>Hyperlink("https://www.diodes.com/datasheet/download/BC807-25.pdf")</f>
        <v>https://www.diodes.com/datasheet/download/BC807-25.pdf</v>
      </c>
      <c r="C53" t="str">
        <f>Hyperlink("https://www.diodes.com/part/view/BC807-25","BC807-25")</f>
        <v>BC807-25</v>
      </c>
      <c r="D53" t="s">
        <v>133</v>
      </c>
      <c r="H53" t="s">
        <v>27</v>
      </c>
      <c r="I53" t="s">
        <v>41</v>
      </c>
      <c r="J53" t="s">
        <v>29</v>
      </c>
      <c r="K53">
        <v>45</v>
      </c>
      <c r="L53">
        <v>0.5</v>
      </c>
      <c r="M53">
        <v>1</v>
      </c>
      <c r="N53">
        <v>0.31</v>
      </c>
      <c r="O53">
        <v>160</v>
      </c>
      <c r="P53">
        <v>0.1</v>
      </c>
      <c r="Q53">
        <v>100</v>
      </c>
      <c r="R53">
        <v>0.3</v>
      </c>
      <c r="S53">
        <v>700</v>
      </c>
      <c r="T53" t="s">
        <v>30</v>
      </c>
      <c r="W53">
        <v>100</v>
      </c>
      <c r="Y53" t="s">
        <v>80</v>
      </c>
    </row>
    <row r="54" spans="1:25">
      <c r="A54" t="s">
        <v>142</v>
      </c>
      <c r="B54" s="2" t="str">
        <f>Hyperlink("https://www.diodes.com/datasheet/download/BC807-16FSW_BC807-40FSW.pdf")</f>
        <v>https://www.diodes.com/datasheet/download/BC807-16FSW_BC807-40FSW.pdf</v>
      </c>
      <c r="C54" t="str">
        <f>Hyperlink("https://www.diodes.com/part/view/BC807-25FSW","BC807-25FSW")</f>
        <v>BC807-25FSW</v>
      </c>
      <c r="D54" t="s">
        <v>135</v>
      </c>
      <c r="H54" t="s">
        <v>27</v>
      </c>
      <c r="I54" t="s">
        <v>41</v>
      </c>
      <c r="J54" t="s">
        <v>29</v>
      </c>
      <c r="K54">
        <v>45</v>
      </c>
      <c r="L54">
        <v>0.5</v>
      </c>
      <c r="M54">
        <v>1</v>
      </c>
      <c r="N54">
        <v>0.5</v>
      </c>
      <c r="O54">
        <v>160</v>
      </c>
      <c r="P54">
        <v>0.1</v>
      </c>
      <c r="Q54">
        <v>40</v>
      </c>
      <c r="R54">
        <v>0.5</v>
      </c>
      <c r="S54">
        <v>700</v>
      </c>
      <c r="T54" t="s">
        <v>30</v>
      </c>
      <c r="W54">
        <v>80</v>
      </c>
      <c r="X54" t="s">
        <v>143</v>
      </c>
      <c r="Y54" t="s">
        <v>137</v>
      </c>
    </row>
    <row r="55" spans="1:25">
      <c r="A55" t="s">
        <v>144</v>
      </c>
      <c r="B55" s="2" t="str">
        <f>Hyperlink("https://www.diodes.com/datasheet/download/BC807-16FSWQ_BC807-40FSWQ.pdf")</f>
        <v>https://www.diodes.com/datasheet/download/BC807-16FSWQ_BC807-40FSWQ.pdf</v>
      </c>
      <c r="C55" t="str">
        <f>Hyperlink("https://www.diodes.com/part/view/BC807-25FSWQ","BC807-25FSWQ")</f>
        <v>BC807-25FSWQ</v>
      </c>
      <c r="D55" t="s">
        <v>135</v>
      </c>
      <c r="H55" t="s">
        <v>33</v>
      </c>
      <c r="I55" t="s">
        <v>41</v>
      </c>
      <c r="J55" t="s">
        <v>29</v>
      </c>
      <c r="K55">
        <v>45</v>
      </c>
      <c r="L55">
        <v>0.5</v>
      </c>
      <c r="M55">
        <v>1</v>
      </c>
      <c r="N55">
        <v>0.5</v>
      </c>
      <c r="O55">
        <v>160</v>
      </c>
      <c r="P55">
        <v>0.1</v>
      </c>
      <c r="Q55">
        <v>40</v>
      </c>
      <c r="R55">
        <v>0.5</v>
      </c>
      <c r="S55">
        <v>700</v>
      </c>
      <c r="T55" t="s">
        <v>30</v>
      </c>
      <c r="W55">
        <v>80</v>
      </c>
      <c r="X55" t="s">
        <v>143</v>
      </c>
      <c r="Y55" t="s">
        <v>137</v>
      </c>
    </row>
    <row r="56" spans="1:25">
      <c r="A56" t="s">
        <v>145</v>
      </c>
      <c r="B56" s="2" t="str">
        <f>Hyperlink("https://www.diodes.com/datasheet/download/BC807-25W.pdf")</f>
        <v>https://www.diodes.com/datasheet/download/BC807-25W.pdf</v>
      </c>
      <c r="C56" t="str">
        <f>Hyperlink("https://www.diodes.com/part/view/BC807-25W","BC807-25W")</f>
        <v>BC807-25W</v>
      </c>
      <c r="D56" t="s">
        <v>140</v>
      </c>
      <c r="H56" t="s">
        <v>27</v>
      </c>
      <c r="I56" t="s">
        <v>41</v>
      </c>
      <c r="J56" t="s">
        <v>29</v>
      </c>
      <c r="K56">
        <v>45</v>
      </c>
      <c r="L56">
        <v>0.5</v>
      </c>
      <c r="M56">
        <v>1</v>
      </c>
      <c r="N56">
        <v>0.2</v>
      </c>
      <c r="O56">
        <v>160</v>
      </c>
      <c r="P56">
        <v>0.1</v>
      </c>
      <c r="Q56">
        <v>100</v>
      </c>
      <c r="R56">
        <v>0.3</v>
      </c>
      <c r="S56">
        <v>700</v>
      </c>
      <c r="T56" t="s">
        <v>30</v>
      </c>
      <c r="W56">
        <v>100</v>
      </c>
      <c r="Y56" t="s">
        <v>97</v>
      </c>
    </row>
    <row r="57" spans="1:25">
      <c r="A57" t="s">
        <v>146</v>
      </c>
      <c r="B57" s="2" t="str">
        <f>Hyperlink("https://www.diodes.com/datasheet/download/BC807-40.pdf")</f>
        <v>https://www.diodes.com/datasheet/download/BC807-40.pdf</v>
      </c>
      <c r="C57" t="str">
        <f>Hyperlink("https://www.diodes.com/part/view/BC807-40","BC807-40")</f>
        <v>BC807-40</v>
      </c>
      <c r="D57" t="s">
        <v>133</v>
      </c>
      <c r="H57" t="s">
        <v>27</v>
      </c>
      <c r="I57" t="s">
        <v>41</v>
      </c>
      <c r="J57" t="s">
        <v>29</v>
      </c>
      <c r="K57">
        <v>45</v>
      </c>
      <c r="L57">
        <v>0.5</v>
      </c>
      <c r="M57">
        <v>1</v>
      </c>
      <c r="N57">
        <v>0.31</v>
      </c>
      <c r="O57">
        <v>250</v>
      </c>
      <c r="P57">
        <v>0.1</v>
      </c>
      <c r="Q57">
        <v>170</v>
      </c>
      <c r="R57">
        <v>0.3</v>
      </c>
      <c r="S57">
        <v>700</v>
      </c>
      <c r="T57" t="s">
        <v>30</v>
      </c>
      <c r="W57">
        <v>100</v>
      </c>
      <c r="Y57" t="s">
        <v>80</v>
      </c>
    </row>
    <row r="58" spans="1:25">
      <c r="A58" t="s">
        <v>147</v>
      </c>
      <c r="B58" s="2" t="str">
        <f>Hyperlink("https://www.diodes.com/datasheet/download/BC807-16FSW_BC807-40FSW.pdf")</f>
        <v>https://www.diodes.com/datasheet/download/BC807-16FSW_BC807-40FSW.pdf</v>
      </c>
      <c r="C58" t="str">
        <f>Hyperlink("https://www.diodes.com/part/view/BC807-40FSW","BC807-40FSW")</f>
        <v>BC807-40FSW</v>
      </c>
      <c r="D58" t="s">
        <v>135</v>
      </c>
      <c r="H58" t="s">
        <v>27</v>
      </c>
      <c r="I58" t="s">
        <v>41</v>
      </c>
      <c r="J58" t="s">
        <v>29</v>
      </c>
      <c r="K58">
        <v>45</v>
      </c>
      <c r="L58">
        <v>0.5</v>
      </c>
      <c r="M58">
        <v>1</v>
      </c>
      <c r="N58">
        <v>0.5</v>
      </c>
      <c r="O58">
        <v>250</v>
      </c>
      <c r="P58">
        <v>0.1</v>
      </c>
      <c r="Q58">
        <v>40</v>
      </c>
      <c r="R58">
        <v>0.5</v>
      </c>
      <c r="S58">
        <v>700</v>
      </c>
      <c r="T58" t="s">
        <v>30</v>
      </c>
      <c r="W58">
        <v>80</v>
      </c>
      <c r="X58" t="s">
        <v>148</v>
      </c>
      <c r="Y58" t="s">
        <v>137</v>
      </c>
    </row>
    <row r="59" spans="1:25">
      <c r="A59" t="s">
        <v>149</v>
      </c>
      <c r="B59" s="2" t="str">
        <f>Hyperlink("https://www.diodes.com/datasheet/download/BC807-16FSWQ_BC807-40FSWQ.pdf")</f>
        <v>https://www.diodes.com/datasheet/download/BC807-16FSWQ_BC807-40FSWQ.pdf</v>
      </c>
      <c r="C59" t="str">
        <f>Hyperlink("https://www.diodes.com/part/view/BC807-40FSWQ","BC807-40FSWQ")</f>
        <v>BC807-40FSWQ</v>
      </c>
      <c r="D59" t="s">
        <v>135</v>
      </c>
      <c r="H59" t="s">
        <v>33</v>
      </c>
      <c r="I59" t="s">
        <v>41</v>
      </c>
      <c r="J59" t="s">
        <v>29</v>
      </c>
      <c r="K59">
        <v>45</v>
      </c>
      <c r="L59">
        <v>0.5</v>
      </c>
      <c r="M59">
        <v>1</v>
      </c>
      <c r="N59">
        <v>0.5</v>
      </c>
      <c r="O59">
        <v>250</v>
      </c>
      <c r="P59">
        <v>0.1</v>
      </c>
      <c r="Q59">
        <v>40</v>
      </c>
      <c r="R59">
        <v>0.5</v>
      </c>
      <c r="S59">
        <v>700</v>
      </c>
      <c r="T59" t="s">
        <v>30</v>
      </c>
      <c r="W59">
        <v>80</v>
      </c>
      <c r="X59" t="s">
        <v>148</v>
      </c>
      <c r="Y59" t="s">
        <v>137</v>
      </c>
    </row>
    <row r="60" spans="1:25">
      <c r="A60" t="s">
        <v>150</v>
      </c>
      <c r="B60" s="2" t="str">
        <f>Hyperlink("https://www.diodes.com/datasheet/download/BC807-40Q.pdf")</f>
        <v>https://www.diodes.com/datasheet/download/BC807-40Q.pdf</v>
      </c>
      <c r="C60" t="str">
        <f>Hyperlink("https://www.diodes.com/part/view/BC807-40Q","BC807-40Q")</f>
        <v>BC807-40Q</v>
      </c>
      <c r="D60" t="s">
        <v>133</v>
      </c>
      <c r="H60" t="s">
        <v>33</v>
      </c>
      <c r="I60" t="s">
        <v>41</v>
      </c>
      <c r="J60" t="s">
        <v>29</v>
      </c>
      <c r="K60">
        <v>45</v>
      </c>
      <c r="L60">
        <v>0.5</v>
      </c>
      <c r="M60">
        <v>1</v>
      </c>
      <c r="N60">
        <v>0.31</v>
      </c>
      <c r="O60">
        <v>250</v>
      </c>
      <c r="P60">
        <v>0.1</v>
      </c>
      <c r="Q60">
        <v>170</v>
      </c>
      <c r="R60">
        <v>0.3</v>
      </c>
      <c r="S60">
        <v>700</v>
      </c>
      <c r="T60" t="s">
        <v>30</v>
      </c>
      <c r="W60">
        <v>100</v>
      </c>
      <c r="Y60" t="s">
        <v>80</v>
      </c>
    </row>
    <row r="61" spans="1:25">
      <c r="A61" t="s">
        <v>151</v>
      </c>
      <c r="B61" s="2" t="str">
        <f>Hyperlink("https://www.diodes.com/datasheet/download/BC807-40W.pdf")</f>
        <v>https://www.diodes.com/datasheet/download/BC807-40W.pdf</v>
      </c>
      <c r="C61" t="str">
        <f>Hyperlink("https://www.diodes.com/part/view/BC807-40W","BC807-40W")</f>
        <v>BC807-40W</v>
      </c>
      <c r="D61" t="s">
        <v>140</v>
      </c>
      <c r="H61" t="s">
        <v>27</v>
      </c>
      <c r="I61" t="s">
        <v>41</v>
      </c>
      <c r="J61" t="s">
        <v>29</v>
      </c>
      <c r="K61">
        <v>45</v>
      </c>
      <c r="L61">
        <v>0.5</v>
      </c>
      <c r="M61">
        <v>1</v>
      </c>
      <c r="N61">
        <v>0.2</v>
      </c>
      <c r="O61">
        <v>250</v>
      </c>
      <c r="P61">
        <v>0.1</v>
      </c>
      <c r="Q61">
        <v>170</v>
      </c>
      <c r="R61">
        <v>0.3</v>
      </c>
      <c r="S61">
        <v>700</v>
      </c>
      <c r="T61" t="s">
        <v>30</v>
      </c>
      <c r="W61">
        <v>100</v>
      </c>
      <c r="Y61" t="s">
        <v>97</v>
      </c>
    </row>
    <row r="62" spans="1:25">
      <c r="A62" t="s">
        <v>152</v>
      </c>
      <c r="B62" s="2" t="str">
        <f>Hyperlink("https://www.diodes.com/datasheet/download/BC817-16.pdf")</f>
        <v>https://www.diodes.com/datasheet/download/BC817-16.pdf</v>
      </c>
      <c r="C62" t="str">
        <f>Hyperlink("https://www.diodes.com/part/view/BC817-16","BC817-16")</f>
        <v>BC817-16</v>
      </c>
      <c r="D62" t="s">
        <v>102</v>
      </c>
      <c r="H62" t="s">
        <v>27</v>
      </c>
      <c r="I62" t="s">
        <v>41</v>
      </c>
      <c r="J62" t="s">
        <v>79</v>
      </c>
      <c r="K62">
        <v>45</v>
      </c>
      <c r="L62">
        <v>0.5</v>
      </c>
      <c r="M62">
        <v>1</v>
      </c>
      <c r="N62">
        <v>0.31</v>
      </c>
      <c r="O62">
        <v>100</v>
      </c>
      <c r="P62">
        <v>0.1</v>
      </c>
      <c r="Q62">
        <v>60</v>
      </c>
      <c r="R62">
        <v>0.3</v>
      </c>
      <c r="S62">
        <v>700</v>
      </c>
      <c r="T62" t="s">
        <v>30</v>
      </c>
      <c r="W62">
        <v>100</v>
      </c>
      <c r="Y62" t="s">
        <v>80</v>
      </c>
    </row>
    <row r="63" spans="1:25">
      <c r="A63" t="s">
        <v>153</v>
      </c>
      <c r="B63" s="2" t="str">
        <f>Hyperlink("https://www.diodes.com/datasheet/download/BC817-16FSW-BC817-40FSW.pdf")</f>
        <v>https://www.diodes.com/datasheet/download/BC817-16FSW-BC817-40FSW.pdf</v>
      </c>
      <c r="C63" t="str">
        <f>Hyperlink("https://www.diodes.com/part/view/BC817-16FSW","BC817-16FSW")</f>
        <v>BC817-16FSW</v>
      </c>
      <c r="D63" t="s">
        <v>154</v>
      </c>
      <c r="H63" t="s">
        <v>27</v>
      </c>
      <c r="I63" t="s">
        <v>41</v>
      </c>
      <c r="J63" t="s">
        <v>79</v>
      </c>
      <c r="K63">
        <v>45</v>
      </c>
      <c r="L63">
        <v>0.5</v>
      </c>
      <c r="M63">
        <v>1</v>
      </c>
      <c r="N63">
        <v>0.5</v>
      </c>
      <c r="O63">
        <v>100</v>
      </c>
      <c r="P63">
        <v>0.1</v>
      </c>
      <c r="Q63">
        <v>40</v>
      </c>
      <c r="R63">
        <v>0.5</v>
      </c>
      <c r="S63">
        <v>700</v>
      </c>
      <c r="T63" t="s">
        <v>30</v>
      </c>
      <c r="W63">
        <v>100</v>
      </c>
      <c r="X63" t="s">
        <v>155</v>
      </c>
      <c r="Y63" t="s">
        <v>137</v>
      </c>
    </row>
    <row r="64" spans="1:25">
      <c r="A64" t="s">
        <v>156</v>
      </c>
      <c r="B64" s="2" t="str">
        <f>Hyperlink("https://www.diodes.com/datasheet/download/BC817-16FSWQ-BC817-40FSWQ.pdf")</f>
        <v>https://www.diodes.com/datasheet/download/BC817-16FSWQ-BC817-40FSWQ.pdf</v>
      </c>
      <c r="C64" t="str">
        <f>Hyperlink("https://www.diodes.com/part/view/BC817-16FSWQ","BC817-16FSWQ")</f>
        <v>BC817-16FSWQ</v>
      </c>
      <c r="D64" t="s">
        <v>154</v>
      </c>
      <c r="H64" t="s">
        <v>33</v>
      </c>
      <c r="I64" t="s">
        <v>41</v>
      </c>
      <c r="J64" t="s">
        <v>79</v>
      </c>
      <c r="K64">
        <v>45</v>
      </c>
      <c r="L64">
        <v>0.5</v>
      </c>
      <c r="M64">
        <v>1</v>
      </c>
      <c r="N64">
        <v>0.5</v>
      </c>
      <c r="O64">
        <v>100</v>
      </c>
      <c r="P64">
        <v>0.1</v>
      </c>
      <c r="Q64">
        <v>40</v>
      </c>
      <c r="R64">
        <v>0.5</v>
      </c>
      <c r="S64">
        <v>700</v>
      </c>
      <c r="T64" t="s">
        <v>30</v>
      </c>
      <c r="W64">
        <v>100</v>
      </c>
      <c r="X64" t="s">
        <v>155</v>
      </c>
      <c r="Y64" t="s">
        <v>137</v>
      </c>
    </row>
    <row r="65" spans="1:25">
      <c r="A65" t="s">
        <v>157</v>
      </c>
      <c r="B65" s="2" t="str">
        <f>Hyperlink("https://www.diodes.com/datasheet/download/BC817-16Q_25Q_40Q.pdf")</f>
        <v>https://www.diodes.com/datasheet/download/BC817-16Q_25Q_40Q.pdf</v>
      </c>
      <c r="C65" t="str">
        <f>Hyperlink("https://www.diodes.com/part/view/BC817-16Q","BC817-16Q")</f>
        <v>BC817-16Q</v>
      </c>
      <c r="D65" t="s">
        <v>102</v>
      </c>
      <c r="H65" t="s">
        <v>33</v>
      </c>
      <c r="I65" t="s">
        <v>41</v>
      </c>
      <c r="J65" t="s">
        <v>79</v>
      </c>
      <c r="K65">
        <v>45</v>
      </c>
      <c r="L65">
        <v>0.5</v>
      </c>
      <c r="M65">
        <v>1</v>
      </c>
      <c r="N65">
        <v>0.31</v>
      </c>
      <c r="O65">
        <v>100</v>
      </c>
      <c r="P65">
        <v>0.1</v>
      </c>
      <c r="Q65">
        <v>60</v>
      </c>
      <c r="R65">
        <v>0.3</v>
      </c>
      <c r="S65">
        <v>700</v>
      </c>
      <c r="T65" t="s">
        <v>30</v>
      </c>
      <c r="W65">
        <v>100</v>
      </c>
      <c r="Y65" t="s">
        <v>80</v>
      </c>
    </row>
    <row r="66" spans="1:25">
      <c r="A66" t="s">
        <v>158</v>
      </c>
      <c r="B66" s="2" t="str">
        <f>Hyperlink("https://www.diodes.com/datasheet/download/BC817-16W.pdf")</f>
        <v>https://www.diodes.com/datasheet/download/BC817-16W.pdf</v>
      </c>
      <c r="C66" t="str">
        <f>Hyperlink("https://www.diodes.com/part/view/BC817-16W","BC817-16W")</f>
        <v>BC817-16W</v>
      </c>
      <c r="D66" t="s">
        <v>159</v>
      </c>
      <c r="H66" t="s">
        <v>27</v>
      </c>
      <c r="I66" t="s">
        <v>41</v>
      </c>
      <c r="J66" t="s">
        <v>79</v>
      </c>
      <c r="K66">
        <v>45</v>
      </c>
      <c r="L66">
        <v>0.5</v>
      </c>
      <c r="M66">
        <v>1</v>
      </c>
      <c r="N66">
        <v>0.2</v>
      </c>
      <c r="O66">
        <v>100</v>
      </c>
      <c r="P66">
        <v>0.1</v>
      </c>
      <c r="Q66">
        <v>60</v>
      </c>
      <c r="R66">
        <v>0.3</v>
      </c>
      <c r="S66">
        <v>700</v>
      </c>
      <c r="T66" t="s">
        <v>30</v>
      </c>
      <c r="W66">
        <v>100</v>
      </c>
      <c r="Y66" t="s">
        <v>97</v>
      </c>
    </row>
    <row r="67" spans="1:25">
      <c r="A67" t="s">
        <v>160</v>
      </c>
      <c r="B67" s="2" t="str">
        <f>Hyperlink("https://www.diodes.com/datasheet/download/BC817-25.pdf")</f>
        <v>https://www.diodes.com/datasheet/download/BC817-25.pdf</v>
      </c>
      <c r="C67" t="str">
        <f>Hyperlink("https://www.diodes.com/part/view/BC817-25","BC817-25")</f>
        <v>BC817-25</v>
      </c>
      <c r="D67" t="s">
        <v>102</v>
      </c>
      <c r="H67" t="s">
        <v>27</v>
      </c>
      <c r="I67" t="s">
        <v>41</v>
      </c>
      <c r="J67" t="s">
        <v>79</v>
      </c>
      <c r="K67">
        <v>45</v>
      </c>
      <c r="L67">
        <v>0.5</v>
      </c>
      <c r="M67">
        <v>1</v>
      </c>
      <c r="N67">
        <v>0.31</v>
      </c>
      <c r="O67">
        <v>160</v>
      </c>
      <c r="P67">
        <v>0.1</v>
      </c>
      <c r="Q67">
        <v>100</v>
      </c>
      <c r="R67">
        <v>0.3</v>
      </c>
      <c r="S67">
        <v>700</v>
      </c>
      <c r="T67" t="s">
        <v>30</v>
      </c>
      <c r="W67">
        <v>100</v>
      </c>
      <c r="Y67" t="s">
        <v>80</v>
      </c>
    </row>
    <row r="68" spans="1:25">
      <c r="A68" t="s">
        <v>161</v>
      </c>
      <c r="B68" s="2" t="str">
        <f>Hyperlink("https://www.diodes.com/datasheet/download/BC817-16FSW-BC817-40FSW.pdf")</f>
        <v>https://www.diodes.com/datasheet/download/BC817-16FSW-BC817-40FSW.pdf</v>
      </c>
      <c r="C68" t="str">
        <f>Hyperlink("https://www.diodes.com/part/view/BC817-25FSW","BC817-25FSW")</f>
        <v>BC817-25FSW</v>
      </c>
      <c r="D68" t="s">
        <v>154</v>
      </c>
      <c r="H68" t="s">
        <v>27</v>
      </c>
      <c r="I68" t="s">
        <v>41</v>
      </c>
      <c r="J68" t="s">
        <v>79</v>
      </c>
      <c r="K68">
        <v>45</v>
      </c>
      <c r="L68">
        <v>0.5</v>
      </c>
      <c r="M68">
        <v>1</v>
      </c>
      <c r="N68">
        <v>0.5</v>
      </c>
      <c r="O68">
        <v>160</v>
      </c>
      <c r="P68">
        <v>0.1</v>
      </c>
      <c r="Q68">
        <v>40</v>
      </c>
      <c r="R68">
        <v>0.5</v>
      </c>
      <c r="S68">
        <v>700</v>
      </c>
      <c r="T68" t="s">
        <v>30</v>
      </c>
      <c r="W68">
        <v>100</v>
      </c>
      <c r="X68" t="s">
        <v>162</v>
      </c>
      <c r="Y68" t="s">
        <v>137</v>
      </c>
    </row>
    <row r="69" spans="1:25">
      <c r="A69" t="s">
        <v>163</v>
      </c>
      <c r="B69" s="2" t="str">
        <f>Hyperlink("https://www.diodes.com/datasheet/download/BC817-16FSWQ-BC817-40FSWQ.pdf")</f>
        <v>https://www.diodes.com/datasheet/download/BC817-16FSWQ-BC817-40FSWQ.pdf</v>
      </c>
      <c r="C69" t="str">
        <f>Hyperlink("https://www.diodes.com/part/view/BC817-25FSWQ","BC817-25FSWQ")</f>
        <v>BC817-25FSWQ</v>
      </c>
      <c r="D69" t="s">
        <v>154</v>
      </c>
      <c r="H69" t="s">
        <v>33</v>
      </c>
      <c r="I69" t="s">
        <v>41</v>
      </c>
      <c r="J69" t="s">
        <v>79</v>
      </c>
      <c r="K69">
        <v>45</v>
      </c>
      <c r="L69">
        <v>0.5</v>
      </c>
      <c r="M69">
        <v>1</v>
      </c>
      <c r="N69">
        <v>0.5</v>
      </c>
      <c r="O69">
        <v>160</v>
      </c>
      <c r="P69">
        <v>0.1</v>
      </c>
      <c r="Q69">
        <v>40</v>
      </c>
      <c r="R69">
        <v>0.5</v>
      </c>
      <c r="S69">
        <v>700</v>
      </c>
      <c r="T69" t="s">
        <v>30</v>
      </c>
      <c r="W69">
        <v>100</v>
      </c>
      <c r="X69" t="s">
        <v>162</v>
      </c>
      <c r="Y69" t="s">
        <v>137</v>
      </c>
    </row>
    <row r="70" spans="1:25">
      <c r="A70" t="s">
        <v>164</v>
      </c>
      <c r="B70" s="2" t="str">
        <f>Hyperlink("https://www.diodes.com/datasheet/download/BC817-16Q_25Q_40Q.pdf")</f>
        <v>https://www.diodes.com/datasheet/download/BC817-16Q_25Q_40Q.pdf</v>
      </c>
      <c r="C70" t="str">
        <f>Hyperlink("https://www.diodes.com/part/view/BC817-25Q","BC817-25Q")</f>
        <v>BC817-25Q</v>
      </c>
      <c r="D70" t="s">
        <v>102</v>
      </c>
      <c r="H70" t="s">
        <v>33</v>
      </c>
      <c r="I70" t="s">
        <v>41</v>
      </c>
      <c r="J70" t="s">
        <v>79</v>
      </c>
      <c r="K70">
        <v>45</v>
      </c>
      <c r="L70">
        <v>0.5</v>
      </c>
      <c r="M70">
        <v>1</v>
      </c>
      <c r="N70">
        <v>0.31</v>
      </c>
      <c r="O70">
        <v>160</v>
      </c>
      <c r="P70">
        <v>0.1</v>
      </c>
      <c r="Q70">
        <v>100</v>
      </c>
      <c r="R70">
        <v>0.3</v>
      </c>
      <c r="S70">
        <v>700</v>
      </c>
      <c r="T70" t="s">
        <v>30</v>
      </c>
      <c r="W70">
        <v>100</v>
      </c>
      <c r="Y70" t="s">
        <v>80</v>
      </c>
    </row>
    <row r="71" spans="1:25">
      <c r="A71" t="s">
        <v>165</v>
      </c>
      <c r="B71" s="2" t="str">
        <f>Hyperlink("https://www.diodes.com/datasheet/download/BC817-25W.pdf")</f>
        <v>https://www.diodes.com/datasheet/download/BC817-25W.pdf</v>
      </c>
      <c r="C71" t="str">
        <f>Hyperlink("https://www.diodes.com/part/view/BC817-25W","BC817-25W")</f>
        <v>BC817-25W</v>
      </c>
      <c r="D71" t="s">
        <v>159</v>
      </c>
      <c r="H71" t="s">
        <v>27</v>
      </c>
      <c r="I71" t="s">
        <v>41</v>
      </c>
      <c r="J71" t="s">
        <v>79</v>
      </c>
      <c r="K71">
        <v>45</v>
      </c>
      <c r="L71">
        <v>0.5</v>
      </c>
      <c r="M71">
        <v>1</v>
      </c>
      <c r="N71">
        <v>0.2</v>
      </c>
      <c r="O71">
        <v>160</v>
      </c>
      <c r="P71">
        <v>0.1</v>
      </c>
      <c r="Q71">
        <v>100</v>
      </c>
      <c r="R71">
        <v>0.3</v>
      </c>
      <c r="S71">
        <v>700</v>
      </c>
      <c r="T71" t="s">
        <v>30</v>
      </c>
      <c r="W71">
        <v>100</v>
      </c>
      <c r="Y71" t="s">
        <v>97</v>
      </c>
    </row>
    <row r="72" spans="1:25">
      <c r="A72" t="s">
        <v>166</v>
      </c>
      <c r="B72" s="2" t="str">
        <f>Hyperlink("https://www.diodes.com/datasheet/download/BC817-40.pdf")</f>
        <v>https://www.diodes.com/datasheet/download/BC817-40.pdf</v>
      </c>
      <c r="C72" t="str">
        <f>Hyperlink("https://www.diodes.com/part/view/BC817-40","BC817-40")</f>
        <v>BC817-40</v>
      </c>
      <c r="D72" t="s">
        <v>102</v>
      </c>
      <c r="H72" t="s">
        <v>27</v>
      </c>
      <c r="I72" t="s">
        <v>41</v>
      </c>
      <c r="J72" t="s">
        <v>79</v>
      </c>
      <c r="K72">
        <v>45</v>
      </c>
      <c r="L72">
        <v>0.5</v>
      </c>
      <c r="M72">
        <v>1</v>
      </c>
      <c r="N72">
        <v>0.31</v>
      </c>
      <c r="O72">
        <v>250</v>
      </c>
      <c r="P72">
        <v>0.1</v>
      </c>
      <c r="Q72">
        <v>170</v>
      </c>
      <c r="R72">
        <v>0.3</v>
      </c>
      <c r="S72">
        <v>700</v>
      </c>
      <c r="T72" t="s">
        <v>30</v>
      </c>
      <c r="W72">
        <v>100</v>
      </c>
      <c r="Y72" t="s">
        <v>80</v>
      </c>
    </row>
    <row r="73" spans="1:25">
      <c r="A73" t="s">
        <v>167</v>
      </c>
      <c r="B73" s="2" t="str">
        <f>Hyperlink("https://www.diodes.com/datasheet/download/BC817-16FSW-BC817-40FSW.pdf")</f>
        <v>https://www.diodes.com/datasheet/download/BC817-16FSW-BC817-40FSW.pdf</v>
      </c>
      <c r="C73" t="str">
        <f>Hyperlink("https://www.diodes.com/part/view/BC817-40FSW","BC817-40FSW")</f>
        <v>BC817-40FSW</v>
      </c>
      <c r="D73" t="s">
        <v>154</v>
      </c>
      <c r="H73" t="s">
        <v>27</v>
      </c>
      <c r="I73" t="s">
        <v>41</v>
      </c>
      <c r="J73" t="s">
        <v>79</v>
      </c>
      <c r="K73">
        <v>45</v>
      </c>
      <c r="L73">
        <v>0.5</v>
      </c>
      <c r="M73">
        <v>1</v>
      </c>
      <c r="N73">
        <v>0.5</v>
      </c>
      <c r="O73">
        <v>250</v>
      </c>
      <c r="P73">
        <v>0.1</v>
      </c>
      <c r="Q73">
        <v>40</v>
      </c>
      <c r="R73">
        <v>0.5</v>
      </c>
      <c r="S73">
        <v>700</v>
      </c>
      <c r="T73" t="s">
        <v>30</v>
      </c>
      <c r="W73">
        <v>100</v>
      </c>
      <c r="X73" t="s">
        <v>168</v>
      </c>
      <c r="Y73" t="s">
        <v>137</v>
      </c>
    </row>
    <row r="74" spans="1:25">
      <c r="A74" t="s">
        <v>169</v>
      </c>
      <c r="B74" s="2" t="str">
        <f>Hyperlink("https://www.diodes.com/datasheet/download/BC817-16FSWQ-BC817-40FSWQ.pdf")</f>
        <v>https://www.diodes.com/datasheet/download/BC817-16FSWQ-BC817-40FSWQ.pdf</v>
      </c>
      <c r="C74" t="str">
        <f>Hyperlink("https://www.diodes.com/part/view/BC817-40FSWQ","BC817-40FSWQ")</f>
        <v>BC817-40FSWQ</v>
      </c>
      <c r="D74" t="s">
        <v>154</v>
      </c>
      <c r="H74" t="s">
        <v>33</v>
      </c>
      <c r="I74" t="s">
        <v>41</v>
      </c>
      <c r="J74" t="s">
        <v>79</v>
      </c>
      <c r="K74">
        <v>45</v>
      </c>
      <c r="L74">
        <v>0.5</v>
      </c>
      <c r="M74">
        <v>1</v>
      </c>
      <c r="N74">
        <v>0.5</v>
      </c>
      <c r="O74">
        <v>250</v>
      </c>
      <c r="P74">
        <v>0.1</v>
      </c>
      <c r="Q74">
        <v>40</v>
      </c>
      <c r="R74">
        <v>0.5</v>
      </c>
      <c r="S74">
        <v>700</v>
      </c>
      <c r="T74" t="s">
        <v>30</v>
      </c>
      <c r="W74">
        <v>100</v>
      </c>
      <c r="X74" t="s">
        <v>168</v>
      </c>
      <c r="Y74" t="s">
        <v>137</v>
      </c>
    </row>
    <row r="75" spans="1:25">
      <c r="A75" t="s">
        <v>170</v>
      </c>
      <c r="B75" s="2" t="str">
        <f>Hyperlink("https://www.diodes.com/datasheet/download/BC817-40Q.pdf")</f>
        <v>https://www.diodes.com/datasheet/download/BC817-40Q.pdf</v>
      </c>
      <c r="C75" t="str">
        <f>Hyperlink("https://www.diodes.com/part/view/BC817-40Q","BC817-40Q")</f>
        <v>BC817-40Q</v>
      </c>
      <c r="D75" t="s">
        <v>102</v>
      </c>
      <c r="H75" t="s">
        <v>33</v>
      </c>
      <c r="I75" t="s">
        <v>41</v>
      </c>
      <c r="J75" t="s">
        <v>79</v>
      </c>
      <c r="K75">
        <v>45</v>
      </c>
      <c r="L75">
        <v>0.5</v>
      </c>
      <c r="M75">
        <v>1</v>
      </c>
      <c r="N75">
        <v>0.31</v>
      </c>
      <c r="O75">
        <v>250</v>
      </c>
      <c r="P75">
        <v>0.1</v>
      </c>
      <c r="Q75">
        <v>170</v>
      </c>
      <c r="R75">
        <v>0.3</v>
      </c>
      <c r="S75">
        <v>700</v>
      </c>
      <c r="T75" t="s">
        <v>30</v>
      </c>
      <c r="W75">
        <v>100</v>
      </c>
      <c r="Y75" t="s">
        <v>80</v>
      </c>
    </row>
    <row r="76" spans="1:25">
      <c r="A76" t="s">
        <v>171</v>
      </c>
      <c r="B76" s="2" t="str">
        <f>Hyperlink("https://www.diodes.com/datasheet/download/BC817-40W.pdf")</f>
        <v>https://www.diodes.com/datasheet/download/BC817-40W.pdf</v>
      </c>
      <c r="C76" t="str">
        <f>Hyperlink("https://www.diodes.com/part/view/BC817-40W","BC817-40W")</f>
        <v>BC817-40W</v>
      </c>
      <c r="D76" t="s">
        <v>159</v>
      </c>
      <c r="H76" t="s">
        <v>27</v>
      </c>
      <c r="I76" t="s">
        <v>41</v>
      </c>
      <c r="J76" t="s">
        <v>79</v>
      </c>
      <c r="K76">
        <v>45</v>
      </c>
      <c r="L76">
        <v>0.5</v>
      </c>
      <c r="M76">
        <v>1</v>
      </c>
      <c r="N76">
        <v>0.2</v>
      </c>
      <c r="O76">
        <v>250</v>
      </c>
      <c r="P76">
        <v>0.1</v>
      </c>
      <c r="Q76">
        <v>170</v>
      </c>
      <c r="R76">
        <v>0.3</v>
      </c>
      <c r="S76">
        <v>700</v>
      </c>
      <c r="T76" t="s">
        <v>30</v>
      </c>
      <c r="W76">
        <v>100</v>
      </c>
      <c r="Y76" t="s">
        <v>97</v>
      </c>
    </row>
    <row r="77" spans="1:25">
      <c r="A77" t="s">
        <v>172</v>
      </c>
      <c r="B77" s="2" t="str">
        <f>Hyperlink("https://www.diodes.com/datasheet/download/BC846A.pdf")</f>
        <v>https://www.diodes.com/datasheet/download/BC846A.pdf</v>
      </c>
      <c r="C77" t="str">
        <f>Hyperlink("https://www.diodes.com/part/view/BC846A","BC846A")</f>
        <v>BC846A</v>
      </c>
      <c r="D77" t="s">
        <v>173</v>
      </c>
      <c r="H77" t="s">
        <v>27</v>
      </c>
      <c r="I77" t="s">
        <v>41</v>
      </c>
      <c r="J77" t="s">
        <v>79</v>
      </c>
      <c r="K77">
        <v>65</v>
      </c>
      <c r="L77">
        <v>0.1</v>
      </c>
      <c r="M77">
        <v>0.2</v>
      </c>
      <c r="N77">
        <v>0.31</v>
      </c>
      <c r="O77">
        <v>110</v>
      </c>
      <c r="P77">
        <v>0.002</v>
      </c>
      <c r="S77">
        <v>250</v>
      </c>
      <c r="T77" t="s">
        <v>105</v>
      </c>
      <c r="U77">
        <v>600</v>
      </c>
      <c r="V77" t="s">
        <v>106</v>
      </c>
      <c r="W77">
        <v>300</v>
      </c>
      <c r="Y77" t="s">
        <v>80</v>
      </c>
    </row>
    <row r="78" spans="1:25">
      <c r="A78" t="s">
        <v>174</v>
      </c>
      <c r="B78" s="2" t="str">
        <f>Hyperlink("https://www.diodes.com/datasheet/download/BC846AQ-BC848CQ.pdf")</f>
        <v>https://www.diodes.com/datasheet/download/BC846AQ-BC848CQ.pdf</v>
      </c>
      <c r="C78" t="str">
        <f>Hyperlink("https://www.diodes.com/part/view/BC846AQ","BC846AQ")</f>
        <v>BC846AQ</v>
      </c>
      <c r="D78" t="s">
        <v>173</v>
      </c>
      <c r="H78" t="s">
        <v>33</v>
      </c>
      <c r="I78" t="s">
        <v>41</v>
      </c>
      <c r="J78" t="s">
        <v>79</v>
      </c>
      <c r="K78">
        <v>65</v>
      </c>
      <c r="L78">
        <v>0.1</v>
      </c>
      <c r="M78">
        <v>0.2</v>
      </c>
      <c r="N78">
        <v>0.31</v>
      </c>
      <c r="O78">
        <v>110</v>
      </c>
      <c r="P78">
        <v>0.002</v>
      </c>
      <c r="S78">
        <v>250</v>
      </c>
      <c r="T78" t="s">
        <v>105</v>
      </c>
      <c r="U78">
        <v>600</v>
      </c>
      <c r="V78" t="s">
        <v>106</v>
      </c>
      <c r="W78">
        <v>300</v>
      </c>
      <c r="Y78" t="s">
        <v>80</v>
      </c>
    </row>
    <row r="79" spans="1:25">
      <c r="A79" t="s">
        <v>175</v>
      </c>
      <c r="B79" s="2" t="str">
        <f>Hyperlink("https://www.diodes.com/datasheet/download/BC846AS.pdf")</f>
        <v>https://www.diodes.com/datasheet/download/BC846AS.pdf</v>
      </c>
      <c r="C79" t="str">
        <f>Hyperlink("https://www.diodes.com/part/view/BC846AS","BC846AS")</f>
        <v>BC846AS</v>
      </c>
      <c r="D79" t="s">
        <v>176</v>
      </c>
      <c r="H79" t="s">
        <v>27</v>
      </c>
      <c r="I79" t="s">
        <v>41</v>
      </c>
      <c r="J79" t="s">
        <v>177</v>
      </c>
      <c r="K79">
        <v>65</v>
      </c>
      <c r="L79">
        <v>0.1</v>
      </c>
      <c r="M79">
        <v>0.2</v>
      </c>
      <c r="N79">
        <v>0.2</v>
      </c>
      <c r="O79">
        <v>110</v>
      </c>
      <c r="P79">
        <v>0.002</v>
      </c>
      <c r="S79">
        <v>250</v>
      </c>
      <c r="T79" t="s">
        <v>105</v>
      </c>
      <c r="U79">
        <v>600</v>
      </c>
      <c r="V79" t="s">
        <v>106</v>
      </c>
      <c r="W79">
        <v>100</v>
      </c>
      <c r="Y79" t="s">
        <v>118</v>
      </c>
    </row>
    <row r="80" spans="1:25">
      <c r="A80" t="s">
        <v>178</v>
      </c>
      <c r="B80" s="2" t="str">
        <f>Hyperlink("https://www.diodes.com/datasheet/download/BC846ASQ.pdf")</f>
        <v>https://www.diodes.com/datasheet/download/BC846ASQ.pdf</v>
      </c>
      <c r="C80" t="str">
        <f>Hyperlink("https://www.diodes.com/part/view/BC846ASQ","BC846ASQ")</f>
        <v>BC846ASQ</v>
      </c>
      <c r="D80" t="s">
        <v>176</v>
      </c>
      <c r="H80" t="s">
        <v>33</v>
      </c>
      <c r="I80" t="s">
        <v>41</v>
      </c>
      <c r="J80" t="s">
        <v>177</v>
      </c>
      <c r="K80">
        <v>65</v>
      </c>
      <c r="L80">
        <v>0.1</v>
      </c>
      <c r="M80">
        <v>0.2</v>
      </c>
      <c r="N80">
        <v>0.2</v>
      </c>
      <c r="O80">
        <v>110</v>
      </c>
      <c r="P80">
        <v>0.002</v>
      </c>
      <c r="S80">
        <v>250</v>
      </c>
      <c r="T80" t="s">
        <v>105</v>
      </c>
      <c r="U80">
        <v>600</v>
      </c>
      <c r="V80" t="s">
        <v>106</v>
      </c>
      <c r="W80">
        <v>100</v>
      </c>
      <c r="Y80" t="s">
        <v>118</v>
      </c>
    </row>
    <row r="81" spans="1:25">
      <c r="A81" t="s">
        <v>179</v>
      </c>
      <c r="B81" s="2" t="str">
        <f>Hyperlink("https://www.diodes.com/datasheet/download/ds30250.pdf")</f>
        <v>https://www.diodes.com/datasheet/download/ds30250.pdf</v>
      </c>
      <c r="C81" t="str">
        <f>Hyperlink("https://www.diodes.com/part/view/BC846AW","BC846AW")</f>
        <v>BC846AW</v>
      </c>
      <c r="D81" t="s">
        <v>180</v>
      </c>
      <c r="H81" t="s">
        <v>27</v>
      </c>
      <c r="I81" t="s">
        <v>41</v>
      </c>
      <c r="J81" t="s">
        <v>79</v>
      </c>
      <c r="K81">
        <v>65</v>
      </c>
      <c r="L81">
        <v>0.1</v>
      </c>
      <c r="M81">
        <v>0.2</v>
      </c>
      <c r="N81">
        <v>0.2</v>
      </c>
      <c r="O81">
        <v>110</v>
      </c>
      <c r="P81">
        <v>0.002</v>
      </c>
      <c r="S81">
        <v>250</v>
      </c>
      <c r="T81" t="s">
        <v>105</v>
      </c>
      <c r="U81">
        <v>600</v>
      </c>
      <c r="V81" t="s">
        <v>106</v>
      </c>
      <c r="W81">
        <v>300</v>
      </c>
      <c r="Y81" t="s">
        <v>97</v>
      </c>
    </row>
    <row r="82" spans="1:25">
      <c r="A82" t="s">
        <v>181</v>
      </c>
      <c r="B82" s="2" t="str">
        <f>Hyperlink("https://www.diodes.com/datasheet/download/BC846B.pdf")</f>
        <v>https://www.diodes.com/datasheet/download/BC846B.pdf</v>
      </c>
      <c r="C82" t="str">
        <f>Hyperlink("https://www.diodes.com/part/view/BC846B","BC846B")</f>
        <v>BC846B</v>
      </c>
      <c r="D82" t="s">
        <v>173</v>
      </c>
      <c r="H82" t="s">
        <v>27</v>
      </c>
      <c r="I82" t="s">
        <v>41</v>
      </c>
      <c r="J82" t="s">
        <v>79</v>
      </c>
      <c r="K82">
        <v>65</v>
      </c>
      <c r="L82">
        <v>0.1</v>
      </c>
      <c r="M82">
        <v>0.2</v>
      </c>
      <c r="N82">
        <v>0.31</v>
      </c>
      <c r="O82">
        <v>200</v>
      </c>
      <c r="P82">
        <v>0.002</v>
      </c>
      <c r="S82">
        <v>250</v>
      </c>
      <c r="T82" t="s">
        <v>105</v>
      </c>
      <c r="U82">
        <v>600</v>
      </c>
      <c r="V82" t="s">
        <v>106</v>
      </c>
      <c r="W82">
        <v>300</v>
      </c>
      <c r="Y82" t="s">
        <v>80</v>
      </c>
    </row>
    <row r="83" spans="1:25">
      <c r="A83" t="s">
        <v>182</v>
      </c>
      <c r="B83" s="2" t="str">
        <f>Hyperlink("https://www.diodes.com/datasheet/download/BC846BFSW-BC847CFSW.pdf")</f>
        <v>https://www.diodes.com/datasheet/download/BC846BFSW-BC847CFSW.pdf</v>
      </c>
      <c r="C83" t="str">
        <f>Hyperlink("https://www.diodes.com/part/view/BC846BFSW","BC846BFSW")</f>
        <v>BC846BFSW</v>
      </c>
      <c r="D83" t="s">
        <v>183</v>
      </c>
      <c r="H83" t="s">
        <v>27</v>
      </c>
      <c r="I83" t="s">
        <v>41</v>
      </c>
      <c r="J83" t="s">
        <v>79</v>
      </c>
      <c r="K83">
        <v>65</v>
      </c>
      <c r="L83">
        <v>0.1</v>
      </c>
      <c r="M83">
        <v>0.2</v>
      </c>
      <c r="N83">
        <v>0.45</v>
      </c>
      <c r="O83">
        <v>200</v>
      </c>
      <c r="P83">
        <v>0.002</v>
      </c>
      <c r="S83">
        <v>200</v>
      </c>
      <c r="T83" t="s">
        <v>105</v>
      </c>
      <c r="U83">
        <v>400</v>
      </c>
      <c r="V83" t="s">
        <v>106</v>
      </c>
      <c r="W83">
        <v>100</v>
      </c>
      <c r="X83" t="s">
        <v>184</v>
      </c>
      <c r="Y83" t="s">
        <v>137</v>
      </c>
    </row>
    <row r="84" spans="1:25">
      <c r="A84" t="s">
        <v>185</v>
      </c>
      <c r="B84" s="2" t="str">
        <f>Hyperlink("https://www.diodes.com/datasheet/download/BC846BFSWQ-BC847CFSWQ.pdf")</f>
        <v>https://www.diodes.com/datasheet/download/BC846BFSWQ-BC847CFSWQ.pdf</v>
      </c>
      <c r="C84" t="str">
        <f>Hyperlink("https://www.diodes.com/part/view/BC846BFSWQ","BC846BFSWQ")</f>
        <v>BC846BFSWQ</v>
      </c>
      <c r="D84" t="s">
        <v>183</v>
      </c>
      <c r="H84" t="s">
        <v>33</v>
      </c>
      <c r="I84" t="s">
        <v>41</v>
      </c>
      <c r="J84" t="s">
        <v>79</v>
      </c>
      <c r="K84">
        <v>65</v>
      </c>
      <c r="L84">
        <v>0.1</v>
      </c>
      <c r="M84">
        <v>0.2</v>
      </c>
      <c r="N84">
        <v>0.45</v>
      </c>
      <c r="O84">
        <v>200</v>
      </c>
      <c r="P84">
        <v>0.002</v>
      </c>
      <c r="S84">
        <v>200</v>
      </c>
      <c r="T84" t="s">
        <v>105</v>
      </c>
      <c r="U84">
        <v>400</v>
      </c>
      <c r="V84" t="s">
        <v>106</v>
      </c>
      <c r="W84">
        <v>100</v>
      </c>
      <c r="Y84" t="s">
        <v>137</v>
      </c>
    </row>
    <row r="85" spans="1:25">
      <c r="A85" t="s">
        <v>186</v>
      </c>
      <c r="B85" s="2" t="str">
        <f>Hyperlink("https://www.diodes.com/datasheet/download/BC846BLP4.pdf")</f>
        <v>https://www.diodes.com/datasheet/download/BC846BLP4.pdf</v>
      </c>
      <c r="C85" t="str">
        <f>Hyperlink("https://www.diodes.com/part/view/BC846BLP4","BC846BLP4")</f>
        <v>BC846BLP4</v>
      </c>
      <c r="D85" t="s">
        <v>187</v>
      </c>
      <c r="H85" t="s">
        <v>27</v>
      </c>
      <c r="I85" t="s">
        <v>41</v>
      </c>
      <c r="J85" t="s">
        <v>79</v>
      </c>
      <c r="K85">
        <v>65</v>
      </c>
      <c r="L85">
        <v>0.1</v>
      </c>
      <c r="M85">
        <v>0.2</v>
      </c>
      <c r="N85">
        <v>0.4</v>
      </c>
      <c r="O85">
        <v>200</v>
      </c>
      <c r="P85">
        <v>0.002</v>
      </c>
      <c r="S85">
        <v>250</v>
      </c>
      <c r="T85" t="s">
        <v>105</v>
      </c>
      <c r="U85">
        <v>600</v>
      </c>
      <c r="V85" t="s">
        <v>106</v>
      </c>
      <c r="W85">
        <v>300</v>
      </c>
      <c r="Y85" t="s">
        <v>188</v>
      </c>
    </row>
    <row r="86" spans="1:25">
      <c r="A86" t="s">
        <v>189</v>
      </c>
      <c r="B86" s="2" t="str">
        <f>Hyperlink("https://www.diodes.com/datasheet/download/BC846AQ-BC848CQ.pdf")</f>
        <v>https://www.diodes.com/datasheet/download/BC846AQ-BC848CQ.pdf</v>
      </c>
      <c r="C86" t="str">
        <f>Hyperlink("https://www.diodes.com/part/view/BC846BQ","BC846BQ")</f>
        <v>BC846BQ</v>
      </c>
      <c r="D86" t="s">
        <v>173</v>
      </c>
      <c r="H86" t="s">
        <v>33</v>
      </c>
      <c r="I86" t="s">
        <v>41</v>
      </c>
      <c r="J86" t="s">
        <v>79</v>
      </c>
      <c r="K86">
        <v>65</v>
      </c>
      <c r="L86">
        <v>0.1</v>
      </c>
      <c r="M86">
        <v>0.2</v>
      </c>
      <c r="N86">
        <v>0.31</v>
      </c>
      <c r="O86">
        <v>200</v>
      </c>
      <c r="P86">
        <v>0.002</v>
      </c>
      <c r="S86">
        <v>250</v>
      </c>
      <c r="T86" t="s">
        <v>105</v>
      </c>
      <c r="U86">
        <v>600</v>
      </c>
      <c r="V86" t="s">
        <v>106</v>
      </c>
      <c r="W86">
        <v>300</v>
      </c>
      <c r="Y86" t="s">
        <v>80</v>
      </c>
    </row>
    <row r="87" spans="1:25">
      <c r="A87" t="s">
        <v>190</v>
      </c>
      <c r="B87" s="2" t="str">
        <f>Hyperlink("https://www.diodes.com/datasheet/download/ds30250.pdf")</f>
        <v>https://www.diodes.com/datasheet/download/ds30250.pdf</v>
      </c>
      <c r="C87" t="str">
        <f>Hyperlink("https://www.diodes.com/part/view/BC846BW","BC846BW")</f>
        <v>BC846BW</v>
      </c>
      <c r="D87" t="s">
        <v>180</v>
      </c>
      <c r="H87" t="s">
        <v>27</v>
      </c>
      <c r="I87" t="s">
        <v>41</v>
      </c>
      <c r="J87" t="s">
        <v>79</v>
      </c>
      <c r="K87">
        <v>65</v>
      </c>
      <c r="L87">
        <v>0.1</v>
      </c>
      <c r="M87">
        <v>0.2</v>
      </c>
      <c r="N87">
        <v>0.2</v>
      </c>
      <c r="O87">
        <v>200</v>
      </c>
      <c r="P87">
        <v>0.002</v>
      </c>
      <c r="S87">
        <v>250</v>
      </c>
      <c r="T87" t="s">
        <v>105</v>
      </c>
      <c r="U87">
        <v>600</v>
      </c>
      <c r="V87" t="s">
        <v>106</v>
      </c>
      <c r="W87">
        <v>300</v>
      </c>
      <c r="Y87" t="s">
        <v>97</v>
      </c>
    </row>
    <row r="88" spans="1:25">
      <c r="A88" t="s">
        <v>191</v>
      </c>
      <c r="B88" s="2" t="str">
        <f>Hyperlink("https://www.diodes.com/datasheet/download/BC846BWQ-BC847CWQ.pdf")</f>
        <v>https://www.diodes.com/datasheet/download/BC846BWQ-BC847CWQ.pdf</v>
      </c>
      <c r="C88" t="str">
        <f>Hyperlink("https://www.diodes.com/part/view/BC846BWQ","BC846BWQ")</f>
        <v>BC846BWQ</v>
      </c>
      <c r="D88" t="s">
        <v>180</v>
      </c>
      <c r="H88" t="s">
        <v>33</v>
      </c>
      <c r="I88" t="s">
        <v>41</v>
      </c>
      <c r="J88" t="s">
        <v>79</v>
      </c>
      <c r="K88">
        <v>65</v>
      </c>
      <c r="L88">
        <v>0.1</v>
      </c>
      <c r="M88">
        <v>0.2</v>
      </c>
      <c r="N88">
        <v>0.2</v>
      </c>
      <c r="O88">
        <v>200</v>
      </c>
      <c r="P88">
        <v>0.002</v>
      </c>
      <c r="S88">
        <v>250</v>
      </c>
      <c r="T88" t="s">
        <v>105</v>
      </c>
      <c r="U88">
        <v>600</v>
      </c>
      <c r="V88" t="s">
        <v>106</v>
      </c>
      <c r="W88">
        <v>300</v>
      </c>
      <c r="Y88" t="s">
        <v>97</v>
      </c>
    </row>
    <row r="89" spans="1:25">
      <c r="A89" t="s">
        <v>192</v>
      </c>
      <c r="B89" s="2" t="str">
        <f>Hyperlink("https://www.diodes.com/datasheet/download/BC847A.pdf")</f>
        <v>https://www.diodes.com/datasheet/download/BC847A.pdf</v>
      </c>
      <c r="C89" t="str">
        <f>Hyperlink("https://www.diodes.com/part/view/BC847A","BC847A")</f>
        <v>BC847A</v>
      </c>
      <c r="D89" t="s">
        <v>193</v>
      </c>
      <c r="H89" t="s">
        <v>27</v>
      </c>
      <c r="I89" t="s">
        <v>41</v>
      </c>
      <c r="J89" t="s">
        <v>79</v>
      </c>
      <c r="K89">
        <v>45</v>
      </c>
      <c r="L89">
        <v>0.1</v>
      </c>
      <c r="M89">
        <v>0.2</v>
      </c>
      <c r="N89">
        <v>0.31</v>
      </c>
      <c r="O89">
        <v>110</v>
      </c>
      <c r="P89">
        <v>0.002</v>
      </c>
      <c r="S89">
        <v>250</v>
      </c>
      <c r="T89" t="s">
        <v>105</v>
      </c>
      <c r="U89">
        <v>600</v>
      </c>
      <c r="V89" t="s">
        <v>106</v>
      </c>
      <c r="W89">
        <v>300</v>
      </c>
      <c r="Y89" t="s">
        <v>80</v>
      </c>
    </row>
    <row r="90" spans="1:25">
      <c r="A90" t="s">
        <v>194</v>
      </c>
      <c r="B90" s="2" t="str">
        <f>Hyperlink("https://www.diodes.com/datasheet/download/BC846AQ-BC848CQ.pdf")</f>
        <v>https://www.diodes.com/datasheet/download/BC846AQ-BC848CQ.pdf</v>
      </c>
      <c r="C90" t="str">
        <f>Hyperlink("https://www.diodes.com/part/view/BC847AQ","BC847AQ")</f>
        <v>BC847AQ</v>
      </c>
      <c r="D90" t="s">
        <v>193</v>
      </c>
      <c r="H90" t="s">
        <v>33</v>
      </c>
      <c r="I90" t="s">
        <v>41</v>
      </c>
      <c r="J90" t="s">
        <v>79</v>
      </c>
      <c r="K90">
        <v>45</v>
      </c>
      <c r="L90">
        <v>0.1</v>
      </c>
      <c r="M90">
        <v>0.2</v>
      </c>
      <c r="N90">
        <v>0.31</v>
      </c>
      <c r="O90">
        <v>110</v>
      </c>
      <c r="P90">
        <v>0.002</v>
      </c>
      <c r="S90">
        <v>250</v>
      </c>
      <c r="T90" t="s">
        <v>105</v>
      </c>
      <c r="U90">
        <v>600</v>
      </c>
      <c r="V90" t="s">
        <v>106</v>
      </c>
      <c r="W90">
        <v>300</v>
      </c>
      <c r="Y90" t="s">
        <v>80</v>
      </c>
    </row>
    <row r="91" spans="1:25">
      <c r="A91" t="s">
        <v>195</v>
      </c>
      <c r="B91" s="2" t="str">
        <f>Hyperlink("https://www.diodes.com/datasheet/download/BC847AT.pdf")</f>
        <v>https://www.diodes.com/datasheet/download/BC847AT.pdf</v>
      </c>
      <c r="C91" t="str">
        <f>Hyperlink("https://www.diodes.com/part/view/BC847AT","BC847AT")</f>
        <v>BC847AT</v>
      </c>
      <c r="D91" t="s">
        <v>196</v>
      </c>
      <c r="H91" t="s">
        <v>27</v>
      </c>
      <c r="I91" t="s">
        <v>41</v>
      </c>
      <c r="J91" t="s">
        <v>79</v>
      </c>
      <c r="K91">
        <v>45</v>
      </c>
      <c r="L91">
        <v>0.1</v>
      </c>
      <c r="M91">
        <v>0.2</v>
      </c>
      <c r="N91">
        <v>0.15</v>
      </c>
      <c r="O91">
        <v>110</v>
      </c>
      <c r="P91">
        <v>0.002</v>
      </c>
      <c r="S91">
        <v>250</v>
      </c>
      <c r="T91" t="s">
        <v>105</v>
      </c>
      <c r="U91">
        <v>600</v>
      </c>
      <c r="V91" t="s">
        <v>106</v>
      </c>
      <c r="W91">
        <v>100</v>
      </c>
      <c r="Y91" t="s">
        <v>43</v>
      </c>
    </row>
    <row r="92" spans="1:25">
      <c r="A92" t="s">
        <v>197</v>
      </c>
      <c r="B92" s="2" t="str">
        <f>Hyperlink("https://www.diodes.com/datasheet/download/ds30250.pdf")</f>
        <v>https://www.diodes.com/datasheet/download/ds30250.pdf</v>
      </c>
      <c r="C92" t="str">
        <f>Hyperlink("https://www.diodes.com/part/view/BC847AW","BC847AW")</f>
        <v>BC847AW</v>
      </c>
      <c r="D92" t="s">
        <v>108</v>
      </c>
      <c r="H92" t="s">
        <v>27</v>
      </c>
      <c r="I92" t="s">
        <v>41</v>
      </c>
      <c r="J92" t="s">
        <v>79</v>
      </c>
      <c r="K92">
        <v>45</v>
      </c>
      <c r="L92">
        <v>0.1</v>
      </c>
      <c r="M92">
        <v>0.2</v>
      </c>
      <c r="N92">
        <v>0.2</v>
      </c>
      <c r="O92">
        <v>110</v>
      </c>
      <c r="P92">
        <v>0.002</v>
      </c>
      <c r="S92">
        <v>250</v>
      </c>
      <c r="T92" t="s">
        <v>105</v>
      </c>
      <c r="U92">
        <v>600</v>
      </c>
      <c r="V92" t="s">
        <v>106</v>
      </c>
      <c r="W92">
        <v>300</v>
      </c>
      <c r="Y92" t="s">
        <v>97</v>
      </c>
    </row>
    <row r="93" spans="1:25">
      <c r="A93" t="s">
        <v>198</v>
      </c>
      <c r="B93" s="2" t="str">
        <f>Hyperlink("https://www.diodes.com/datasheet/download/BC847B.pdf")</f>
        <v>https://www.diodes.com/datasheet/download/BC847B.pdf</v>
      </c>
      <c r="C93" t="str">
        <f>Hyperlink("https://www.diodes.com/part/view/BC847B","BC847B")</f>
        <v>BC847B</v>
      </c>
      <c r="D93" t="s">
        <v>193</v>
      </c>
      <c r="H93" t="s">
        <v>27</v>
      </c>
      <c r="I93" t="s">
        <v>41</v>
      </c>
      <c r="J93" t="s">
        <v>79</v>
      </c>
      <c r="K93">
        <v>45</v>
      </c>
      <c r="L93">
        <v>0.1</v>
      </c>
      <c r="M93">
        <v>0.2</v>
      </c>
      <c r="N93">
        <v>0.31</v>
      </c>
      <c r="O93">
        <v>200</v>
      </c>
      <c r="P93">
        <v>0.002</v>
      </c>
      <c r="S93">
        <v>250</v>
      </c>
      <c r="T93" t="s">
        <v>105</v>
      </c>
      <c r="U93">
        <v>600</v>
      </c>
      <c r="V93" t="s">
        <v>106</v>
      </c>
      <c r="W93">
        <v>300</v>
      </c>
      <c r="Y93" t="s">
        <v>80</v>
      </c>
    </row>
    <row r="94" spans="1:25">
      <c r="A94" t="s">
        <v>199</v>
      </c>
      <c r="B94" s="2" t="str">
        <f>Hyperlink("https://www.diodes.com/datasheet/download/BC847BFA.pdf")</f>
        <v>https://www.diodes.com/datasheet/download/BC847BFA.pdf</v>
      </c>
      <c r="C94" t="str">
        <f>Hyperlink("https://www.diodes.com/part/view/BC847BFA","BC847BFA")</f>
        <v>BC847BFA</v>
      </c>
      <c r="D94" t="s">
        <v>200</v>
      </c>
      <c r="H94" t="s">
        <v>27</v>
      </c>
      <c r="I94" t="s">
        <v>41</v>
      </c>
      <c r="J94" t="s">
        <v>79</v>
      </c>
      <c r="K94">
        <v>45</v>
      </c>
      <c r="L94">
        <v>0.1</v>
      </c>
      <c r="M94">
        <v>0.2</v>
      </c>
      <c r="N94">
        <v>0.435</v>
      </c>
      <c r="O94">
        <v>200</v>
      </c>
      <c r="P94">
        <v>0.002</v>
      </c>
      <c r="S94">
        <v>125</v>
      </c>
      <c r="T94" t="s">
        <v>105</v>
      </c>
      <c r="U94">
        <v>300</v>
      </c>
      <c r="V94" t="s">
        <v>106</v>
      </c>
      <c r="W94">
        <v>170</v>
      </c>
      <c r="Y94" t="s">
        <v>201</v>
      </c>
    </row>
    <row r="95" spans="1:25">
      <c r="A95" t="s">
        <v>202</v>
      </c>
      <c r="B95" s="2" t="str">
        <f>Hyperlink("https://www.diodes.com/datasheet/download/BC847BFAQ.pdf")</f>
        <v>https://www.diodes.com/datasheet/download/BC847BFAQ.pdf</v>
      </c>
      <c r="C95" t="str">
        <f>Hyperlink("https://www.diodes.com/part/view/BC847BFAQ","BC847BFAQ")</f>
        <v>BC847BFAQ</v>
      </c>
      <c r="D95" t="s">
        <v>200</v>
      </c>
      <c r="H95" t="s">
        <v>33</v>
      </c>
      <c r="I95" t="s">
        <v>41</v>
      </c>
      <c r="J95" t="s">
        <v>79</v>
      </c>
      <c r="K95">
        <v>45</v>
      </c>
      <c r="L95">
        <v>0.1</v>
      </c>
      <c r="M95">
        <v>0.2</v>
      </c>
      <c r="N95">
        <v>0.435</v>
      </c>
      <c r="O95">
        <v>200</v>
      </c>
      <c r="P95">
        <v>0.002</v>
      </c>
      <c r="S95">
        <v>125</v>
      </c>
      <c r="T95" t="s">
        <v>105</v>
      </c>
      <c r="U95">
        <v>300</v>
      </c>
      <c r="V95" t="s">
        <v>106</v>
      </c>
      <c r="W95">
        <v>170</v>
      </c>
      <c r="Y95" t="s">
        <v>201</v>
      </c>
    </row>
    <row r="96" spans="1:25">
      <c r="A96" t="s">
        <v>203</v>
      </c>
      <c r="B96" s="2" t="str">
        <f>Hyperlink("https://www.diodes.com/datasheet/download/BC846BFSW-BC847CFSW.pdf")</f>
        <v>https://www.diodes.com/datasheet/download/BC846BFSW-BC847CFSW.pdf</v>
      </c>
      <c r="C96" t="str">
        <f>Hyperlink("https://www.diodes.com/part/view/BC847BFSW","BC847BFSW")</f>
        <v>BC847BFSW</v>
      </c>
      <c r="D96" t="s">
        <v>204</v>
      </c>
      <c r="H96" t="s">
        <v>27</v>
      </c>
      <c r="I96" t="s">
        <v>41</v>
      </c>
      <c r="J96" t="s">
        <v>79</v>
      </c>
      <c r="K96">
        <v>45</v>
      </c>
      <c r="L96">
        <v>0.1</v>
      </c>
      <c r="M96">
        <v>0.2</v>
      </c>
      <c r="N96">
        <v>0.45</v>
      </c>
      <c r="O96">
        <v>200</v>
      </c>
      <c r="P96">
        <v>0.002</v>
      </c>
      <c r="S96">
        <v>200</v>
      </c>
      <c r="T96" t="s">
        <v>105</v>
      </c>
      <c r="U96">
        <v>400</v>
      </c>
      <c r="V96" t="s">
        <v>106</v>
      </c>
      <c r="W96">
        <v>100</v>
      </c>
      <c r="X96" t="s">
        <v>205</v>
      </c>
      <c r="Y96" t="s">
        <v>137</v>
      </c>
    </row>
    <row r="97" spans="1:25">
      <c r="A97" t="s">
        <v>206</v>
      </c>
      <c r="B97" s="2" t="str">
        <f>Hyperlink("https://www.diodes.com/datasheet/download/BC846BFSWQ-BC847CFSWQ.pdf")</f>
        <v>https://www.diodes.com/datasheet/download/BC846BFSWQ-BC847CFSWQ.pdf</v>
      </c>
      <c r="C97" t="str">
        <f>Hyperlink("https://www.diodes.com/part/view/BC847BFSWQ","BC847BFSWQ")</f>
        <v>BC847BFSWQ</v>
      </c>
      <c r="D97" t="s">
        <v>204</v>
      </c>
      <c r="H97" t="s">
        <v>33</v>
      </c>
      <c r="I97" t="s">
        <v>41</v>
      </c>
      <c r="J97" t="s">
        <v>79</v>
      </c>
      <c r="K97">
        <v>45</v>
      </c>
      <c r="L97">
        <v>0.1</v>
      </c>
      <c r="M97">
        <v>0.2</v>
      </c>
      <c r="N97">
        <v>0.45</v>
      </c>
      <c r="O97">
        <v>200</v>
      </c>
      <c r="P97">
        <v>0.002</v>
      </c>
      <c r="S97">
        <v>200</v>
      </c>
      <c r="T97" t="s">
        <v>105</v>
      </c>
      <c r="U97">
        <v>400</v>
      </c>
      <c r="V97" t="s">
        <v>106</v>
      </c>
      <c r="W97">
        <v>100</v>
      </c>
      <c r="Y97" t="s">
        <v>137</v>
      </c>
    </row>
    <row r="98" spans="1:25">
      <c r="A98" t="s">
        <v>207</v>
      </c>
      <c r="B98" s="2" t="str">
        <f>Hyperlink("https://www.diodes.com/datasheet/download/BC847BFZ.pdf")</f>
        <v>https://www.diodes.com/datasheet/download/BC847BFZ.pdf</v>
      </c>
      <c r="C98" t="str">
        <f>Hyperlink("https://www.diodes.com/part/view/BC847BFZ","BC847BFZ")</f>
        <v>BC847BFZ</v>
      </c>
      <c r="D98" t="s">
        <v>208</v>
      </c>
      <c r="H98" t="s">
        <v>27</v>
      </c>
      <c r="I98" t="s">
        <v>41</v>
      </c>
      <c r="J98" t="s">
        <v>79</v>
      </c>
      <c r="K98">
        <v>45</v>
      </c>
      <c r="L98">
        <v>0.1</v>
      </c>
      <c r="M98">
        <v>0.2</v>
      </c>
      <c r="N98">
        <v>0.27</v>
      </c>
      <c r="O98">
        <v>200</v>
      </c>
      <c r="P98">
        <v>0.002</v>
      </c>
      <c r="S98">
        <v>125</v>
      </c>
      <c r="T98" t="s">
        <v>105</v>
      </c>
      <c r="U98">
        <v>300</v>
      </c>
      <c r="V98" t="s">
        <v>106</v>
      </c>
      <c r="W98">
        <v>180</v>
      </c>
      <c r="Y98" t="s">
        <v>209</v>
      </c>
    </row>
    <row r="99" spans="1:25">
      <c r="A99" t="s">
        <v>210</v>
      </c>
      <c r="B99" s="2" t="str">
        <f>Hyperlink("https://www.diodes.com/datasheet/download/BC847BLP.pdf")</f>
        <v>https://www.diodes.com/datasheet/download/BC847BLP.pdf</v>
      </c>
      <c r="C99" t="str">
        <f>Hyperlink("https://www.diodes.com/part/view/BC847BLP","BC847BLP")</f>
        <v>BC847BLP</v>
      </c>
      <c r="D99" t="s">
        <v>211</v>
      </c>
      <c r="H99" t="s">
        <v>27</v>
      </c>
      <c r="I99" t="s">
        <v>41</v>
      </c>
      <c r="J99" t="s">
        <v>79</v>
      </c>
      <c r="K99">
        <v>45</v>
      </c>
      <c r="L99">
        <v>0.1</v>
      </c>
      <c r="M99">
        <v>0.2</v>
      </c>
      <c r="N99">
        <v>0.4</v>
      </c>
      <c r="O99">
        <v>200</v>
      </c>
      <c r="P99">
        <v>0.002</v>
      </c>
      <c r="S99">
        <v>250</v>
      </c>
      <c r="T99" t="s">
        <v>105</v>
      </c>
      <c r="U99">
        <v>600</v>
      </c>
      <c r="V99" t="s">
        <v>106</v>
      </c>
      <c r="W99">
        <v>100</v>
      </c>
      <c r="Y99" t="s">
        <v>46</v>
      </c>
    </row>
    <row r="100" spans="1:25">
      <c r="A100" t="s">
        <v>212</v>
      </c>
      <c r="B100" s="2" t="str">
        <f>Hyperlink("https://www.diodes.com/datasheet/download/BC847BLP4.pdf")</f>
        <v>https://www.diodes.com/datasheet/download/BC847BLP4.pdf</v>
      </c>
      <c r="C100" t="str">
        <f>Hyperlink("https://www.diodes.com/part/view/BC847BLP4","BC847BLP4")</f>
        <v>BC847BLP4</v>
      </c>
      <c r="D100" t="s">
        <v>211</v>
      </c>
      <c r="H100" t="s">
        <v>27</v>
      </c>
      <c r="I100" t="s">
        <v>41</v>
      </c>
      <c r="J100" t="s">
        <v>79</v>
      </c>
      <c r="K100">
        <v>45</v>
      </c>
      <c r="L100">
        <v>0.1</v>
      </c>
      <c r="M100">
        <v>0.2</v>
      </c>
      <c r="N100">
        <v>0.4</v>
      </c>
      <c r="O100">
        <v>200</v>
      </c>
      <c r="P100">
        <v>0.002</v>
      </c>
      <c r="S100">
        <v>250</v>
      </c>
      <c r="T100" t="s">
        <v>105</v>
      </c>
      <c r="U100">
        <v>600</v>
      </c>
      <c r="V100" t="s">
        <v>106</v>
      </c>
      <c r="W100">
        <v>100</v>
      </c>
      <c r="Y100" t="s">
        <v>213</v>
      </c>
    </row>
    <row r="101" spans="1:25">
      <c r="A101" t="s">
        <v>214</v>
      </c>
      <c r="B101" s="2" t="str">
        <f>Hyperlink("https://www.diodes.com/datasheet/download/BC847BLP4Q.pdf")</f>
        <v>https://www.diodes.com/datasheet/download/BC847BLP4Q.pdf</v>
      </c>
      <c r="C101" t="str">
        <f>Hyperlink("https://www.diodes.com/part/view/BC847BLP4Q","BC847BLP4Q")</f>
        <v>BC847BLP4Q</v>
      </c>
      <c r="D101" t="s">
        <v>211</v>
      </c>
      <c r="H101" t="s">
        <v>33</v>
      </c>
      <c r="I101" t="s">
        <v>41</v>
      </c>
      <c r="J101" t="s">
        <v>79</v>
      </c>
      <c r="K101">
        <v>45</v>
      </c>
      <c r="L101">
        <v>0.1</v>
      </c>
      <c r="M101">
        <v>0.2</v>
      </c>
      <c r="N101">
        <v>0.255</v>
      </c>
      <c r="O101">
        <v>200</v>
      </c>
      <c r="P101">
        <v>0.002</v>
      </c>
      <c r="S101">
        <v>250</v>
      </c>
      <c r="T101" t="s">
        <v>105</v>
      </c>
      <c r="U101">
        <v>600</v>
      </c>
      <c r="V101" t="s">
        <v>106</v>
      </c>
      <c r="W101">
        <v>100</v>
      </c>
      <c r="X101" t="s">
        <v>215</v>
      </c>
      <c r="Y101" t="s">
        <v>216</v>
      </c>
    </row>
    <row r="102" spans="1:25">
      <c r="A102" t="s">
        <v>217</v>
      </c>
      <c r="B102" s="2" t="str">
        <f>Hyperlink("https://www.diodes.com/datasheet/download/BC846AQ-BC848CQ.pdf")</f>
        <v>https://www.diodes.com/datasheet/download/BC846AQ-BC848CQ.pdf</v>
      </c>
      <c r="C102" t="str">
        <f>Hyperlink("https://www.diodes.com/part/view/BC847BQ","BC847BQ")</f>
        <v>BC847BQ</v>
      </c>
      <c r="D102" t="s">
        <v>193</v>
      </c>
      <c r="H102" t="s">
        <v>33</v>
      </c>
      <c r="I102" t="s">
        <v>41</v>
      </c>
      <c r="J102" t="s">
        <v>79</v>
      </c>
      <c r="K102">
        <v>45</v>
      </c>
      <c r="L102">
        <v>0.1</v>
      </c>
      <c r="M102">
        <v>0.2</v>
      </c>
      <c r="N102">
        <v>0.31</v>
      </c>
      <c r="O102">
        <v>200</v>
      </c>
      <c r="P102">
        <v>0.002</v>
      </c>
      <c r="S102">
        <v>250</v>
      </c>
      <c r="T102" t="s">
        <v>105</v>
      </c>
      <c r="U102">
        <v>600</v>
      </c>
      <c r="V102" t="s">
        <v>106</v>
      </c>
      <c r="W102">
        <v>300</v>
      </c>
      <c r="Y102" t="s">
        <v>80</v>
      </c>
    </row>
    <row r="103" spans="1:25">
      <c r="A103" t="s">
        <v>218</v>
      </c>
      <c r="B103" s="2" t="str">
        <f>Hyperlink("https://www.diodes.com/datasheet/download/BC847BS.pdf")</f>
        <v>https://www.diodes.com/datasheet/download/BC847BS.pdf</v>
      </c>
      <c r="C103" t="str">
        <f>Hyperlink("https://www.diodes.com/part/view/BC847BS","BC847BS")</f>
        <v>BC847BS</v>
      </c>
      <c r="D103" t="s">
        <v>219</v>
      </c>
      <c r="H103" t="s">
        <v>27</v>
      </c>
      <c r="I103" t="s">
        <v>41</v>
      </c>
      <c r="J103" t="s">
        <v>177</v>
      </c>
      <c r="K103">
        <v>45</v>
      </c>
      <c r="L103">
        <v>0.1</v>
      </c>
      <c r="M103">
        <v>0.2</v>
      </c>
      <c r="N103">
        <v>0.2</v>
      </c>
      <c r="O103">
        <v>200</v>
      </c>
      <c r="P103">
        <v>0.002</v>
      </c>
      <c r="S103">
        <v>100</v>
      </c>
      <c r="T103" t="s">
        <v>105</v>
      </c>
      <c r="U103">
        <v>400</v>
      </c>
      <c r="V103" t="s">
        <v>106</v>
      </c>
      <c r="W103">
        <v>100</v>
      </c>
      <c r="Y103" t="s">
        <v>118</v>
      </c>
    </row>
    <row r="104" spans="1:25">
      <c r="A104" t="s">
        <v>220</v>
      </c>
      <c r="B104" s="2" t="str">
        <f>Hyperlink("https://www.diodes.com/datasheet/download/BC847BSQ+7+F.pdf")</f>
        <v>https://www.diodes.com/datasheet/download/BC847BSQ+7+F.pdf</v>
      </c>
      <c r="C104" t="str">
        <f>Hyperlink("https://www.diodes.com/part/view/BC847BSQ","BC847BSQ")</f>
        <v>BC847BSQ</v>
      </c>
      <c r="D104" t="s">
        <v>219</v>
      </c>
      <c r="H104" t="s">
        <v>33</v>
      </c>
      <c r="I104" t="s">
        <v>41</v>
      </c>
      <c r="J104" t="s">
        <v>177</v>
      </c>
      <c r="K104">
        <v>45</v>
      </c>
      <c r="L104">
        <v>0.1</v>
      </c>
      <c r="M104">
        <v>0.2</v>
      </c>
      <c r="N104">
        <v>0.2</v>
      </c>
      <c r="O104">
        <v>200</v>
      </c>
      <c r="P104">
        <v>0.002</v>
      </c>
      <c r="S104">
        <v>100</v>
      </c>
      <c r="T104" t="s">
        <v>105</v>
      </c>
      <c r="U104">
        <v>400</v>
      </c>
      <c r="V104" t="s">
        <v>106</v>
      </c>
      <c r="W104">
        <v>100</v>
      </c>
      <c r="Y104" t="s">
        <v>118</v>
      </c>
    </row>
    <row r="105" spans="1:25">
      <c r="A105" t="s">
        <v>221</v>
      </c>
      <c r="B105" s="2" t="str">
        <f>Hyperlink("https://www.diodes.com/datasheet/download/BC847BT.pdf")</f>
        <v>https://www.diodes.com/datasheet/download/BC847BT.pdf</v>
      </c>
      <c r="C105" t="str">
        <f>Hyperlink("https://www.diodes.com/part/view/BC847BT","BC847BT")</f>
        <v>BC847BT</v>
      </c>
      <c r="D105" t="s">
        <v>196</v>
      </c>
      <c r="H105" t="s">
        <v>27</v>
      </c>
      <c r="I105" t="s">
        <v>41</v>
      </c>
      <c r="J105" t="s">
        <v>79</v>
      </c>
      <c r="K105">
        <v>45</v>
      </c>
      <c r="L105">
        <v>0.1</v>
      </c>
      <c r="M105">
        <v>0.2</v>
      </c>
      <c r="N105">
        <v>0.15</v>
      </c>
      <c r="O105">
        <v>200</v>
      </c>
      <c r="P105">
        <v>0.002</v>
      </c>
      <c r="S105">
        <v>250</v>
      </c>
      <c r="T105" t="s">
        <v>105</v>
      </c>
      <c r="U105">
        <v>600</v>
      </c>
      <c r="V105" t="s">
        <v>106</v>
      </c>
      <c r="W105">
        <v>100</v>
      </c>
      <c r="Y105" t="s">
        <v>43</v>
      </c>
    </row>
    <row r="106" spans="1:25">
      <c r="A106" t="s">
        <v>222</v>
      </c>
      <c r="B106" s="2" t="str">
        <f>Hyperlink("https://www.diodes.com/datasheet/download/BC847BTQ.pdf")</f>
        <v>https://www.diodes.com/datasheet/download/BC847BTQ.pdf</v>
      </c>
      <c r="C106" t="str">
        <f>Hyperlink("https://www.diodes.com/part/view/BC847BTQ","BC847BTQ")</f>
        <v>BC847BTQ</v>
      </c>
      <c r="D106" t="s">
        <v>196</v>
      </c>
      <c r="E106" t="s">
        <v>223</v>
      </c>
      <c r="H106" t="s">
        <v>33</v>
      </c>
      <c r="I106" t="s">
        <v>41</v>
      </c>
      <c r="J106" t="s">
        <v>79</v>
      </c>
      <c r="K106">
        <v>45</v>
      </c>
      <c r="L106">
        <v>0.1</v>
      </c>
      <c r="M106">
        <v>0.2</v>
      </c>
      <c r="N106">
        <v>0.15</v>
      </c>
      <c r="O106">
        <v>200</v>
      </c>
      <c r="P106">
        <v>0.002</v>
      </c>
      <c r="S106">
        <v>250</v>
      </c>
      <c r="T106" t="s">
        <v>105</v>
      </c>
      <c r="U106">
        <v>600</v>
      </c>
      <c r="V106" t="s">
        <v>106</v>
      </c>
      <c r="W106">
        <v>100</v>
      </c>
      <c r="Y106" t="s">
        <v>43</v>
      </c>
    </row>
    <row r="107" spans="1:25">
      <c r="A107" t="s">
        <v>224</v>
      </c>
      <c r="B107" s="2" t="str">
        <f>Hyperlink("https://www.diodes.com/datasheet/download/BC847BVC.pdf")</f>
        <v>https://www.diodes.com/datasheet/download/BC847BVC.pdf</v>
      </c>
      <c r="C107" t="str">
        <f>Hyperlink("https://www.diodes.com/part/view/BC847BVC","BC847BVC")</f>
        <v>BC847BVC</v>
      </c>
      <c r="D107" t="s">
        <v>225</v>
      </c>
      <c r="H107" t="s">
        <v>27</v>
      </c>
      <c r="I107" t="s">
        <v>41</v>
      </c>
      <c r="J107" t="s">
        <v>177</v>
      </c>
      <c r="K107">
        <v>45</v>
      </c>
      <c r="L107">
        <v>0.1</v>
      </c>
      <c r="M107">
        <v>0.2</v>
      </c>
      <c r="N107">
        <v>0.15</v>
      </c>
      <c r="O107">
        <v>200</v>
      </c>
      <c r="P107">
        <v>0.002</v>
      </c>
      <c r="S107">
        <v>100</v>
      </c>
      <c r="T107" t="s">
        <v>105</v>
      </c>
      <c r="U107">
        <v>300</v>
      </c>
      <c r="V107" t="s">
        <v>106</v>
      </c>
      <c r="W107">
        <v>100</v>
      </c>
      <c r="Y107" t="s">
        <v>226</v>
      </c>
    </row>
    <row r="108" spans="1:25">
      <c r="A108" t="s">
        <v>227</v>
      </c>
      <c r="B108" s="2" t="str">
        <f>Hyperlink("https://www.diodes.com/datasheet/download/BC847BVC.pdf")</f>
        <v>https://www.diodes.com/datasheet/download/BC847BVC.pdf</v>
      </c>
      <c r="C108" t="str">
        <f>Hyperlink("https://www.diodes.com/part/view/BC847BVCQ","BC847BVCQ")</f>
        <v>BC847BVCQ</v>
      </c>
      <c r="D108" t="s">
        <v>225</v>
      </c>
      <c r="H108" t="s">
        <v>33</v>
      </c>
      <c r="I108" t="s">
        <v>41</v>
      </c>
      <c r="J108" t="s">
        <v>177</v>
      </c>
      <c r="K108">
        <v>45</v>
      </c>
      <c r="L108">
        <v>0.1</v>
      </c>
      <c r="M108">
        <v>0.2</v>
      </c>
      <c r="N108">
        <v>0.15</v>
      </c>
      <c r="O108">
        <v>200</v>
      </c>
      <c r="P108">
        <v>0.002</v>
      </c>
      <c r="S108">
        <v>100</v>
      </c>
      <c r="T108" t="s">
        <v>105</v>
      </c>
      <c r="U108">
        <v>300</v>
      </c>
      <c r="V108" t="s">
        <v>106</v>
      </c>
      <c r="W108">
        <v>100</v>
      </c>
      <c r="Y108" t="s">
        <v>226</v>
      </c>
    </row>
    <row r="109" spans="1:25">
      <c r="A109" t="s">
        <v>228</v>
      </c>
      <c r="B109" s="2" t="str">
        <f>Hyperlink("https://www.diodes.com/datasheet/download/BC847BVN.pdf")</f>
        <v>https://www.diodes.com/datasheet/download/BC847BVN.pdf</v>
      </c>
      <c r="C109" t="str">
        <f>Hyperlink("https://www.diodes.com/part/view/BC847BVN","BC847BVN")</f>
        <v>BC847BVN</v>
      </c>
      <c r="D109" t="s">
        <v>229</v>
      </c>
      <c r="H109" t="s">
        <v>27</v>
      </c>
      <c r="I109" t="s">
        <v>41</v>
      </c>
      <c r="J109" t="s">
        <v>230</v>
      </c>
      <c r="K109">
        <v>45</v>
      </c>
      <c r="L109">
        <v>0.1</v>
      </c>
      <c r="M109">
        <v>0.2</v>
      </c>
      <c r="N109">
        <v>0.15</v>
      </c>
      <c r="O109" t="s">
        <v>231</v>
      </c>
      <c r="P109">
        <v>0.002</v>
      </c>
      <c r="S109" t="s">
        <v>232</v>
      </c>
      <c r="T109" t="s">
        <v>105</v>
      </c>
      <c r="U109" t="s">
        <v>233</v>
      </c>
      <c r="V109" t="s">
        <v>106</v>
      </c>
      <c r="W109">
        <v>100</v>
      </c>
      <c r="Y109" t="s">
        <v>226</v>
      </c>
    </row>
    <row r="110" spans="1:25">
      <c r="A110" t="s">
        <v>234</v>
      </c>
      <c r="B110" s="2" t="str">
        <f>Hyperlink("https://www.diodes.com/datasheet/download/BC847BVNQ.pdf")</f>
        <v>https://www.diodes.com/datasheet/download/BC847BVNQ.pdf</v>
      </c>
      <c r="C110" t="str">
        <f>Hyperlink("https://www.diodes.com/part/view/BC847BVNQ","BC847BVNQ")</f>
        <v>BC847BVNQ</v>
      </c>
      <c r="D110" t="s">
        <v>229</v>
      </c>
      <c r="H110" t="s">
        <v>33</v>
      </c>
      <c r="I110" t="s">
        <v>41</v>
      </c>
      <c r="J110" t="s">
        <v>230</v>
      </c>
      <c r="K110">
        <v>45</v>
      </c>
      <c r="L110">
        <v>0.1</v>
      </c>
      <c r="M110">
        <v>0.2</v>
      </c>
      <c r="N110">
        <v>0.15</v>
      </c>
      <c r="O110" t="s">
        <v>231</v>
      </c>
      <c r="P110">
        <v>0.002</v>
      </c>
      <c r="S110" t="s">
        <v>232</v>
      </c>
      <c r="T110" t="s">
        <v>105</v>
      </c>
      <c r="U110" t="s">
        <v>233</v>
      </c>
      <c r="V110" t="s">
        <v>106</v>
      </c>
      <c r="W110">
        <v>100</v>
      </c>
      <c r="Y110" t="s">
        <v>226</v>
      </c>
    </row>
    <row r="111" spans="1:25">
      <c r="A111" t="s">
        <v>235</v>
      </c>
      <c r="B111" s="2" t="str">
        <f>Hyperlink("https://www.diodes.com/datasheet/download/ds30250.pdf")</f>
        <v>https://www.diodes.com/datasheet/download/ds30250.pdf</v>
      </c>
      <c r="C111" t="str">
        <f>Hyperlink("https://www.diodes.com/part/view/BC847BW","BC847BW")</f>
        <v>BC847BW</v>
      </c>
      <c r="D111" t="s">
        <v>108</v>
      </c>
      <c r="H111" t="s">
        <v>27</v>
      </c>
      <c r="I111" t="s">
        <v>41</v>
      </c>
      <c r="J111" t="s">
        <v>79</v>
      </c>
      <c r="K111">
        <v>45</v>
      </c>
      <c r="L111">
        <v>0.1</v>
      </c>
      <c r="M111">
        <v>0.2</v>
      </c>
      <c r="N111">
        <v>0.2</v>
      </c>
      <c r="O111">
        <v>200</v>
      </c>
      <c r="P111">
        <v>0.002</v>
      </c>
      <c r="S111">
        <v>250</v>
      </c>
      <c r="T111" t="s">
        <v>105</v>
      </c>
      <c r="U111">
        <v>600</v>
      </c>
      <c r="V111" t="s">
        <v>106</v>
      </c>
      <c r="W111">
        <v>100</v>
      </c>
      <c r="Y111" t="s">
        <v>97</v>
      </c>
    </row>
    <row r="112" spans="1:25">
      <c r="A112" t="s">
        <v>236</v>
      </c>
      <c r="B112" s="2" t="str">
        <f>Hyperlink("https://www.diodes.com/datasheet/download/BC846BWQ-BC847CWQ.pdf")</f>
        <v>https://www.diodes.com/datasheet/download/BC846BWQ-BC847CWQ.pdf</v>
      </c>
      <c r="C112" t="str">
        <f>Hyperlink("https://www.diodes.com/part/view/BC847BWQ","BC847BWQ")</f>
        <v>BC847BWQ</v>
      </c>
      <c r="D112" t="s">
        <v>108</v>
      </c>
      <c r="H112" t="s">
        <v>33</v>
      </c>
      <c r="I112" t="s">
        <v>41</v>
      </c>
      <c r="J112" t="s">
        <v>79</v>
      </c>
      <c r="K112">
        <v>45</v>
      </c>
      <c r="L112">
        <v>0.1</v>
      </c>
      <c r="M112">
        <v>0.2</v>
      </c>
      <c r="N112">
        <v>0.2</v>
      </c>
      <c r="O112">
        <v>200</v>
      </c>
      <c r="P112">
        <v>0.002</v>
      </c>
      <c r="S112">
        <v>250</v>
      </c>
      <c r="T112" t="s">
        <v>105</v>
      </c>
      <c r="U112">
        <v>600</v>
      </c>
      <c r="V112" t="s">
        <v>106</v>
      </c>
      <c r="W112">
        <v>100</v>
      </c>
      <c r="Y112" t="s">
        <v>97</v>
      </c>
    </row>
    <row r="113" spans="1:25">
      <c r="A113" t="s">
        <v>237</v>
      </c>
      <c r="B113" s="2" t="str">
        <f>Hyperlink("https://www.diodes.com/datasheet/download/BC847C.pdf")</f>
        <v>https://www.diodes.com/datasheet/download/BC847C.pdf</v>
      </c>
      <c r="C113" t="str">
        <f>Hyperlink("https://www.diodes.com/part/view/BC847C","BC847C")</f>
        <v>BC847C</v>
      </c>
      <c r="D113" t="s">
        <v>193</v>
      </c>
      <c r="H113" t="s">
        <v>27</v>
      </c>
      <c r="I113" t="s">
        <v>41</v>
      </c>
      <c r="J113" t="s">
        <v>79</v>
      </c>
      <c r="K113">
        <v>45</v>
      </c>
      <c r="L113">
        <v>0.1</v>
      </c>
      <c r="M113">
        <v>0.2</v>
      </c>
      <c r="N113">
        <v>0.31</v>
      </c>
      <c r="O113">
        <v>420</v>
      </c>
      <c r="P113">
        <v>0.002</v>
      </c>
      <c r="S113">
        <v>250</v>
      </c>
      <c r="T113" t="s">
        <v>105</v>
      </c>
      <c r="U113">
        <v>600</v>
      </c>
      <c r="V113" t="s">
        <v>106</v>
      </c>
      <c r="W113">
        <v>300</v>
      </c>
      <c r="Y113" t="s">
        <v>80</v>
      </c>
    </row>
    <row r="114" spans="1:25">
      <c r="A114" t="s">
        <v>238</v>
      </c>
      <c r="B114" s="2" t="str">
        <f>Hyperlink("https://www.diodes.com/datasheet/download/BC847CDLP.pdf")</f>
        <v>https://www.diodes.com/datasheet/download/BC847CDLP.pdf</v>
      </c>
      <c r="C114" t="str">
        <f>Hyperlink("https://www.diodes.com/part/view/BC847CDLP","BC847CDLP")</f>
        <v>BC847CDLP</v>
      </c>
      <c r="D114" t="s">
        <v>239</v>
      </c>
      <c r="H114" t="s">
        <v>27</v>
      </c>
      <c r="I114" t="s">
        <v>41</v>
      </c>
      <c r="J114" t="s">
        <v>177</v>
      </c>
      <c r="K114">
        <v>45</v>
      </c>
      <c r="L114">
        <v>0.1</v>
      </c>
      <c r="M114">
        <v>0.2</v>
      </c>
      <c r="N114">
        <v>0.35</v>
      </c>
      <c r="O114">
        <v>420</v>
      </c>
      <c r="P114">
        <v>0.002</v>
      </c>
      <c r="S114">
        <v>250</v>
      </c>
      <c r="T114" t="s">
        <v>105</v>
      </c>
      <c r="U114">
        <v>600</v>
      </c>
      <c r="V114" t="s">
        <v>106</v>
      </c>
      <c r="W114">
        <v>100</v>
      </c>
      <c r="Y114" t="s">
        <v>240</v>
      </c>
    </row>
    <row r="115" spans="1:25">
      <c r="A115" t="s">
        <v>241</v>
      </c>
      <c r="B115" s="2" t="str">
        <f>Hyperlink("https://www.diodes.com/datasheet/download/BC846BFSW-BC847CFSW.pdf")</f>
        <v>https://www.diodes.com/datasheet/download/BC846BFSW-BC847CFSW.pdf</v>
      </c>
      <c r="C115" t="str">
        <f>Hyperlink("https://www.diodes.com/part/view/BC847CFSW","BC847CFSW")</f>
        <v>BC847CFSW</v>
      </c>
      <c r="D115" t="s">
        <v>204</v>
      </c>
      <c r="H115" t="s">
        <v>27</v>
      </c>
      <c r="I115" t="s">
        <v>41</v>
      </c>
      <c r="J115" t="s">
        <v>79</v>
      </c>
      <c r="K115">
        <v>45</v>
      </c>
      <c r="L115">
        <v>0.1</v>
      </c>
      <c r="M115">
        <v>0.2</v>
      </c>
      <c r="N115">
        <v>0.45</v>
      </c>
      <c r="O115">
        <v>420</v>
      </c>
      <c r="P115">
        <v>0.002</v>
      </c>
      <c r="S115">
        <v>200</v>
      </c>
      <c r="T115" t="s">
        <v>105</v>
      </c>
      <c r="U115">
        <v>400</v>
      </c>
      <c r="V115" t="s">
        <v>106</v>
      </c>
      <c r="W115">
        <v>100</v>
      </c>
      <c r="X115" t="s">
        <v>242</v>
      </c>
      <c r="Y115" t="s">
        <v>137</v>
      </c>
    </row>
    <row r="116" spans="1:25">
      <c r="A116" t="s">
        <v>243</v>
      </c>
      <c r="B116" s="2" t="str">
        <f>Hyperlink("https://www.diodes.com/datasheet/download/BC846BFSWQ-BC847CFSWQ.pdf")</f>
        <v>https://www.diodes.com/datasheet/download/BC846BFSWQ-BC847CFSWQ.pdf</v>
      </c>
      <c r="C116" t="str">
        <f>Hyperlink("https://www.diodes.com/part/view/BC847CFSWQ","BC847CFSWQ")</f>
        <v>BC847CFSWQ</v>
      </c>
      <c r="D116" t="s">
        <v>204</v>
      </c>
      <c r="H116" t="s">
        <v>33</v>
      </c>
      <c r="I116" t="s">
        <v>41</v>
      </c>
      <c r="J116" t="s">
        <v>79</v>
      </c>
      <c r="K116">
        <v>45</v>
      </c>
      <c r="L116">
        <v>0.1</v>
      </c>
      <c r="M116">
        <v>0.2</v>
      </c>
      <c r="N116">
        <v>0.45</v>
      </c>
      <c r="O116">
        <v>420</v>
      </c>
      <c r="P116">
        <v>0.002</v>
      </c>
      <c r="S116">
        <v>200</v>
      </c>
      <c r="T116" t="s">
        <v>105</v>
      </c>
      <c r="U116">
        <v>400</v>
      </c>
      <c r="V116" t="s">
        <v>106</v>
      </c>
      <c r="W116">
        <v>100</v>
      </c>
      <c r="Y116" t="s">
        <v>137</v>
      </c>
    </row>
    <row r="117" spans="1:25">
      <c r="A117" t="s">
        <v>244</v>
      </c>
      <c r="B117" s="2" t="str">
        <f>Hyperlink("https://www.diodes.com/datasheet/download/BC846AQ-BC848CQ.pdf")</f>
        <v>https://www.diodes.com/datasheet/download/BC846AQ-BC848CQ.pdf</v>
      </c>
      <c r="C117" t="str">
        <f>Hyperlink("https://www.diodes.com/part/view/BC847CQ","BC847CQ")</f>
        <v>BC847CQ</v>
      </c>
      <c r="D117" t="s">
        <v>193</v>
      </c>
      <c r="H117" t="s">
        <v>33</v>
      </c>
      <c r="I117" t="s">
        <v>41</v>
      </c>
      <c r="J117" t="s">
        <v>79</v>
      </c>
      <c r="K117">
        <v>45</v>
      </c>
      <c r="L117">
        <v>0.1</v>
      </c>
      <c r="M117">
        <v>0.2</v>
      </c>
      <c r="N117">
        <v>0.31</v>
      </c>
      <c r="O117">
        <v>420</v>
      </c>
      <c r="P117">
        <v>0.002</v>
      </c>
      <c r="S117">
        <v>250</v>
      </c>
      <c r="T117" t="s">
        <v>105</v>
      </c>
      <c r="U117">
        <v>600</v>
      </c>
      <c r="V117" t="s">
        <v>106</v>
      </c>
      <c r="W117">
        <v>300</v>
      </c>
      <c r="Y117" t="s">
        <v>80</v>
      </c>
    </row>
    <row r="118" spans="1:25">
      <c r="A118" t="s">
        <v>245</v>
      </c>
      <c r="B118" s="2" t="str">
        <f>Hyperlink("https://www.diodes.com/datasheet/download/BC847CT.pdf")</f>
        <v>https://www.diodes.com/datasheet/download/BC847CT.pdf</v>
      </c>
      <c r="C118" t="str">
        <f>Hyperlink("https://www.diodes.com/part/view/BC847CT","BC847CT")</f>
        <v>BC847CT</v>
      </c>
      <c r="D118" t="s">
        <v>196</v>
      </c>
      <c r="H118" t="s">
        <v>27</v>
      </c>
      <c r="I118" t="s">
        <v>41</v>
      </c>
      <c r="J118" t="s">
        <v>79</v>
      </c>
      <c r="K118">
        <v>45</v>
      </c>
      <c r="L118">
        <v>0.1</v>
      </c>
      <c r="M118">
        <v>0.2</v>
      </c>
      <c r="N118">
        <v>0.15</v>
      </c>
      <c r="O118">
        <v>420</v>
      </c>
      <c r="P118">
        <v>0.002</v>
      </c>
      <c r="S118">
        <v>250</v>
      </c>
      <c r="T118" t="s">
        <v>105</v>
      </c>
      <c r="U118">
        <v>600</v>
      </c>
      <c r="V118" t="s">
        <v>106</v>
      </c>
      <c r="W118">
        <v>100</v>
      </c>
      <c r="Y118" t="s">
        <v>43</v>
      </c>
    </row>
    <row r="119" spans="1:25">
      <c r="A119" t="s">
        <v>246</v>
      </c>
      <c r="B119" s="2" t="str">
        <f>Hyperlink("https://www.diodes.com/datasheet/download/ds30250.pdf")</f>
        <v>https://www.diodes.com/datasheet/download/ds30250.pdf</v>
      </c>
      <c r="C119" t="str">
        <f>Hyperlink("https://www.diodes.com/part/view/BC847CW","BC847CW")</f>
        <v>BC847CW</v>
      </c>
      <c r="D119" t="s">
        <v>108</v>
      </c>
      <c r="H119" t="s">
        <v>27</v>
      </c>
      <c r="I119" t="s">
        <v>41</v>
      </c>
      <c r="J119" t="s">
        <v>79</v>
      </c>
      <c r="K119">
        <v>45</v>
      </c>
      <c r="L119">
        <v>0.1</v>
      </c>
      <c r="M119">
        <v>0.1</v>
      </c>
      <c r="N119">
        <v>0.2</v>
      </c>
      <c r="O119">
        <v>420</v>
      </c>
      <c r="P119">
        <v>0.002</v>
      </c>
      <c r="S119">
        <v>250</v>
      </c>
      <c r="T119" t="s">
        <v>105</v>
      </c>
      <c r="U119">
        <v>600</v>
      </c>
      <c r="V119" t="s">
        <v>106</v>
      </c>
      <c r="W119">
        <v>300</v>
      </c>
      <c r="Y119" t="s">
        <v>97</v>
      </c>
    </row>
    <row r="120" spans="1:25">
      <c r="A120" t="s">
        <v>247</v>
      </c>
      <c r="B120" s="2" t="str">
        <f>Hyperlink("https://www.diodes.com/datasheet/download/BC846BWQ-BC847CWQ.pdf")</f>
        <v>https://www.diodes.com/datasheet/download/BC846BWQ-BC847CWQ.pdf</v>
      </c>
      <c r="C120" t="str">
        <f>Hyperlink("https://www.diodes.com/part/view/BC847CWQ","BC847CWQ")</f>
        <v>BC847CWQ</v>
      </c>
      <c r="D120" t="s">
        <v>108</v>
      </c>
      <c r="H120" t="s">
        <v>33</v>
      </c>
      <c r="I120" t="s">
        <v>41</v>
      </c>
      <c r="J120" t="s">
        <v>79</v>
      </c>
      <c r="K120">
        <v>45</v>
      </c>
      <c r="L120">
        <v>0.1</v>
      </c>
      <c r="M120">
        <v>0.1</v>
      </c>
      <c r="N120">
        <v>0.2</v>
      </c>
      <c r="O120">
        <v>420</v>
      </c>
      <c r="P120">
        <v>0.002</v>
      </c>
      <c r="S120">
        <v>250</v>
      </c>
      <c r="T120" t="s">
        <v>105</v>
      </c>
      <c r="U120">
        <v>600</v>
      </c>
      <c r="V120" t="s">
        <v>106</v>
      </c>
      <c r="W120">
        <v>300</v>
      </c>
      <c r="Y120" t="s">
        <v>97</v>
      </c>
    </row>
    <row r="121" spans="1:25">
      <c r="A121" t="s">
        <v>248</v>
      </c>
      <c r="B121" s="2" t="str">
        <f>Hyperlink("https://www.diodes.com/datasheet/download/BC847PN.pdf")</f>
        <v>https://www.diodes.com/datasheet/download/BC847PN.pdf</v>
      </c>
      <c r="C121" t="str">
        <f>Hyperlink("https://www.diodes.com/part/view/BC847PN","BC847PN")</f>
        <v>BC847PN</v>
      </c>
      <c r="D121" t="s">
        <v>249</v>
      </c>
      <c r="H121" t="s">
        <v>27</v>
      </c>
      <c r="I121" t="s">
        <v>41</v>
      </c>
      <c r="J121" t="s">
        <v>230</v>
      </c>
      <c r="K121">
        <v>45</v>
      </c>
      <c r="L121">
        <v>0.1</v>
      </c>
      <c r="M121">
        <v>0.2</v>
      </c>
      <c r="N121">
        <v>0.2</v>
      </c>
      <c r="O121" t="s">
        <v>250</v>
      </c>
      <c r="P121">
        <v>0.002</v>
      </c>
      <c r="S121" t="s">
        <v>232</v>
      </c>
      <c r="T121" t="s">
        <v>105</v>
      </c>
      <c r="U121" t="s">
        <v>233</v>
      </c>
      <c r="V121" t="s">
        <v>106</v>
      </c>
      <c r="W121">
        <v>100</v>
      </c>
      <c r="Y121" t="s">
        <v>118</v>
      </c>
    </row>
    <row r="122" spans="1:25">
      <c r="A122" t="s">
        <v>251</v>
      </c>
      <c r="B122" s="2" t="str">
        <f>Hyperlink("https://www.diodes.com/datasheet/download/BC847PNQ.pdf")</f>
        <v>https://www.diodes.com/datasheet/download/BC847PNQ.pdf</v>
      </c>
      <c r="C122" t="str">
        <f>Hyperlink("https://www.diodes.com/part/view/BC847PNQ","BC847PNQ")</f>
        <v>BC847PNQ</v>
      </c>
      <c r="D122" t="s">
        <v>249</v>
      </c>
      <c r="H122" t="s">
        <v>33</v>
      </c>
      <c r="I122" t="s">
        <v>41</v>
      </c>
      <c r="J122" t="s">
        <v>230</v>
      </c>
      <c r="K122">
        <v>45</v>
      </c>
      <c r="L122">
        <v>0.1</v>
      </c>
      <c r="M122">
        <v>0.2</v>
      </c>
      <c r="N122">
        <v>0.2</v>
      </c>
      <c r="O122" t="s">
        <v>250</v>
      </c>
      <c r="P122">
        <v>0.002</v>
      </c>
      <c r="S122" t="s">
        <v>232</v>
      </c>
      <c r="T122" t="s">
        <v>105</v>
      </c>
      <c r="U122" t="s">
        <v>233</v>
      </c>
      <c r="V122" t="s">
        <v>106</v>
      </c>
      <c r="W122">
        <v>100</v>
      </c>
      <c r="Y122" t="s">
        <v>118</v>
      </c>
    </row>
    <row r="123" spans="1:25">
      <c r="A123" t="s">
        <v>252</v>
      </c>
      <c r="B123" s="2" t="str">
        <f>Hyperlink("https://www.diodes.com/datasheet/download/BC848A.pdf")</f>
        <v>https://www.diodes.com/datasheet/download/BC848A.pdf</v>
      </c>
      <c r="C123" t="str">
        <f>Hyperlink("https://www.diodes.com/part/view/BC848A","BC848A")</f>
        <v>BC848A</v>
      </c>
      <c r="D123" t="s">
        <v>112</v>
      </c>
      <c r="H123" t="s">
        <v>27</v>
      </c>
      <c r="I123" t="s">
        <v>41</v>
      </c>
      <c r="J123" t="s">
        <v>79</v>
      </c>
      <c r="K123">
        <v>30</v>
      </c>
      <c r="L123">
        <v>0.1</v>
      </c>
      <c r="M123">
        <v>0.2</v>
      </c>
      <c r="N123">
        <v>0.31</v>
      </c>
      <c r="O123">
        <v>110</v>
      </c>
      <c r="P123">
        <v>0.002</v>
      </c>
      <c r="S123">
        <v>250</v>
      </c>
      <c r="T123" t="s">
        <v>105</v>
      </c>
      <c r="U123">
        <v>600</v>
      </c>
      <c r="V123" t="s">
        <v>106</v>
      </c>
      <c r="W123">
        <v>300</v>
      </c>
      <c r="Y123" t="s">
        <v>80</v>
      </c>
    </row>
    <row r="124" spans="1:25">
      <c r="A124" t="s">
        <v>253</v>
      </c>
      <c r="B124" s="2" t="str">
        <f>Hyperlink("https://www.diodes.com/datasheet/download/ds30250.pdf")</f>
        <v>https://www.diodes.com/datasheet/download/ds30250.pdf</v>
      </c>
      <c r="C124" t="str">
        <f>Hyperlink("https://www.diodes.com/part/view/BC848AW","BC848AW")</f>
        <v>BC848AW</v>
      </c>
      <c r="D124" t="s">
        <v>254</v>
      </c>
      <c r="H124" t="s">
        <v>27</v>
      </c>
      <c r="I124" t="s">
        <v>41</v>
      </c>
      <c r="J124" t="s">
        <v>79</v>
      </c>
      <c r="K124">
        <v>30</v>
      </c>
      <c r="L124">
        <v>0.1</v>
      </c>
      <c r="M124">
        <v>0.2</v>
      </c>
      <c r="N124">
        <v>0.2</v>
      </c>
      <c r="O124">
        <v>110</v>
      </c>
      <c r="P124">
        <v>0.002</v>
      </c>
      <c r="S124">
        <v>250</v>
      </c>
      <c r="T124" t="s">
        <v>105</v>
      </c>
      <c r="U124">
        <v>600</v>
      </c>
      <c r="V124" t="s">
        <v>106</v>
      </c>
      <c r="W124">
        <v>300</v>
      </c>
      <c r="Y124" t="s">
        <v>97</v>
      </c>
    </row>
    <row r="125" spans="1:25">
      <c r="A125" t="s">
        <v>255</v>
      </c>
      <c r="B125" s="2" t="str">
        <f>Hyperlink("https://www.diodes.com/datasheet/download/BC848B.pdf")</f>
        <v>https://www.diodes.com/datasheet/download/BC848B.pdf</v>
      </c>
      <c r="C125" t="str">
        <f>Hyperlink("https://www.diodes.com/part/view/BC848B","BC848B")</f>
        <v>BC848B</v>
      </c>
      <c r="D125" t="s">
        <v>112</v>
      </c>
      <c r="H125" t="s">
        <v>27</v>
      </c>
      <c r="I125" t="s">
        <v>41</v>
      </c>
      <c r="J125" t="s">
        <v>79</v>
      </c>
      <c r="K125">
        <v>30</v>
      </c>
      <c r="L125">
        <v>0.1</v>
      </c>
      <c r="M125">
        <v>0.2</v>
      </c>
      <c r="N125">
        <v>0.31</v>
      </c>
      <c r="O125">
        <v>200</v>
      </c>
      <c r="P125">
        <v>0.002</v>
      </c>
      <c r="S125">
        <v>250</v>
      </c>
      <c r="T125" t="s">
        <v>105</v>
      </c>
      <c r="U125">
        <v>600</v>
      </c>
      <c r="V125" t="s">
        <v>106</v>
      </c>
      <c r="W125">
        <v>300</v>
      </c>
      <c r="Y125" t="s">
        <v>80</v>
      </c>
    </row>
    <row r="126" spans="1:25">
      <c r="A126" t="s">
        <v>256</v>
      </c>
      <c r="B126" s="2" t="str">
        <f>Hyperlink("https://www.diodes.com/datasheet/download/ds30250.pdf")</f>
        <v>https://www.diodes.com/datasheet/download/ds30250.pdf</v>
      </c>
      <c r="C126" t="str">
        <f>Hyperlink("https://www.diodes.com/part/view/BC848BW","BC848BW")</f>
        <v>BC848BW</v>
      </c>
      <c r="D126" t="s">
        <v>254</v>
      </c>
      <c r="H126" t="s">
        <v>27</v>
      </c>
      <c r="I126" t="s">
        <v>41</v>
      </c>
      <c r="J126" t="s">
        <v>79</v>
      </c>
      <c r="K126">
        <v>30</v>
      </c>
      <c r="L126">
        <v>0.1</v>
      </c>
      <c r="M126">
        <v>0.2</v>
      </c>
      <c r="N126">
        <v>0.2</v>
      </c>
      <c r="O126">
        <v>200</v>
      </c>
      <c r="P126">
        <v>0.002</v>
      </c>
      <c r="S126">
        <v>250</v>
      </c>
      <c r="T126" t="s">
        <v>105</v>
      </c>
      <c r="U126">
        <v>600</v>
      </c>
      <c r="V126" t="s">
        <v>106</v>
      </c>
      <c r="W126">
        <v>300</v>
      </c>
      <c r="Y126" t="s">
        <v>97</v>
      </c>
    </row>
    <row r="127" spans="1:25">
      <c r="A127" t="s">
        <v>257</v>
      </c>
      <c r="B127" s="2" t="str">
        <f>Hyperlink("https://www.diodes.com/datasheet/download/BC848C.pdf")</f>
        <v>https://www.diodes.com/datasheet/download/BC848C.pdf</v>
      </c>
      <c r="C127" t="str">
        <f>Hyperlink("https://www.diodes.com/part/view/BC848C","BC848C")</f>
        <v>BC848C</v>
      </c>
      <c r="D127" t="s">
        <v>112</v>
      </c>
      <c r="H127" t="s">
        <v>27</v>
      </c>
      <c r="I127" t="s">
        <v>41</v>
      </c>
      <c r="J127" t="s">
        <v>79</v>
      </c>
      <c r="K127">
        <v>30</v>
      </c>
      <c r="L127">
        <v>0.1</v>
      </c>
      <c r="M127">
        <v>0.2</v>
      </c>
      <c r="N127">
        <v>0.31</v>
      </c>
      <c r="O127">
        <v>420</v>
      </c>
      <c r="P127">
        <v>0.002</v>
      </c>
      <c r="S127">
        <v>250</v>
      </c>
      <c r="T127" t="s">
        <v>105</v>
      </c>
      <c r="U127">
        <v>600</v>
      </c>
      <c r="V127" t="s">
        <v>106</v>
      </c>
      <c r="W127">
        <v>300</v>
      </c>
      <c r="Y127" t="s">
        <v>80</v>
      </c>
    </row>
    <row r="128" spans="1:25">
      <c r="A128" t="s">
        <v>258</v>
      </c>
      <c r="B128" s="2" t="str">
        <f>Hyperlink("https://www.diodes.com/datasheet/download/BC846AQ-BC848CQ.pdf")</f>
        <v>https://www.diodes.com/datasheet/download/BC846AQ-BC848CQ.pdf</v>
      </c>
      <c r="C128" t="str">
        <f>Hyperlink("https://www.diodes.com/part/view/BC848CQ","BC848CQ")</f>
        <v>BC848CQ</v>
      </c>
      <c r="D128" t="s">
        <v>112</v>
      </c>
      <c r="H128" t="s">
        <v>33</v>
      </c>
      <c r="I128" t="s">
        <v>41</v>
      </c>
      <c r="J128" t="s">
        <v>79</v>
      </c>
      <c r="K128">
        <v>30</v>
      </c>
      <c r="L128">
        <v>0.1</v>
      </c>
      <c r="M128">
        <v>0.2</v>
      </c>
      <c r="N128">
        <v>0.31</v>
      </c>
      <c r="O128">
        <v>420</v>
      </c>
      <c r="P128">
        <v>0.002</v>
      </c>
      <c r="S128">
        <v>250</v>
      </c>
      <c r="T128" t="s">
        <v>105</v>
      </c>
      <c r="U128">
        <v>600</v>
      </c>
      <c r="V128" t="s">
        <v>106</v>
      </c>
      <c r="W128">
        <v>300</v>
      </c>
      <c r="Y128" t="s">
        <v>80</v>
      </c>
    </row>
    <row r="129" spans="1:25">
      <c r="A129" t="s">
        <v>259</v>
      </c>
      <c r="B129" s="2" t="str">
        <f>Hyperlink("https://www.diodes.com/datasheet/download/BC848CT.pdf")</f>
        <v>https://www.diodes.com/datasheet/download/BC848CT.pdf</v>
      </c>
      <c r="C129" t="str">
        <f>Hyperlink("https://www.diodes.com/part/view/BC848CT","BC848CT")</f>
        <v>BC848CT</v>
      </c>
      <c r="D129" t="s">
        <v>260</v>
      </c>
      <c r="H129" t="s">
        <v>27</v>
      </c>
      <c r="I129" t="s">
        <v>41</v>
      </c>
      <c r="J129" t="s">
        <v>79</v>
      </c>
      <c r="K129">
        <v>30</v>
      </c>
      <c r="L129">
        <v>0.1</v>
      </c>
      <c r="M129">
        <v>0.2</v>
      </c>
      <c r="N129">
        <v>0.15</v>
      </c>
      <c r="O129">
        <v>420</v>
      </c>
      <c r="P129">
        <v>0.002</v>
      </c>
      <c r="S129">
        <v>250</v>
      </c>
      <c r="T129" t="s">
        <v>105</v>
      </c>
      <c r="U129">
        <v>600</v>
      </c>
      <c r="V129" t="s">
        <v>106</v>
      </c>
      <c r="W129">
        <v>300</v>
      </c>
      <c r="Y129" t="s">
        <v>43</v>
      </c>
    </row>
    <row r="130" spans="1:25">
      <c r="A130" t="s">
        <v>261</v>
      </c>
      <c r="B130" s="2" t="str">
        <f>Hyperlink("https://www.diodes.com/datasheet/download/ds30250.pdf")</f>
        <v>https://www.diodes.com/datasheet/download/ds30250.pdf</v>
      </c>
      <c r="C130" t="str">
        <f>Hyperlink("https://www.diodes.com/part/view/BC848CW","BC848CW")</f>
        <v>BC848CW</v>
      </c>
      <c r="D130" t="s">
        <v>254</v>
      </c>
      <c r="H130" t="s">
        <v>27</v>
      </c>
      <c r="I130" t="s">
        <v>41</v>
      </c>
      <c r="J130" t="s">
        <v>79</v>
      </c>
      <c r="K130">
        <v>30</v>
      </c>
      <c r="L130">
        <v>0.1</v>
      </c>
      <c r="M130">
        <v>0.2</v>
      </c>
      <c r="N130">
        <v>0.2</v>
      </c>
      <c r="O130">
        <v>420</v>
      </c>
      <c r="P130">
        <v>0.002</v>
      </c>
      <c r="S130">
        <v>250</v>
      </c>
      <c r="T130" t="s">
        <v>105</v>
      </c>
      <c r="U130">
        <v>600</v>
      </c>
      <c r="V130" t="s">
        <v>106</v>
      </c>
      <c r="W130">
        <v>300</v>
      </c>
      <c r="Y130" t="s">
        <v>97</v>
      </c>
    </row>
    <row r="131" spans="1:25">
      <c r="A131" t="s">
        <v>262</v>
      </c>
      <c r="B131" s="2" t="str">
        <f>Hyperlink("https://www.diodes.com/datasheet/download/BC856A.pdf")</f>
        <v>https://www.diodes.com/datasheet/download/BC856A.pdf</v>
      </c>
      <c r="C131" t="str">
        <f>Hyperlink("https://www.diodes.com/part/view/BC856A","BC856A")</f>
        <v>BC856A</v>
      </c>
      <c r="D131" t="s">
        <v>263</v>
      </c>
      <c r="H131" t="s">
        <v>27</v>
      </c>
      <c r="I131" t="s">
        <v>41</v>
      </c>
      <c r="J131" t="s">
        <v>29</v>
      </c>
      <c r="K131">
        <v>65</v>
      </c>
      <c r="L131">
        <v>0.1</v>
      </c>
      <c r="M131">
        <v>0.2</v>
      </c>
      <c r="N131">
        <v>0.31</v>
      </c>
      <c r="O131">
        <v>125</v>
      </c>
      <c r="P131">
        <v>0.002</v>
      </c>
      <c r="S131">
        <v>300</v>
      </c>
      <c r="T131" t="s">
        <v>105</v>
      </c>
      <c r="U131">
        <v>650</v>
      </c>
      <c r="V131" t="s">
        <v>106</v>
      </c>
      <c r="W131">
        <v>200</v>
      </c>
      <c r="Y131" t="s">
        <v>80</v>
      </c>
    </row>
    <row r="132" spans="1:25">
      <c r="A132" t="s">
        <v>264</v>
      </c>
      <c r="B132" s="2" t="str">
        <f>Hyperlink("https://www.diodes.com/datasheet/download/BC856AFSW-BC857CFSW.pdf")</f>
        <v>https://www.diodes.com/datasheet/download/BC856AFSW-BC857CFSW.pdf</v>
      </c>
      <c r="C132" t="str">
        <f>Hyperlink("https://www.diodes.com/part/view/BC856AFSW","BC856AFSW")</f>
        <v>BC856AFSW</v>
      </c>
      <c r="D132" t="s">
        <v>265</v>
      </c>
      <c r="H132" t="s">
        <v>27</v>
      </c>
      <c r="I132" t="s">
        <v>41</v>
      </c>
      <c r="J132" t="s">
        <v>29</v>
      </c>
      <c r="K132">
        <v>65</v>
      </c>
      <c r="L132">
        <v>0.1</v>
      </c>
      <c r="M132">
        <v>0.2</v>
      </c>
      <c r="N132">
        <v>0.45</v>
      </c>
      <c r="O132">
        <v>125</v>
      </c>
      <c r="P132">
        <v>0.002</v>
      </c>
      <c r="S132">
        <v>300</v>
      </c>
      <c r="T132" t="s">
        <v>105</v>
      </c>
      <c r="U132">
        <v>650</v>
      </c>
      <c r="V132" t="s">
        <v>106</v>
      </c>
      <c r="W132">
        <v>100</v>
      </c>
      <c r="X132" t="s">
        <v>266</v>
      </c>
      <c r="Y132" t="s">
        <v>137</v>
      </c>
    </row>
    <row r="133" spans="1:25">
      <c r="A133" t="s">
        <v>267</v>
      </c>
      <c r="B133" s="2" t="str">
        <f>Hyperlink("https://www.diodes.com/datasheet/download/BC856AFSWQ-BC857CFSWQ.pdf")</f>
        <v>https://www.diodes.com/datasheet/download/BC856AFSWQ-BC857CFSWQ.pdf</v>
      </c>
      <c r="C133" t="str">
        <f>Hyperlink("https://www.diodes.com/part/view/BC856AFSWQ","BC856AFSWQ")</f>
        <v>BC856AFSWQ</v>
      </c>
      <c r="D133" t="s">
        <v>265</v>
      </c>
      <c r="H133" t="s">
        <v>33</v>
      </c>
      <c r="I133" t="s">
        <v>41</v>
      </c>
      <c r="J133" t="s">
        <v>29</v>
      </c>
      <c r="K133">
        <v>65</v>
      </c>
      <c r="L133">
        <v>0.1</v>
      </c>
      <c r="M133">
        <v>0.2</v>
      </c>
      <c r="N133">
        <v>0.45</v>
      </c>
      <c r="O133">
        <v>125</v>
      </c>
      <c r="P133">
        <v>0.002</v>
      </c>
      <c r="S133">
        <v>300</v>
      </c>
      <c r="T133" t="s">
        <v>105</v>
      </c>
      <c r="U133">
        <v>650</v>
      </c>
      <c r="V133" t="s">
        <v>106</v>
      </c>
      <c r="W133">
        <v>100</v>
      </c>
      <c r="Y133" t="s">
        <v>137</v>
      </c>
    </row>
    <row r="134" spans="1:25">
      <c r="A134" t="s">
        <v>268</v>
      </c>
      <c r="B134" s="2" t="str">
        <f>Hyperlink("https://www.diodes.com/datasheet/download/BC856AQ+-+BC857BQ.pdf")</f>
        <v>https://www.diodes.com/datasheet/download/BC856AQ+-+BC857BQ.pdf</v>
      </c>
      <c r="C134" t="str">
        <f>Hyperlink("https://www.diodes.com/part/view/BC856AQ","BC856AQ")</f>
        <v>BC856AQ</v>
      </c>
      <c r="D134" t="s">
        <v>263</v>
      </c>
      <c r="H134" t="s">
        <v>33</v>
      </c>
      <c r="I134" t="s">
        <v>41</v>
      </c>
      <c r="J134" t="s">
        <v>29</v>
      </c>
      <c r="K134">
        <v>65</v>
      </c>
      <c r="L134">
        <v>0.1</v>
      </c>
      <c r="M134">
        <v>0.2</v>
      </c>
      <c r="N134">
        <v>0.31</v>
      </c>
      <c r="O134">
        <v>125</v>
      </c>
      <c r="P134">
        <v>0.002</v>
      </c>
      <c r="S134">
        <v>300</v>
      </c>
      <c r="T134" t="s">
        <v>105</v>
      </c>
      <c r="U134">
        <v>650</v>
      </c>
      <c r="V134" t="s">
        <v>106</v>
      </c>
      <c r="W134">
        <v>200</v>
      </c>
      <c r="Y134" t="s">
        <v>80</v>
      </c>
    </row>
    <row r="135" spans="1:25">
      <c r="A135" t="s">
        <v>269</v>
      </c>
      <c r="B135" s="2" t="str">
        <f>Hyperlink("https://www.diodes.com/datasheet/download/BC856AS.pdf")</f>
        <v>https://www.diodes.com/datasheet/download/BC856AS.pdf</v>
      </c>
      <c r="C135" t="str">
        <f>Hyperlink("https://www.diodes.com/part/view/BC856AS","BC856AS")</f>
        <v>BC856AS</v>
      </c>
      <c r="D135" t="s">
        <v>270</v>
      </c>
      <c r="H135" t="s">
        <v>27</v>
      </c>
      <c r="I135" t="s">
        <v>41</v>
      </c>
      <c r="J135" t="s">
        <v>117</v>
      </c>
      <c r="K135">
        <v>65</v>
      </c>
      <c r="L135">
        <v>0.1</v>
      </c>
      <c r="M135">
        <v>0.2</v>
      </c>
      <c r="N135">
        <v>0.2</v>
      </c>
      <c r="O135">
        <v>125</v>
      </c>
      <c r="P135">
        <v>0.002</v>
      </c>
      <c r="S135">
        <v>300</v>
      </c>
      <c r="T135" t="s">
        <v>105</v>
      </c>
      <c r="U135">
        <v>650</v>
      </c>
      <c r="V135" t="s">
        <v>106</v>
      </c>
      <c r="W135">
        <v>100</v>
      </c>
      <c r="Y135" t="s">
        <v>118</v>
      </c>
    </row>
    <row r="136" spans="1:25">
      <c r="A136" t="s">
        <v>271</v>
      </c>
      <c r="B136" s="2" t="str">
        <f>Hyperlink("https://www.diodes.com/datasheet/download/BC856ASQ.pdf")</f>
        <v>https://www.diodes.com/datasheet/download/BC856ASQ.pdf</v>
      </c>
      <c r="C136" t="str">
        <f>Hyperlink("https://www.diodes.com/part/view/BC856ASQ","BC856ASQ")</f>
        <v>BC856ASQ</v>
      </c>
      <c r="D136" t="s">
        <v>270</v>
      </c>
      <c r="H136" t="s">
        <v>33</v>
      </c>
      <c r="I136" t="s">
        <v>41</v>
      </c>
      <c r="J136" t="s">
        <v>117</v>
      </c>
      <c r="K136">
        <v>65</v>
      </c>
      <c r="L136">
        <v>0.1</v>
      </c>
      <c r="M136">
        <v>0.2</v>
      </c>
      <c r="N136">
        <v>0.2</v>
      </c>
      <c r="O136">
        <v>125</v>
      </c>
      <c r="P136">
        <v>0.002</v>
      </c>
      <c r="S136">
        <v>300</v>
      </c>
      <c r="T136" t="s">
        <v>105</v>
      </c>
      <c r="U136">
        <v>650</v>
      </c>
      <c r="V136" t="s">
        <v>106</v>
      </c>
      <c r="W136">
        <v>100</v>
      </c>
      <c r="Y136" t="s">
        <v>118</v>
      </c>
    </row>
    <row r="137" spans="1:25">
      <c r="A137" t="s">
        <v>272</v>
      </c>
      <c r="B137" s="2" t="str">
        <f>Hyperlink("https://www.diodes.com/datasheet/download/BC856AW.pdf")</f>
        <v>https://www.diodes.com/datasheet/download/BC856AW.pdf</v>
      </c>
      <c r="C137" t="str">
        <f>Hyperlink("https://www.diodes.com/part/view/BC856AW","BC856AW")</f>
        <v>BC856AW</v>
      </c>
      <c r="D137" t="s">
        <v>273</v>
      </c>
      <c r="H137" t="s">
        <v>27</v>
      </c>
      <c r="I137" t="s">
        <v>41</v>
      </c>
      <c r="J137" t="s">
        <v>29</v>
      </c>
      <c r="K137">
        <v>65</v>
      </c>
      <c r="L137">
        <v>0.1</v>
      </c>
      <c r="M137">
        <v>0.2</v>
      </c>
      <c r="N137">
        <v>0.2</v>
      </c>
      <c r="O137">
        <v>125</v>
      </c>
      <c r="P137">
        <v>0.002</v>
      </c>
      <c r="S137">
        <v>300</v>
      </c>
      <c r="T137" t="s">
        <v>105</v>
      </c>
      <c r="U137">
        <v>650</v>
      </c>
      <c r="V137" t="s">
        <v>106</v>
      </c>
      <c r="W137">
        <v>200</v>
      </c>
      <c r="Y137" t="s">
        <v>97</v>
      </c>
    </row>
    <row r="138" spans="1:25">
      <c r="A138" t="s">
        <v>274</v>
      </c>
      <c r="B138" s="2" t="str">
        <f>Hyperlink("https://www.diodes.com/datasheet/download/BC856B.pdf")</f>
        <v>https://www.diodes.com/datasheet/download/BC856B.pdf</v>
      </c>
      <c r="C138" t="str">
        <f>Hyperlink("https://www.diodes.com/part/view/BC856B","BC856B")</f>
        <v>BC856B</v>
      </c>
      <c r="D138" t="s">
        <v>263</v>
      </c>
      <c r="H138" t="s">
        <v>27</v>
      </c>
      <c r="I138" t="s">
        <v>41</v>
      </c>
      <c r="J138" t="s">
        <v>29</v>
      </c>
      <c r="K138">
        <v>65</v>
      </c>
      <c r="L138">
        <v>0.1</v>
      </c>
      <c r="M138">
        <v>0.2</v>
      </c>
      <c r="N138">
        <v>0.31</v>
      </c>
      <c r="O138">
        <v>220</v>
      </c>
      <c r="P138">
        <v>0.002</v>
      </c>
      <c r="S138">
        <v>300</v>
      </c>
      <c r="T138" t="s">
        <v>105</v>
      </c>
      <c r="U138">
        <v>650</v>
      </c>
      <c r="V138" t="s">
        <v>106</v>
      </c>
      <c r="W138">
        <v>200</v>
      </c>
      <c r="Y138" t="s">
        <v>80</v>
      </c>
    </row>
    <row r="139" spans="1:25">
      <c r="A139" t="s">
        <v>275</v>
      </c>
      <c r="B139" s="2" t="str">
        <f>Hyperlink("https://www.diodes.com/datasheet/download/BC856AFSW-BC857CFSW.pdf")</f>
        <v>https://www.diodes.com/datasheet/download/BC856AFSW-BC857CFSW.pdf</v>
      </c>
      <c r="C139" t="str">
        <f>Hyperlink("https://www.diodes.com/part/view/BC856BFSW","BC856BFSW")</f>
        <v>BC856BFSW</v>
      </c>
      <c r="D139" t="s">
        <v>265</v>
      </c>
      <c r="H139" t="s">
        <v>27</v>
      </c>
      <c r="I139" t="s">
        <v>41</v>
      </c>
      <c r="J139" t="s">
        <v>29</v>
      </c>
      <c r="K139">
        <v>65</v>
      </c>
      <c r="L139">
        <v>0.1</v>
      </c>
      <c r="M139">
        <v>0.2</v>
      </c>
      <c r="N139">
        <v>0.45</v>
      </c>
      <c r="O139">
        <v>220</v>
      </c>
      <c r="P139">
        <v>0.002</v>
      </c>
      <c r="S139">
        <v>300</v>
      </c>
      <c r="T139" t="s">
        <v>105</v>
      </c>
      <c r="U139">
        <v>650</v>
      </c>
      <c r="V139" t="s">
        <v>106</v>
      </c>
      <c r="W139">
        <v>100</v>
      </c>
      <c r="X139" t="s">
        <v>276</v>
      </c>
      <c r="Y139" t="s">
        <v>137</v>
      </c>
    </row>
    <row r="140" spans="1:25">
      <c r="A140" t="s">
        <v>277</v>
      </c>
      <c r="B140" s="2" t="str">
        <f>Hyperlink("https://www.diodes.com/datasheet/download/BC856AFSWQ-BC857CFSWQ.pdf")</f>
        <v>https://www.diodes.com/datasheet/download/BC856AFSWQ-BC857CFSWQ.pdf</v>
      </c>
      <c r="C140" t="str">
        <f>Hyperlink("https://www.diodes.com/part/view/BC856BFSWQ","BC856BFSWQ")</f>
        <v>BC856BFSWQ</v>
      </c>
      <c r="D140" t="s">
        <v>265</v>
      </c>
      <c r="H140" t="s">
        <v>33</v>
      </c>
      <c r="I140" t="s">
        <v>41</v>
      </c>
      <c r="J140" t="s">
        <v>29</v>
      </c>
      <c r="K140">
        <v>65</v>
      </c>
      <c r="L140">
        <v>0.1</v>
      </c>
      <c r="M140">
        <v>0.2</v>
      </c>
      <c r="N140">
        <v>0.45</v>
      </c>
      <c r="O140">
        <v>220</v>
      </c>
      <c r="P140">
        <v>0.002</v>
      </c>
      <c r="S140">
        <v>300</v>
      </c>
      <c r="T140" t="s">
        <v>105</v>
      </c>
      <c r="U140">
        <v>650</v>
      </c>
      <c r="V140" t="s">
        <v>106</v>
      </c>
      <c r="W140">
        <v>100</v>
      </c>
      <c r="Y140" t="s">
        <v>137</v>
      </c>
    </row>
    <row r="141" spans="1:25">
      <c r="A141" t="s">
        <v>278</v>
      </c>
      <c r="B141" s="2" t="str">
        <f>Hyperlink("https://www.diodes.com/datasheet/download/BC856AQ+-+BC857BQ.pdf")</f>
        <v>https://www.diodes.com/datasheet/download/BC856AQ+-+BC857BQ.pdf</v>
      </c>
      <c r="C141" t="str">
        <f>Hyperlink("https://www.diodes.com/part/view/BC856BQ","BC856BQ")</f>
        <v>BC856BQ</v>
      </c>
      <c r="D141" t="s">
        <v>263</v>
      </c>
      <c r="H141" t="s">
        <v>33</v>
      </c>
      <c r="I141" t="s">
        <v>41</v>
      </c>
      <c r="J141" t="s">
        <v>29</v>
      </c>
      <c r="K141">
        <v>65</v>
      </c>
      <c r="L141">
        <v>0.1</v>
      </c>
      <c r="M141">
        <v>0.2</v>
      </c>
      <c r="N141">
        <v>0.31</v>
      </c>
      <c r="O141">
        <v>220</v>
      </c>
      <c r="P141">
        <v>0.002</v>
      </c>
      <c r="S141">
        <v>300</v>
      </c>
      <c r="T141" t="s">
        <v>105</v>
      </c>
      <c r="U141">
        <v>650</v>
      </c>
      <c r="V141" t="s">
        <v>106</v>
      </c>
      <c r="W141">
        <v>200</v>
      </c>
      <c r="Y141" t="s">
        <v>80</v>
      </c>
    </row>
    <row r="142" spans="1:25">
      <c r="A142" t="s">
        <v>279</v>
      </c>
      <c r="B142" s="2" t="str">
        <f>Hyperlink("https://www.diodes.com/datasheet/download/BC856BW.pdf")</f>
        <v>https://www.diodes.com/datasheet/download/BC856BW.pdf</v>
      </c>
      <c r="C142" t="str">
        <f>Hyperlink("https://www.diodes.com/part/view/BC856BW","BC856BW")</f>
        <v>BC856BW</v>
      </c>
      <c r="D142" t="s">
        <v>273</v>
      </c>
      <c r="H142" t="s">
        <v>27</v>
      </c>
      <c r="I142" t="s">
        <v>41</v>
      </c>
      <c r="J142" t="s">
        <v>29</v>
      </c>
      <c r="K142">
        <v>65</v>
      </c>
      <c r="L142">
        <v>0.1</v>
      </c>
      <c r="M142">
        <v>0.2</v>
      </c>
      <c r="N142">
        <v>0.2</v>
      </c>
      <c r="O142">
        <v>220</v>
      </c>
      <c r="P142">
        <v>0.002</v>
      </c>
      <c r="S142">
        <v>300</v>
      </c>
      <c r="T142" t="s">
        <v>105</v>
      </c>
      <c r="U142">
        <v>650</v>
      </c>
      <c r="V142" t="s">
        <v>106</v>
      </c>
      <c r="W142">
        <v>200</v>
      </c>
      <c r="Y142" t="s">
        <v>97</v>
      </c>
    </row>
    <row r="143" spans="1:25">
      <c r="A143" t="s">
        <v>280</v>
      </c>
      <c r="B143" s="2" t="str">
        <f>Hyperlink("https://www.diodes.com/datasheet/download/BC856BWQ.pdf")</f>
        <v>https://www.diodes.com/datasheet/download/BC856BWQ.pdf</v>
      </c>
      <c r="C143" t="str">
        <f>Hyperlink("https://www.diodes.com/part/view/BC856BWQ","BC856BWQ")</f>
        <v>BC856BWQ</v>
      </c>
      <c r="D143" t="s">
        <v>273</v>
      </c>
      <c r="H143" t="s">
        <v>33</v>
      </c>
      <c r="I143" t="s">
        <v>41</v>
      </c>
      <c r="J143" t="s">
        <v>29</v>
      </c>
      <c r="K143">
        <v>65</v>
      </c>
      <c r="L143">
        <v>0.1</v>
      </c>
      <c r="M143">
        <v>0.2</v>
      </c>
      <c r="N143">
        <v>0.2</v>
      </c>
      <c r="O143">
        <v>220</v>
      </c>
      <c r="P143">
        <v>0.002</v>
      </c>
      <c r="S143">
        <v>300</v>
      </c>
      <c r="T143" t="s">
        <v>105</v>
      </c>
      <c r="U143">
        <v>650</v>
      </c>
      <c r="V143" t="s">
        <v>106</v>
      </c>
      <c r="W143">
        <v>200</v>
      </c>
      <c r="Y143" t="s">
        <v>97</v>
      </c>
    </row>
    <row r="144" spans="1:25">
      <c r="A144" t="s">
        <v>281</v>
      </c>
      <c r="B144" s="2" t="str">
        <f>Hyperlink("https://www.diodes.com/datasheet/download/BC857A.pdf")</f>
        <v>https://www.diodes.com/datasheet/download/BC857A.pdf</v>
      </c>
      <c r="C144" t="str">
        <f>Hyperlink("https://www.diodes.com/part/view/BC857A","BC857A")</f>
        <v>BC857A</v>
      </c>
      <c r="D144" t="s">
        <v>114</v>
      </c>
      <c r="H144" t="s">
        <v>27</v>
      </c>
      <c r="I144" t="s">
        <v>41</v>
      </c>
      <c r="J144" t="s">
        <v>29</v>
      </c>
      <c r="K144">
        <v>45</v>
      </c>
      <c r="L144">
        <v>0.1</v>
      </c>
      <c r="M144">
        <v>0.2</v>
      </c>
      <c r="N144">
        <v>0.31</v>
      </c>
      <c r="O144">
        <v>125</v>
      </c>
      <c r="P144">
        <v>0.002</v>
      </c>
      <c r="S144">
        <v>300</v>
      </c>
      <c r="T144" t="s">
        <v>105</v>
      </c>
      <c r="U144">
        <v>650</v>
      </c>
      <c r="V144" t="s">
        <v>106</v>
      </c>
      <c r="W144">
        <v>200</v>
      </c>
      <c r="Y144" t="s">
        <v>80</v>
      </c>
    </row>
    <row r="145" spans="1:25">
      <c r="A145" t="s">
        <v>282</v>
      </c>
      <c r="B145" s="2" t="str">
        <f>Hyperlink("https://www.diodes.com/datasheet/download/BC856AFSW-BC857CFSW.pdf")</f>
        <v>https://www.diodes.com/datasheet/download/BC856AFSW-BC857CFSW.pdf</v>
      </c>
      <c r="C145" t="str">
        <f>Hyperlink("https://www.diodes.com/part/view/BC857AFSW","BC857AFSW")</f>
        <v>BC857AFSW</v>
      </c>
      <c r="D145" t="s">
        <v>283</v>
      </c>
      <c r="H145" t="s">
        <v>27</v>
      </c>
      <c r="I145" t="s">
        <v>41</v>
      </c>
      <c r="J145" t="s">
        <v>29</v>
      </c>
      <c r="K145">
        <v>45</v>
      </c>
      <c r="L145">
        <v>0.1</v>
      </c>
      <c r="M145">
        <v>0.2</v>
      </c>
      <c r="N145">
        <v>0.45</v>
      </c>
      <c r="O145">
        <v>125</v>
      </c>
      <c r="P145">
        <v>0.002</v>
      </c>
      <c r="S145">
        <v>300</v>
      </c>
      <c r="T145" t="s">
        <v>105</v>
      </c>
      <c r="U145">
        <v>650</v>
      </c>
      <c r="V145" t="s">
        <v>106</v>
      </c>
      <c r="W145">
        <v>100</v>
      </c>
      <c r="X145" t="s">
        <v>284</v>
      </c>
      <c r="Y145" t="s">
        <v>137</v>
      </c>
    </row>
    <row r="146" spans="1:25">
      <c r="A146" t="s">
        <v>285</v>
      </c>
      <c r="B146" s="2" t="str">
        <f>Hyperlink("https://www.diodes.com/datasheet/download/BC856AFSWQ-BC857CFSWQ.pdf")</f>
        <v>https://www.diodes.com/datasheet/download/BC856AFSWQ-BC857CFSWQ.pdf</v>
      </c>
      <c r="C146" t="str">
        <f>Hyperlink("https://www.diodes.com/part/view/BC857AFSWQ","BC857AFSWQ")</f>
        <v>BC857AFSWQ</v>
      </c>
      <c r="D146" t="s">
        <v>283</v>
      </c>
      <c r="H146" t="s">
        <v>33</v>
      </c>
      <c r="I146" t="s">
        <v>41</v>
      </c>
      <c r="J146" t="s">
        <v>29</v>
      </c>
      <c r="K146">
        <v>45</v>
      </c>
      <c r="L146">
        <v>0.1</v>
      </c>
      <c r="M146">
        <v>0.2</v>
      </c>
      <c r="N146">
        <v>0.45</v>
      </c>
      <c r="O146">
        <v>125</v>
      </c>
      <c r="P146">
        <v>0.002</v>
      </c>
      <c r="S146">
        <v>300</v>
      </c>
      <c r="T146" t="s">
        <v>105</v>
      </c>
      <c r="U146">
        <v>650</v>
      </c>
      <c r="V146" t="s">
        <v>106</v>
      </c>
      <c r="W146">
        <v>100</v>
      </c>
      <c r="Y146" t="s">
        <v>137</v>
      </c>
    </row>
    <row r="147" spans="1:25">
      <c r="A147" t="s">
        <v>286</v>
      </c>
      <c r="B147" s="2" t="str">
        <f>Hyperlink("https://www.diodes.com/datasheet/download/BC857AT.pdf")</f>
        <v>https://www.diodes.com/datasheet/download/BC857AT.pdf</v>
      </c>
      <c r="C147" t="str">
        <f>Hyperlink("https://www.diodes.com/part/view/BC857AT","BC857AT")</f>
        <v>BC857AT</v>
      </c>
      <c r="D147" t="s">
        <v>287</v>
      </c>
      <c r="H147" t="s">
        <v>27</v>
      </c>
      <c r="I147" t="s">
        <v>41</v>
      </c>
      <c r="J147" t="s">
        <v>29</v>
      </c>
      <c r="K147">
        <v>45</v>
      </c>
      <c r="L147">
        <v>0.1</v>
      </c>
      <c r="M147">
        <v>0.2</v>
      </c>
      <c r="N147">
        <v>0.15</v>
      </c>
      <c r="O147">
        <v>125</v>
      </c>
      <c r="P147">
        <v>0.002</v>
      </c>
      <c r="S147">
        <v>300</v>
      </c>
      <c r="T147" t="s">
        <v>105</v>
      </c>
      <c r="U147">
        <v>650</v>
      </c>
      <c r="V147" t="s">
        <v>106</v>
      </c>
      <c r="W147">
        <v>100</v>
      </c>
      <c r="Y147" t="s">
        <v>43</v>
      </c>
    </row>
    <row r="148" spans="1:25">
      <c r="A148" t="s">
        <v>288</v>
      </c>
      <c r="B148" s="2" t="str">
        <f>Hyperlink("https://www.diodes.com/datasheet/download/BC857AW.pdf")</f>
        <v>https://www.diodes.com/datasheet/download/BC857AW.pdf</v>
      </c>
      <c r="C148" t="str">
        <f>Hyperlink("https://www.diodes.com/part/view/BC857AW","BC857AW")</f>
        <v>BC857AW</v>
      </c>
      <c r="D148" t="s">
        <v>121</v>
      </c>
      <c r="H148" t="s">
        <v>27</v>
      </c>
      <c r="I148" t="s">
        <v>41</v>
      </c>
      <c r="J148" t="s">
        <v>29</v>
      </c>
      <c r="K148">
        <v>45</v>
      </c>
      <c r="L148">
        <v>0.1</v>
      </c>
      <c r="M148">
        <v>0.2</v>
      </c>
      <c r="N148">
        <v>0.2</v>
      </c>
      <c r="O148">
        <v>125</v>
      </c>
      <c r="P148">
        <v>0.002</v>
      </c>
      <c r="S148">
        <v>300</v>
      </c>
      <c r="T148" t="s">
        <v>105</v>
      </c>
      <c r="U148">
        <v>650</v>
      </c>
      <c r="V148" t="s">
        <v>106</v>
      </c>
      <c r="W148">
        <v>200</v>
      </c>
      <c r="Y148" t="s">
        <v>97</v>
      </c>
    </row>
    <row r="149" spans="1:25">
      <c r="A149" t="s">
        <v>289</v>
      </c>
      <c r="B149" s="2" t="str">
        <f>Hyperlink("https://www.diodes.com/datasheet/download/BC857B.pdf")</f>
        <v>https://www.diodes.com/datasheet/download/BC857B.pdf</v>
      </c>
      <c r="C149" t="str">
        <f>Hyperlink("https://www.diodes.com/part/view/BC857B","BC857B")</f>
        <v>BC857B</v>
      </c>
      <c r="D149" t="s">
        <v>114</v>
      </c>
      <c r="H149" t="s">
        <v>27</v>
      </c>
      <c r="I149" t="s">
        <v>41</v>
      </c>
      <c r="J149" t="s">
        <v>29</v>
      </c>
      <c r="K149">
        <v>45</v>
      </c>
      <c r="L149">
        <v>0.1</v>
      </c>
      <c r="M149">
        <v>0.2</v>
      </c>
      <c r="N149">
        <v>0.31</v>
      </c>
      <c r="O149">
        <v>220</v>
      </c>
      <c r="P149">
        <v>0.002</v>
      </c>
      <c r="S149">
        <v>300</v>
      </c>
      <c r="T149" t="s">
        <v>105</v>
      </c>
      <c r="U149">
        <v>650</v>
      </c>
      <c r="V149" t="s">
        <v>106</v>
      </c>
      <c r="W149">
        <v>200</v>
      </c>
      <c r="Y149" t="s">
        <v>80</v>
      </c>
    </row>
    <row r="150" spans="1:25">
      <c r="A150" t="s">
        <v>290</v>
      </c>
      <c r="B150" s="2" t="str">
        <f>Hyperlink("https://www.diodes.com/datasheet/download/BC857BFA.pdf")</f>
        <v>https://www.diodes.com/datasheet/download/BC857BFA.pdf</v>
      </c>
      <c r="C150" t="str">
        <f>Hyperlink("https://www.diodes.com/part/view/BC857BFA","BC857BFA")</f>
        <v>BC857BFA</v>
      </c>
      <c r="D150" t="s">
        <v>291</v>
      </c>
      <c r="H150" t="s">
        <v>27</v>
      </c>
      <c r="I150" t="s">
        <v>41</v>
      </c>
      <c r="J150" t="s">
        <v>29</v>
      </c>
      <c r="K150">
        <v>45</v>
      </c>
      <c r="L150">
        <v>0.1</v>
      </c>
      <c r="M150">
        <v>0.2</v>
      </c>
      <c r="N150">
        <v>0.435</v>
      </c>
      <c r="O150">
        <v>200</v>
      </c>
      <c r="P150">
        <v>0.002</v>
      </c>
      <c r="S150">
        <v>175</v>
      </c>
      <c r="T150" t="s">
        <v>105</v>
      </c>
      <c r="U150">
        <v>500</v>
      </c>
      <c r="V150" t="s">
        <v>106</v>
      </c>
      <c r="W150">
        <v>340</v>
      </c>
      <c r="Y150" t="s">
        <v>201</v>
      </c>
    </row>
    <row r="151" spans="1:25">
      <c r="A151" t="s">
        <v>292</v>
      </c>
      <c r="B151" s="2" t="str">
        <f>Hyperlink("https://www.diodes.com/datasheet/download/BC856AFSW-BC857CFSW.pdf")</f>
        <v>https://www.diodes.com/datasheet/download/BC856AFSW-BC857CFSW.pdf</v>
      </c>
      <c r="C151" t="str">
        <f>Hyperlink("https://www.diodes.com/part/view/BC857BFSW","BC857BFSW")</f>
        <v>BC857BFSW</v>
      </c>
      <c r="D151" t="s">
        <v>283</v>
      </c>
      <c r="H151" t="s">
        <v>27</v>
      </c>
      <c r="I151" t="s">
        <v>41</v>
      </c>
      <c r="J151" t="s">
        <v>29</v>
      </c>
      <c r="K151">
        <v>45</v>
      </c>
      <c r="L151">
        <v>0.1</v>
      </c>
      <c r="M151">
        <v>0.2</v>
      </c>
      <c r="N151">
        <v>0.45</v>
      </c>
      <c r="O151">
        <v>220</v>
      </c>
      <c r="P151">
        <v>0.002</v>
      </c>
      <c r="S151">
        <v>300</v>
      </c>
      <c r="T151" t="s">
        <v>105</v>
      </c>
      <c r="U151">
        <v>650</v>
      </c>
      <c r="V151" t="s">
        <v>106</v>
      </c>
      <c r="W151">
        <v>100</v>
      </c>
      <c r="X151" t="s">
        <v>293</v>
      </c>
      <c r="Y151" t="s">
        <v>137</v>
      </c>
    </row>
    <row r="152" spans="1:25">
      <c r="A152" t="s">
        <v>294</v>
      </c>
      <c r="B152" s="2" t="str">
        <f>Hyperlink("https://www.diodes.com/datasheet/download/BC856AFSWQ-BC857CFSWQ.pdf")</f>
        <v>https://www.diodes.com/datasheet/download/BC856AFSWQ-BC857CFSWQ.pdf</v>
      </c>
      <c r="C152" t="str">
        <f>Hyperlink("https://www.diodes.com/part/view/BC857BFSWQ","BC857BFSWQ")</f>
        <v>BC857BFSWQ</v>
      </c>
      <c r="D152" t="s">
        <v>283</v>
      </c>
      <c r="H152" t="s">
        <v>33</v>
      </c>
      <c r="I152" t="s">
        <v>41</v>
      </c>
      <c r="J152" t="s">
        <v>29</v>
      </c>
      <c r="K152">
        <v>45</v>
      </c>
      <c r="L152">
        <v>0.1</v>
      </c>
      <c r="M152">
        <v>0.2</v>
      </c>
      <c r="N152">
        <v>0.45</v>
      </c>
      <c r="O152">
        <v>220</v>
      </c>
      <c r="P152">
        <v>0.002</v>
      </c>
      <c r="S152">
        <v>300</v>
      </c>
      <c r="T152" t="s">
        <v>105</v>
      </c>
      <c r="U152">
        <v>650</v>
      </c>
      <c r="V152" t="s">
        <v>106</v>
      </c>
      <c r="W152">
        <v>100</v>
      </c>
      <c r="Y152" t="s">
        <v>137</v>
      </c>
    </row>
    <row r="153" spans="1:25">
      <c r="A153" t="s">
        <v>295</v>
      </c>
      <c r="B153" s="2" t="str">
        <f>Hyperlink("https://www.diodes.com/datasheet/download/BC857BFZ.pdf")</f>
        <v>https://www.diodes.com/datasheet/download/BC857BFZ.pdf</v>
      </c>
      <c r="C153" t="str">
        <f>Hyperlink("https://www.diodes.com/part/view/BC857BFZ","BC857BFZ")</f>
        <v>BC857BFZ</v>
      </c>
      <c r="D153" t="s">
        <v>296</v>
      </c>
      <c r="H153" t="s">
        <v>27</v>
      </c>
      <c r="I153" t="s">
        <v>41</v>
      </c>
      <c r="J153" t="s">
        <v>29</v>
      </c>
      <c r="K153">
        <v>45</v>
      </c>
      <c r="L153">
        <v>0.1</v>
      </c>
      <c r="M153">
        <v>0.2</v>
      </c>
      <c r="N153">
        <v>0.27</v>
      </c>
      <c r="O153">
        <v>200</v>
      </c>
      <c r="P153">
        <v>0.002</v>
      </c>
      <c r="S153">
        <v>175</v>
      </c>
      <c r="T153" t="s">
        <v>105</v>
      </c>
      <c r="U153">
        <v>500</v>
      </c>
      <c r="V153" t="s">
        <v>106</v>
      </c>
      <c r="W153">
        <v>270</v>
      </c>
      <c r="Y153" t="s">
        <v>209</v>
      </c>
    </row>
    <row r="154" spans="1:25">
      <c r="A154" t="s">
        <v>297</v>
      </c>
      <c r="B154" s="2" t="str">
        <f>Hyperlink("https://www.diodes.com/datasheet/download/BC857BLP.pdf")</f>
        <v>https://www.diodes.com/datasheet/download/BC857BLP.pdf</v>
      </c>
      <c r="C154" t="str">
        <f>Hyperlink("https://www.diodes.com/part/view/BC857BLP","BC857BLP")</f>
        <v>BC857BLP</v>
      </c>
      <c r="D154" t="s">
        <v>298</v>
      </c>
      <c r="H154" t="s">
        <v>27</v>
      </c>
      <c r="I154" t="s">
        <v>41</v>
      </c>
      <c r="J154" t="s">
        <v>29</v>
      </c>
      <c r="K154">
        <v>45</v>
      </c>
      <c r="L154">
        <v>0.1</v>
      </c>
      <c r="M154">
        <v>0.2</v>
      </c>
      <c r="N154">
        <v>0.4</v>
      </c>
      <c r="O154">
        <v>220</v>
      </c>
      <c r="P154">
        <v>0.002</v>
      </c>
      <c r="S154">
        <v>300</v>
      </c>
      <c r="T154" t="s">
        <v>105</v>
      </c>
      <c r="U154">
        <v>650</v>
      </c>
      <c r="V154" t="s">
        <v>106</v>
      </c>
      <c r="W154">
        <v>100</v>
      </c>
      <c r="Y154" t="s">
        <v>46</v>
      </c>
    </row>
    <row r="155" spans="1:25">
      <c r="A155" t="s">
        <v>299</v>
      </c>
      <c r="B155" s="2" t="str">
        <f>Hyperlink("https://www.diodes.com/datasheet/download/BC857BLP4.pdf")</f>
        <v>https://www.diodes.com/datasheet/download/BC857BLP4.pdf</v>
      </c>
      <c r="C155" t="str">
        <f>Hyperlink("https://www.diodes.com/part/view/BC857BLP4","BC857BLP4")</f>
        <v>BC857BLP4</v>
      </c>
      <c r="D155" t="s">
        <v>298</v>
      </c>
      <c r="H155" t="s">
        <v>27</v>
      </c>
      <c r="I155" t="s">
        <v>41</v>
      </c>
      <c r="J155" t="s">
        <v>29</v>
      </c>
      <c r="K155">
        <v>45</v>
      </c>
      <c r="L155">
        <v>0.1</v>
      </c>
      <c r="M155">
        <v>0.2</v>
      </c>
      <c r="N155">
        <v>0.4</v>
      </c>
      <c r="O155">
        <v>220</v>
      </c>
      <c r="P155">
        <v>0.002</v>
      </c>
      <c r="S155">
        <v>300</v>
      </c>
      <c r="T155" t="s">
        <v>105</v>
      </c>
      <c r="U155">
        <v>650</v>
      </c>
      <c r="V155" t="s">
        <v>106</v>
      </c>
      <c r="W155">
        <v>100</v>
      </c>
      <c r="Y155" t="s">
        <v>213</v>
      </c>
    </row>
    <row r="156" spans="1:25">
      <c r="A156" t="s">
        <v>300</v>
      </c>
      <c r="B156" s="2" t="str">
        <f>Hyperlink("https://www.diodes.com/datasheet/download/BC857BLP4Q.pdf")</f>
        <v>https://www.diodes.com/datasheet/download/BC857BLP4Q.pdf</v>
      </c>
      <c r="C156" t="str">
        <f>Hyperlink("https://www.diodes.com/part/view/BC857BLP4Q","BC857BLP4Q")</f>
        <v>BC857BLP4Q</v>
      </c>
      <c r="D156" t="s">
        <v>298</v>
      </c>
      <c r="H156" t="s">
        <v>33</v>
      </c>
      <c r="I156" t="s">
        <v>41</v>
      </c>
      <c r="J156" t="s">
        <v>29</v>
      </c>
      <c r="K156">
        <v>45</v>
      </c>
      <c r="L156">
        <v>0.1</v>
      </c>
      <c r="M156">
        <v>0.2</v>
      </c>
      <c r="N156">
        <v>0.255</v>
      </c>
      <c r="O156">
        <v>220</v>
      </c>
      <c r="P156">
        <v>0.002</v>
      </c>
      <c r="S156">
        <v>300</v>
      </c>
      <c r="T156" t="s">
        <v>105</v>
      </c>
      <c r="U156">
        <v>650</v>
      </c>
      <c r="V156" t="s">
        <v>106</v>
      </c>
      <c r="W156">
        <v>100</v>
      </c>
      <c r="X156" t="s">
        <v>301</v>
      </c>
      <c r="Y156" t="s">
        <v>216</v>
      </c>
    </row>
    <row r="157" spans="1:25">
      <c r="A157" t="s">
        <v>302</v>
      </c>
      <c r="B157" s="2" t="str">
        <f>Hyperlink("https://www.diodes.com/datasheet/download/BC856AQ+-+BC857BQ.pdf")</f>
        <v>https://www.diodes.com/datasheet/download/BC856AQ+-+BC857BQ.pdf</v>
      </c>
      <c r="C157" t="str">
        <f>Hyperlink("https://www.diodes.com/part/view/BC857BQ","BC857BQ")</f>
        <v>BC857BQ</v>
      </c>
      <c r="D157" t="s">
        <v>114</v>
      </c>
      <c r="H157" t="s">
        <v>33</v>
      </c>
      <c r="I157" t="s">
        <v>41</v>
      </c>
      <c r="J157" t="s">
        <v>29</v>
      </c>
      <c r="K157">
        <v>45</v>
      </c>
      <c r="L157">
        <v>0.1</v>
      </c>
      <c r="M157">
        <v>0.2</v>
      </c>
      <c r="N157">
        <v>0.31</v>
      </c>
      <c r="O157">
        <v>220</v>
      </c>
      <c r="P157">
        <v>0.002</v>
      </c>
      <c r="S157">
        <v>300</v>
      </c>
      <c r="T157" t="s">
        <v>105</v>
      </c>
      <c r="U157">
        <v>650</v>
      </c>
      <c r="V157" t="s">
        <v>106</v>
      </c>
      <c r="W157">
        <v>200</v>
      </c>
      <c r="Y157" t="s">
        <v>80</v>
      </c>
    </row>
    <row r="158" spans="1:25">
      <c r="A158" t="s">
        <v>303</v>
      </c>
      <c r="B158" s="2" t="str">
        <f>Hyperlink("https://www.diodes.com/datasheet/download/BC857BS.pdf")</f>
        <v>https://www.diodes.com/datasheet/download/BC857BS.pdf</v>
      </c>
      <c r="C158" t="str">
        <f>Hyperlink("https://www.diodes.com/part/view/BC857BS","BC857BS")</f>
        <v>BC857BS</v>
      </c>
      <c r="D158" t="s">
        <v>116</v>
      </c>
      <c r="H158" t="s">
        <v>27</v>
      </c>
      <c r="I158" t="s">
        <v>41</v>
      </c>
      <c r="J158" t="s">
        <v>117</v>
      </c>
      <c r="K158">
        <v>45</v>
      </c>
      <c r="L158">
        <v>0.1</v>
      </c>
      <c r="M158">
        <v>0.2</v>
      </c>
      <c r="N158">
        <v>0.2</v>
      </c>
      <c r="O158">
        <v>220</v>
      </c>
      <c r="P158">
        <v>0.002</v>
      </c>
      <c r="S158">
        <v>100</v>
      </c>
      <c r="T158" t="s">
        <v>105</v>
      </c>
      <c r="U158">
        <v>400</v>
      </c>
      <c r="V158" t="s">
        <v>106</v>
      </c>
      <c r="W158">
        <v>100</v>
      </c>
      <c r="Y158" t="s">
        <v>118</v>
      </c>
    </row>
    <row r="159" spans="1:25">
      <c r="A159" t="s">
        <v>304</v>
      </c>
      <c r="B159" s="2" t="str">
        <f>Hyperlink("https://www.diodes.com/datasheet/download/BC857BS.pdf")</f>
        <v>https://www.diodes.com/datasheet/download/BC857BS.pdf</v>
      </c>
      <c r="C159" t="str">
        <f>Hyperlink("https://www.diodes.com/part/view/BC857BSQ","BC857BSQ")</f>
        <v>BC857BSQ</v>
      </c>
      <c r="D159" t="s">
        <v>116</v>
      </c>
      <c r="H159" t="s">
        <v>33</v>
      </c>
      <c r="I159" t="s">
        <v>41</v>
      </c>
      <c r="J159" t="s">
        <v>117</v>
      </c>
      <c r="K159">
        <v>45</v>
      </c>
      <c r="L159">
        <v>0.1</v>
      </c>
      <c r="M159">
        <v>0.2</v>
      </c>
      <c r="N159">
        <v>0.2</v>
      </c>
      <c r="O159">
        <v>220</v>
      </c>
      <c r="P159">
        <v>0.002</v>
      </c>
      <c r="S159">
        <v>100</v>
      </c>
      <c r="T159" t="s">
        <v>105</v>
      </c>
      <c r="U159">
        <v>400</v>
      </c>
      <c r="V159" t="s">
        <v>106</v>
      </c>
      <c r="W159">
        <v>100</v>
      </c>
      <c r="Y159" t="s">
        <v>118</v>
      </c>
    </row>
    <row r="160" spans="1:25">
      <c r="A160" t="s">
        <v>305</v>
      </c>
      <c r="B160" s="2" t="str">
        <f>Hyperlink("https://www.diodes.com/datasheet/download/BC857BT.pdf")</f>
        <v>https://www.diodes.com/datasheet/download/BC857BT.pdf</v>
      </c>
      <c r="C160" t="str">
        <f>Hyperlink("https://www.diodes.com/part/view/BC857BT","BC857BT")</f>
        <v>BC857BT</v>
      </c>
      <c r="D160" t="s">
        <v>287</v>
      </c>
      <c r="H160" t="s">
        <v>27</v>
      </c>
      <c r="I160" t="s">
        <v>41</v>
      </c>
      <c r="J160" t="s">
        <v>29</v>
      </c>
      <c r="K160">
        <v>45</v>
      </c>
      <c r="L160">
        <v>0.1</v>
      </c>
      <c r="M160">
        <v>0.2</v>
      </c>
      <c r="N160">
        <v>0.15</v>
      </c>
      <c r="O160">
        <v>220</v>
      </c>
      <c r="P160">
        <v>0.002</v>
      </c>
      <c r="S160">
        <v>300</v>
      </c>
      <c r="T160" t="s">
        <v>105</v>
      </c>
      <c r="U160">
        <v>650</v>
      </c>
      <c r="V160" t="s">
        <v>106</v>
      </c>
      <c r="W160">
        <v>100</v>
      </c>
      <c r="Y160" t="s">
        <v>43</v>
      </c>
    </row>
    <row r="161" spans="1:25">
      <c r="A161" t="s">
        <v>306</v>
      </c>
      <c r="B161" s="2" t="str">
        <f>Hyperlink("https://www.diodes.com/datasheet/download/BC857BTQ.pdf")</f>
        <v>https://www.diodes.com/datasheet/download/BC857BTQ.pdf</v>
      </c>
      <c r="C161" t="str">
        <f>Hyperlink("https://www.diodes.com/part/view/BC857BTQ","BC857BTQ")</f>
        <v>BC857BTQ</v>
      </c>
      <c r="D161" t="s">
        <v>287</v>
      </c>
      <c r="H161" t="s">
        <v>33</v>
      </c>
      <c r="I161" t="s">
        <v>41</v>
      </c>
      <c r="J161" t="s">
        <v>29</v>
      </c>
      <c r="K161">
        <v>45</v>
      </c>
      <c r="L161">
        <v>0.1</v>
      </c>
      <c r="M161">
        <v>0.2</v>
      </c>
      <c r="N161">
        <v>0.15</v>
      </c>
      <c r="O161">
        <v>220</v>
      </c>
      <c r="P161">
        <v>0.002</v>
      </c>
      <c r="S161">
        <v>300</v>
      </c>
      <c r="T161" t="s">
        <v>105</v>
      </c>
      <c r="U161">
        <v>650</v>
      </c>
      <c r="V161" t="s">
        <v>106</v>
      </c>
      <c r="W161">
        <v>100</v>
      </c>
      <c r="Y161" t="s">
        <v>43</v>
      </c>
    </row>
    <row r="162" spans="1:25">
      <c r="A162" t="s">
        <v>307</v>
      </c>
      <c r="B162" s="2" t="str">
        <f>Hyperlink("https://www.diodes.com/datasheet/download/BC857BV.pdf")</f>
        <v>https://www.diodes.com/datasheet/download/BC857BV.pdf</v>
      </c>
      <c r="C162" t="str">
        <f>Hyperlink("https://www.diodes.com/part/view/BC857BV","BC857BV")</f>
        <v>BC857BV</v>
      </c>
      <c r="D162" t="s">
        <v>308</v>
      </c>
      <c r="H162" t="s">
        <v>27</v>
      </c>
      <c r="I162" t="s">
        <v>41</v>
      </c>
      <c r="J162" t="s">
        <v>117</v>
      </c>
      <c r="K162">
        <v>45</v>
      </c>
      <c r="L162">
        <v>0.1</v>
      </c>
      <c r="M162">
        <v>0.2</v>
      </c>
      <c r="N162">
        <v>0.15</v>
      </c>
      <c r="O162">
        <v>220</v>
      </c>
      <c r="P162">
        <v>0.002</v>
      </c>
      <c r="S162">
        <v>100</v>
      </c>
      <c r="T162" t="s">
        <v>105</v>
      </c>
      <c r="U162">
        <v>400</v>
      </c>
      <c r="V162" t="s">
        <v>106</v>
      </c>
      <c r="W162">
        <v>100</v>
      </c>
      <c r="Y162" t="s">
        <v>226</v>
      </c>
    </row>
    <row r="163" spans="1:25">
      <c r="A163" t="s">
        <v>309</v>
      </c>
      <c r="B163" s="2" t="str">
        <f>Hyperlink("https://www.diodes.com/datasheet/download/BC857BW.pdf")</f>
        <v>https://www.diodes.com/datasheet/download/BC857BW.pdf</v>
      </c>
      <c r="C163" t="str">
        <f>Hyperlink("https://www.diodes.com/part/view/BC857BW","BC857BW")</f>
        <v>BC857BW</v>
      </c>
      <c r="D163" t="s">
        <v>121</v>
      </c>
      <c r="H163" t="s">
        <v>27</v>
      </c>
      <c r="I163" t="s">
        <v>41</v>
      </c>
      <c r="J163" t="s">
        <v>29</v>
      </c>
      <c r="K163">
        <v>45</v>
      </c>
      <c r="L163">
        <v>0.1</v>
      </c>
      <c r="M163">
        <v>0.2</v>
      </c>
      <c r="N163">
        <v>0.2</v>
      </c>
      <c r="O163">
        <v>220</v>
      </c>
      <c r="P163">
        <v>0.002</v>
      </c>
      <c r="S163">
        <v>300</v>
      </c>
      <c r="T163" t="s">
        <v>105</v>
      </c>
      <c r="U163">
        <v>650</v>
      </c>
      <c r="V163" t="s">
        <v>106</v>
      </c>
      <c r="W163">
        <v>200</v>
      </c>
      <c r="Y163" t="s">
        <v>97</v>
      </c>
    </row>
    <row r="164" spans="1:25">
      <c r="A164" t="s">
        <v>310</v>
      </c>
      <c r="B164" s="2" t="str">
        <f>Hyperlink("https://www.diodes.com/datasheet/download/BC857BWQ.pdf")</f>
        <v>https://www.diodes.com/datasheet/download/BC857BWQ.pdf</v>
      </c>
      <c r="C164" t="str">
        <f>Hyperlink("https://www.diodes.com/part/view/BC857BWQ","BC857BWQ")</f>
        <v>BC857BWQ</v>
      </c>
      <c r="D164" t="s">
        <v>121</v>
      </c>
      <c r="H164" t="s">
        <v>33</v>
      </c>
      <c r="I164" t="s">
        <v>41</v>
      </c>
      <c r="J164" t="s">
        <v>29</v>
      </c>
      <c r="K164">
        <v>45</v>
      </c>
      <c r="L164">
        <v>0.1</v>
      </c>
      <c r="M164">
        <v>0.2</v>
      </c>
      <c r="N164">
        <v>0.2</v>
      </c>
      <c r="O164">
        <v>220</v>
      </c>
      <c r="P164">
        <v>0.002</v>
      </c>
      <c r="S164">
        <v>300</v>
      </c>
      <c r="T164" t="s">
        <v>105</v>
      </c>
      <c r="U164">
        <v>650</v>
      </c>
      <c r="V164" t="s">
        <v>106</v>
      </c>
      <c r="W164">
        <v>200</v>
      </c>
      <c r="Y164" t="s">
        <v>97</v>
      </c>
    </row>
    <row r="165" spans="1:25">
      <c r="A165" t="s">
        <v>311</v>
      </c>
      <c r="B165" s="2" t="str">
        <f>Hyperlink("https://www.diodes.com/datasheet/download/BC857C.pdf")</f>
        <v>https://www.diodes.com/datasheet/download/BC857C.pdf</v>
      </c>
      <c r="C165" t="str">
        <f>Hyperlink("https://www.diodes.com/part/view/BC857C","BC857C")</f>
        <v>BC857C</v>
      </c>
      <c r="D165" t="s">
        <v>114</v>
      </c>
      <c r="H165" t="s">
        <v>27</v>
      </c>
      <c r="I165" t="s">
        <v>41</v>
      </c>
      <c r="J165" t="s">
        <v>29</v>
      </c>
      <c r="K165">
        <v>45</v>
      </c>
      <c r="L165">
        <v>0.1</v>
      </c>
      <c r="M165">
        <v>0.2</v>
      </c>
      <c r="N165">
        <v>0.31</v>
      </c>
      <c r="O165">
        <v>420</v>
      </c>
      <c r="P165">
        <v>0.002</v>
      </c>
      <c r="S165">
        <v>300</v>
      </c>
      <c r="T165" t="s">
        <v>105</v>
      </c>
      <c r="U165">
        <v>650</v>
      </c>
      <c r="V165" t="s">
        <v>106</v>
      </c>
      <c r="W165">
        <v>200</v>
      </c>
      <c r="Y165" t="s">
        <v>80</v>
      </c>
    </row>
    <row r="166" spans="1:25">
      <c r="A166" t="s">
        <v>312</v>
      </c>
      <c r="B166" s="2" t="str">
        <f>Hyperlink("https://www.diodes.com/datasheet/download/BC856AFSWQ-BC857CFSWQ.pdf")</f>
        <v>https://www.diodes.com/datasheet/download/BC856AFSWQ-BC857CFSWQ.pdf</v>
      </c>
      <c r="C166" t="str">
        <f>Hyperlink("https://www.diodes.com/part/view/BC857CFSW","BC857CFSW")</f>
        <v>BC857CFSW</v>
      </c>
      <c r="D166" t="s">
        <v>283</v>
      </c>
      <c r="H166" t="s">
        <v>27</v>
      </c>
      <c r="I166" t="s">
        <v>41</v>
      </c>
      <c r="J166" t="s">
        <v>29</v>
      </c>
      <c r="K166">
        <v>45</v>
      </c>
      <c r="L166">
        <v>0.1</v>
      </c>
      <c r="M166">
        <v>0.2</v>
      </c>
      <c r="N166">
        <v>0.45</v>
      </c>
      <c r="O166">
        <v>420</v>
      </c>
      <c r="P166">
        <v>0.002</v>
      </c>
      <c r="S166">
        <v>300</v>
      </c>
      <c r="T166" t="s">
        <v>105</v>
      </c>
      <c r="U166">
        <v>650</v>
      </c>
      <c r="V166" t="s">
        <v>106</v>
      </c>
      <c r="W166">
        <v>100</v>
      </c>
      <c r="Y166" t="s">
        <v>137</v>
      </c>
    </row>
    <row r="167" spans="1:25">
      <c r="A167" t="s">
        <v>313</v>
      </c>
      <c r="B167" s="2" t="str">
        <f>Hyperlink("https://www.diodes.com/datasheet/download/BC856AFSWQ-BC857CFSWQ.pdf")</f>
        <v>https://www.diodes.com/datasheet/download/BC856AFSWQ-BC857CFSWQ.pdf</v>
      </c>
      <c r="C167" t="str">
        <f>Hyperlink("https://www.diodes.com/part/view/BC857CFSWQ","BC857CFSWQ")</f>
        <v>BC857CFSWQ</v>
      </c>
      <c r="D167" t="s">
        <v>283</v>
      </c>
      <c r="H167" t="s">
        <v>33</v>
      </c>
      <c r="I167" t="s">
        <v>41</v>
      </c>
      <c r="J167" t="s">
        <v>29</v>
      </c>
      <c r="K167">
        <v>45</v>
      </c>
      <c r="L167">
        <v>0.1</v>
      </c>
      <c r="M167">
        <v>0.2</v>
      </c>
      <c r="N167">
        <v>0.45</v>
      </c>
      <c r="O167">
        <v>420</v>
      </c>
      <c r="P167">
        <v>0.002</v>
      </c>
      <c r="S167">
        <v>300</v>
      </c>
      <c r="T167" t="s">
        <v>105</v>
      </c>
      <c r="U167">
        <v>650</v>
      </c>
      <c r="V167" t="s">
        <v>106</v>
      </c>
      <c r="W167">
        <v>100</v>
      </c>
      <c r="Y167" t="s">
        <v>137</v>
      </c>
    </row>
    <row r="168" spans="1:25">
      <c r="A168" t="s">
        <v>314</v>
      </c>
      <c r="B168" s="2" t="str">
        <f>Hyperlink("https://www.diodes.com/datasheet/download/BC857CQ.pdf")</f>
        <v>https://www.diodes.com/datasheet/download/BC857CQ.pdf</v>
      </c>
      <c r="C168" t="str">
        <f>Hyperlink("https://www.diodes.com/part/view/BC857CQ","BC857CQ")</f>
        <v>BC857CQ</v>
      </c>
      <c r="D168" t="s">
        <v>114</v>
      </c>
      <c r="H168" t="s">
        <v>33</v>
      </c>
      <c r="I168" t="s">
        <v>41</v>
      </c>
      <c r="J168" t="s">
        <v>29</v>
      </c>
      <c r="K168">
        <v>45</v>
      </c>
      <c r="L168">
        <v>0.1</v>
      </c>
      <c r="M168">
        <v>0.2</v>
      </c>
      <c r="N168">
        <v>0.31</v>
      </c>
      <c r="O168">
        <v>420</v>
      </c>
      <c r="P168">
        <v>0.002</v>
      </c>
      <c r="S168">
        <v>300</v>
      </c>
      <c r="T168" t="s">
        <v>105</v>
      </c>
      <c r="U168">
        <v>650</v>
      </c>
      <c r="V168" t="s">
        <v>106</v>
      </c>
      <c r="W168">
        <v>200</v>
      </c>
      <c r="Y168" t="s">
        <v>80</v>
      </c>
    </row>
    <row r="169" spans="1:25">
      <c r="A169" t="s">
        <v>315</v>
      </c>
      <c r="B169" s="2" t="str">
        <f>Hyperlink("https://www.diodes.com/datasheet/download/BC857CT.pdf")</f>
        <v>https://www.diodes.com/datasheet/download/BC857CT.pdf</v>
      </c>
      <c r="C169" t="str">
        <f>Hyperlink("https://www.diodes.com/part/view/BC857CT","BC857CT")</f>
        <v>BC857CT</v>
      </c>
      <c r="D169" t="s">
        <v>287</v>
      </c>
      <c r="H169" t="s">
        <v>27</v>
      </c>
      <c r="I169" t="s">
        <v>41</v>
      </c>
      <c r="J169" t="s">
        <v>29</v>
      </c>
      <c r="K169">
        <v>45</v>
      </c>
      <c r="L169">
        <v>0.1</v>
      </c>
      <c r="M169">
        <v>0.2</v>
      </c>
      <c r="N169">
        <v>0.15</v>
      </c>
      <c r="O169">
        <v>420</v>
      </c>
      <c r="P169">
        <v>0.002</v>
      </c>
      <c r="S169">
        <v>300</v>
      </c>
      <c r="T169" t="s">
        <v>105</v>
      </c>
      <c r="U169">
        <v>650</v>
      </c>
      <c r="V169" t="s">
        <v>106</v>
      </c>
      <c r="W169">
        <v>100</v>
      </c>
      <c r="Y169" t="s">
        <v>43</v>
      </c>
    </row>
    <row r="170" spans="1:25">
      <c r="A170" t="s">
        <v>316</v>
      </c>
      <c r="B170" s="2" t="str">
        <f>Hyperlink("https://www.diodes.com/datasheet/download/BC857CW.pdf")</f>
        <v>https://www.diodes.com/datasheet/download/BC857CW.pdf</v>
      </c>
      <c r="C170" t="str">
        <f>Hyperlink("https://www.diodes.com/part/view/BC857CW","BC857CW")</f>
        <v>BC857CW</v>
      </c>
      <c r="D170" t="s">
        <v>121</v>
      </c>
      <c r="H170" t="s">
        <v>27</v>
      </c>
      <c r="I170" t="s">
        <v>41</v>
      </c>
      <c r="J170" t="s">
        <v>29</v>
      </c>
      <c r="K170">
        <v>45</v>
      </c>
      <c r="L170">
        <v>0.1</v>
      </c>
      <c r="M170">
        <v>0.2</v>
      </c>
      <c r="N170">
        <v>0.2</v>
      </c>
      <c r="O170">
        <v>420</v>
      </c>
      <c r="P170">
        <v>0.002</v>
      </c>
      <c r="S170">
        <v>300</v>
      </c>
      <c r="T170" t="s">
        <v>105</v>
      </c>
      <c r="U170">
        <v>650</v>
      </c>
      <c r="V170" t="s">
        <v>106</v>
      </c>
      <c r="W170">
        <v>200</v>
      </c>
      <c r="Y170" t="s">
        <v>97</v>
      </c>
    </row>
    <row r="171" spans="1:25">
      <c r="A171" t="s">
        <v>317</v>
      </c>
      <c r="B171" s="2" t="str">
        <f>Hyperlink("https://www.diodes.com/datasheet/download/BC857CWQ.pdf")</f>
        <v>https://www.diodes.com/datasheet/download/BC857CWQ.pdf</v>
      </c>
      <c r="C171" t="str">
        <f>Hyperlink("https://www.diodes.com/part/view/BC857CWQ","BC857CWQ")</f>
        <v>BC857CWQ</v>
      </c>
      <c r="D171" t="s">
        <v>121</v>
      </c>
      <c r="H171" t="s">
        <v>33</v>
      </c>
      <c r="I171" t="s">
        <v>41</v>
      </c>
      <c r="J171" t="s">
        <v>29</v>
      </c>
      <c r="K171">
        <v>45</v>
      </c>
      <c r="L171">
        <v>0.1</v>
      </c>
      <c r="M171">
        <v>0.2</v>
      </c>
      <c r="N171">
        <v>0.2</v>
      </c>
      <c r="O171">
        <v>420</v>
      </c>
      <c r="P171">
        <v>0.002</v>
      </c>
      <c r="S171">
        <v>300</v>
      </c>
      <c r="T171" t="s">
        <v>105</v>
      </c>
      <c r="U171">
        <v>650</v>
      </c>
      <c r="V171" t="s">
        <v>106</v>
      </c>
      <c r="W171">
        <v>200</v>
      </c>
      <c r="Y171" t="s">
        <v>97</v>
      </c>
    </row>
    <row r="172" spans="1:25">
      <c r="A172" t="s">
        <v>318</v>
      </c>
      <c r="B172" s="2" t="str">
        <f>Hyperlink("https://www.diodes.com/datasheet/download/BC858B.pdf")</f>
        <v>https://www.diodes.com/datasheet/download/BC858B.pdf</v>
      </c>
      <c r="C172" t="str">
        <f>Hyperlink("https://www.diodes.com/part/view/BC858B","BC858B")</f>
        <v>BC858B</v>
      </c>
      <c r="D172" t="s">
        <v>319</v>
      </c>
      <c r="H172" t="s">
        <v>27</v>
      </c>
      <c r="I172" t="s">
        <v>41</v>
      </c>
      <c r="J172" t="s">
        <v>29</v>
      </c>
      <c r="K172">
        <v>30</v>
      </c>
      <c r="L172">
        <v>0.1</v>
      </c>
      <c r="M172">
        <v>0.2</v>
      </c>
      <c r="N172">
        <v>0.31</v>
      </c>
      <c r="O172">
        <v>220</v>
      </c>
      <c r="P172">
        <v>0.002</v>
      </c>
      <c r="S172">
        <v>300</v>
      </c>
      <c r="T172" t="s">
        <v>105</v>
      </c>
      <c r="U172">
        <v>650</v>
      </c>
      <c r="V172" t="s">
        <v>106</v>
      </c>
      <c r="W172">
        <v>200</v>
      </c>
      <c r="Y172" t="s">
        <v>80</v>
      </c>
    </row>
    <row r="173" spans="1:25">
      <c r="A173" t="s">
        <v>320</v>
      </c>
      <c r="B173" s="2" t="str">
        <f>Hyperlink("https://www.diodes.com/datasheet/download/BC858BW.pdf")</f>
        <v>https://www.diodes.com/datasheet/download/BC858BW.pdf</v>
      </c>
      <c r="C173" t="str">
        <f>Hyperlink("https://www.diodes.com/part/view/BC858BW","BC858BW")</f>
        <v>BC858BW</v>
      </c>
      <c r="D173" t="s">
        <v>321</v>
      </c>
      <c r="H173" t="s">
        <v>27</v>
      </c>
      <c r="I173" t="s">
        <v>41</v>
      </c>
      <c r="J173" t="s">
        <v>29</v>
      </c>
      <c r="K173">
        <v>30</v>
      </c>
      <c r="L173">
        <v>0.1</v>
      </c>
      <c r="M173">
        <v>0.2</v>
      </c>
      <c r="N173">
        <v>0.2</v>
      </c>
      <c r="O173">
        <v>220</v>
      </c>
      <c r="P173">
        <v>0.002</v>
      </c>
      <c r="S173">
        <v>300</v>
      </c>
      <c r="T173" t="s">
        <v>105</v>
      </c>
      <c r="U173">
        <v>650</v>
      </c>
      <c r="V173" t="s">
        <v>106</v>
      </c>
      <c r="W173">
        <v>200</v>
      </c>
      <c r="Y173" t="s">
        <v>97</v>
      </c>
    </row>
    <row r="174" spans="1:25">
      <c r="A174" t="s">
        <v>322</v>
      </c>
      <c r="B174" s="2" t="str">
        <f>Hyperlink("https://www.diodes.com/datasheet/download/BC858C.pdf")</f>
        <v>https://www.diodes.com/datasheet/download/BC858C.pdf</v>
      </c>
      <c r="C174" t="str">
        <f>Hyperlink("https://www.diodes.com/part/view/BC858C","BC858C")</f>
        <v>BC858C</v>
      </c>
      <c r="D174" t="s">
        <v>319</v>
      </c>
      <c r="H174" t="s">
        <v>27</v>
      </c>
      <c r="I174" t="s">
        <v>41</v>
      </c>
      <c r="J174" t="s">
        <v>29</v>
      </c>
      <c r="K174">
        <v>30</v>
      </c>
      <c r="L174">
        <v>0.1</v>
      </c>
      <c r="M174">
        <v>0.2</v>
      </c>
      <c r="N174">
        <v>0.31</v>
      </c>
      <c r="O174">
        <v>420</v>
      </c>
      <c r="P174">
        <v>0.002</v>
      </c>
      <c r="S174">
        <v>300</v>
      </c>
      <c r="T174" t="s">
        <v>105</v>
      </c>
      <c r="U174">
        <v>650</v>
      </c>
      <c r="V174" t="s">
        <v>106</v>
      </c>
      <c r="W174">
        <v>200</v>
      </c>
      <c r="Y174" t="s">
        <v>80</v>
      </c>
    </row>
    <row r="175" spans="1:25">
      <c r="A175" t="s">
        <v>323</v>
      </c>
      <c r="B175" s="2" t="str">
        <f>Hyperlink("https://www.diodes.com/datasheet/download/BCM846BS.pdf")</f>
        <v>https://www.diodes.com/datasheet/download/BCM846BS.pdf</v>
      </c>
      <c r="C175" t="str">
        <f>Hyperlink("https://www.diodes.com/part/view/BCM846BS","BCM846BS")</f>
        <v>BCM846BS</v>
      </c>
      <c r="D175" t="s">
        <v>176</v>
      </c>
      <c r="H175" t="s">
        <v>27</v>
      </c>
      <c r="I175" t="s">
        <v>324</v>
      </c>
      <c r="J175" t="s">
        <v>177</v>
      </c>
      <c r="K175">
        <v>65</v>
      </c>
      <c r="L175">
        <v>0.1</v>
      </c>
      <c r="M175">
        <v>0.2</v>
      </c>
      <c r="N175">
        <v>0.2</v>
      </c>
      <c r="O175">
        <v>200</v>
      </c>
      <c r="P175">
        <v>0.002</v>
      </c>
      <c r="S175">
        <v>100</v>
      </c>
      <c r="T175" t="s">
        <v>105</v>
      </c>
      <c r="U175">
        <v>400</v>
      </c>
      <c r="V175" t="s">
        <v>106</v>
      </c>
      <c r="W175">
        <v>100</v>
      </c>
      <c r="Y175" t="s">
        <v>118</v>
      </c>
    </row>
    <row r="176" spans="1:25">
      <c r="A176" t="s">
        <v>325</v>
      </c>
      <c r="B176" s="2" t="str">
        <f>Hyperlink("https://www.diodes.com/datasheet/download/BCM847BS.pdf")</f>
        <v>https://www.diodes.com/datasheet/download/BCM847BS.pdf</v>
      </c>
      <c r="C176" t="str">
        <f>Hyperlink("https://www.diodes.com/part/view/BCM847BS","BCM847BS")</f>
        <v>BCM847BS</v>
      </c>
      <c r="D176" t="s">
        <v>219</v>
      </c>
      <c r="H176" t="s">
        <v>27</v>
      </c>
      <c r="I176" t="s">
        <v>324</v>
      </c>
      <c r="J176" t="s">
        <v>177</v>
      </c>
      <c r="K176">
        <v>45</v>
      </c>
      <c r="L176">
        <v>0.1</v>
      </c>
      <c r="M176">
        <v>0.2</v>
      </c>
      <c r="N176">
        <v>0.2</v>
      </c>
      <c r="O176">
        <v>200</v>
      </c>
      <c r="P176">
        <v>0.002</v>
      </c>
      <c r="S176">
        <v>100</v>
      </c>
      <c r="T176" t="s">
        <v>105</v>
      </c>
      <c r="U176">
        <v>400</v>
      </c>
      <c r="V176" t="s">
        <v>106</v>
      </c>
      <c r="W176">
        <v>100</v>
      </c>
      <c r="Y176" t="s">
        <v>118</v>
      </c>
    </row>
    <row r="177" spans="1:25">
      <c r="A177" t="s">
        <v>326</v>
      </c>
      <c r="B177" s="2" t="str">
        <f>Hyperlink("https://www.diodes.com/datasheet/download/BCM857BS.pdf")</f>
        <v>https://www.diodes.com/datasheet/download/BCM857BS.pdf</v>
      </c>
      <c r="C177" t="str">
        <f>Hyperlink("https://www.diodes.com/part/view/BCM857BS","BCM857BS")</f>
        <v>BCM857BS</v>
      </c>
      <c r="D177" t="s">
        <v>116</v>
      </c>
      <c r="H177" t="s">
        <v>27</v>
      </c>
      <c r="I177" t="s">
        <v>324</v>
      </c>
      <c r="J177" t="s">
        <v>117</v>
      </c>
      <c r="K177">
        <v>45</v>
      </c>
      <c r="L177">
        <v>0.1</v>
      </c>
      <c r="M177">
        <v>0.2</v>
      </c>
      <c r="N177">
        <v>0.2</v>
      </c>
      <c r="O177">
        <v>200</v>
      </c>
      <c r="P177">
        <v>0.002</v>
      </c>
      <c r="S177">
        <v>200</v>
      </c>
      <c r="T177" t="s">
        <v>105</v>
      </c>
      <c r="U177">
        <v>400</v>
      </c>
      <c r="V177" t="s">
        <v>106</v>
      </c>
      <c r="W177">
        <v>100</v>
      </c>
      <c r="Y177" t="s">
        <v>118</v>
      </c>
    </row>
    <row r="178" spans="1:25">
      <c r="A178" t="s">
        <v>327</v>
      </c>
      <c r="B178" s="2" t="str">
        <f>Hyperlink("https://www.diodes.com/datasheet/download/BCM857BV.pdf")</f>
        <v>https://www.diodes.com/datasheet/download/BCM857BV.pdf</v>
      </c>
      <c r="C178" t="str">
        <f>Hyperlink("https://www.diodes.com/part/view/BCM857BV","BCM857BV")</f>
        <v>BCM857BV</v>
      </c>
      <c r="D178" t="s">
        <v>308</v>
      </c>
      <c r="H178" t="s">
        <v>27</v>
      </c>
      <c r="I178" t="s">
        <v>324</v>
      </c>
      <c r="J178" t="s">
        <v>117</v>
      </c>
      <c r="K178">
        <v>45</v>
      </c>
      <c r="L178">
        <v>0.1</v>
      </c>
      <c r="M178">
        <v>0.2</v>
      </c>
      <c r="N178">
        <v>0.5</v>
      </c>
      <c r="O178">
        <v>200</v>
      </c>
      <c r="P178">
        <v>0.002</v>
      </c>
      <c r="S178">
        <v>200</v>
      </c>
      <c r="T178" t="s">
        <v>105</v>
      </c>
      <c r="U178">
        <v>400</v>
      </c>
      <c r="V178" t="s">
        <v>106</v>
      </c>
      <c r="W178">
        <v>100</v>
      </c>
      <c r="Y178" t="s">
        <v>226</v>
      </c>
    </row>
    <row r="179" spans="1:25">
      <c r="A179" t="s">
        <v>328</v>
      </c>
      <c r="B179" s="2" t="str">
        <f>Hyperlink("https://www.diodes.com/datasheet/download/BCP51.pdf")</f>
        <v>https://www.diodes.com/datasheet/download/BCP51.pdf</v>
      </c>
      <c r="C179" t="str">
        <f>Hyperlink("https://www.diodes.com/part/view/BCP51","BCP51")</f>
        <v>BCP51</v>
      </c>
      <c r="D179" t="s">
        <v>329</v>
      </c>
      <c r="H179" t="s">
        <v>27</v>
      </c>
      <c r="I179" t="s">
        <v>28</v>
      </c>
      <c r="J179" t="s">
        <v>29</v>
      </c>
      <c r="K179">
        <v>45</v>
      </c>
      <c r="L179">
        <v>1</v>
      </c>
      <c r="M179">
        <v>2</v>
      </c>
      <c r="N179">
        <v>2</v>
      </c>
      <c r="O179">
        <v>40</v>
      </c>
      <c r="P179">
        <v>0.15</v>
      </c>
      <c r="Q179">
        <v>25</v>
      </c>
      <c r="R179">
        <v>0.5</v>
      </c>
      <c r="S179">
        <v>500</v>
      </c>
      <c r="T179" t="s">
        <v>30</v>
      </c>
      <c r="W179">
        <v>150</v>
      </c>
      <c r="Y179" t="s">
        <v>330</v>
      </c>
    </row>
    <row r="180" spans="1:25">
      <c r="A180" t="s">
        <v>331</v>
      </c>
      <c r="B180" s="2" t="str">
        <f>Hyperlink("https://www.diodes.com/datasheet/download/BCP5110.pdf")</f>
        <v>https://www.diodes.com/datasheet/download/BCP5110.pdf</v>
      </c>
      <c r="C180" t="str">
        <f>Hyperlink("https://www.diodes.com/part/view/BCP5110","BCP5110")</f>
        <v>BCP5110</v>
      </c>
      <c r="D180" t="s">
        <v>329</v>
      </c>
      <c r="H180" t="s">
        <v>27</v>
      </c>
      <c r="I180" t="s">
        <v>28</v>
      </c>
      <c r="J180" t="s">
        <v>29</v>
      </c>
      <c r="K180">
        <v>45</v>
      </c>
      <c r="L180">
        <v>1</v>
      </c>
      <c r="M180">
        <v>2</v>
      </c>
      <c r="N180">
        <v>2</v>
      </c>
      <c r="O180">
        <v>63</v>
      </c>
      <c r="P180">
        <v>0.15</v>
      </c>
      <c r="Q180">
        <v>25</v>
      </c>
      <c r="R180">
        <v>0.5</v>
      </c>
      <c r="S180">
        <v>500</v>
      </c>
      <c r="T180" t="s">
        <v>30</v>
      </c>
      <c r="W180">
        <v>150</v>
      </c>
      <c r="Y180" t="s">
        <v>330</v>
      </c>
    </row>
    <row r="181" spans="1:25">
      <c r="A181" t="s">
        <v>332</v>
      </c>
      <c r="B181" s="2" t="str">
        <f>Hyperlink("https://www.diodes.com/datasheet/download/BCP5116.pdf")</f>
        <v>https://www.diodes.com/datasheet/download/BCP5116.pdf</v>
      </c>
      <c r="C181" t="str">
        <f>Hyperlink("https://www.diodes.com/part/view/BCP5116","BCP5116")</f>
        <v>BCP5116</v>
      </c>
      <c r="D181" t="s">
        <v>329</v>
      </c>
      <c r="H181" t="s">
        <v>27</v>
      </c>
      <c r="I181" t="s">
        <v>28</v>
      </c>
      <c r="J181" t="s">
        <v>29</v>
      </c>
      <c r="K181">
        <v>45</v>
      </c>
      <c r="L181">
        <v>1</v>
      </c>
      <c r="M181">
        <v>2</v>
      </c>
      <c r="N181">
        <v>2</v>
      </c>
      <c r="O181">
        <v>100</v>
      </c>
      <c r="P181">
        <v>0.15</v>
      </c>
      <c r="Q181">
        <v>25</v>
      </c>
      <c r="R181">
        <v>0.5</v>
      </c>
      <c r="S181">
        <v>500</v>
      </c>
      <c r="T181" t="s">
        <v>30</v>
      </c>
      <c r="W181">
        <v>150</v>
      </c>
      <c r="Y181" t="s">
        <v>330</v>
      </c>
    </row>
    <row r="182" spans="1:25">
      <c r="A182" t="s">
        <v>333</v>
      </c>
      <c r="B182" s="2" t="str">
        <f>Hyperlink("https://www.diodes.com/datasheet/download/BCP52.pdf")</f>
        <v>https://www.diodes.com/datasheet/download/BCP52.pdf</v>
      </c>
      <c r="C182" t="str">
        <f>Hyperlink("https://www.diodes.com/part/view/BCP52","BCP52")</f>
        <v>BCP52</v>
      </c>
      <c r="D182" t="s">
        <v>334</v>
      </c>
      <c r="H182" t="s">
        <v>27</v>
      </c>
      <c r="I182" t="s">
        <v>28</v>
      </c>
      <c r="J182" t="s">
        <v>29</v>
      </c>
      <c r="K182">
        <v>60</v>
      </c>
      <c r="L182">
        <v>1</v>
      </c>
      <c r="M182">
        <v>2</v>
      </c>
      <c r="N182">
        <v>2</v>
      </c>
      <c r="O182">
        <v>40</v>
      </c>
      <c r="P182">
        <v>0.15</v>
      </c>
      <c r="Q182">
        <v>25</v>
      </c>
      <c r="R182">
        <v>0.5</v>
      </c>
      <c r="S182">
        <v>500</v>
      </c>
      <c r="T182" t="s">
        <v>30</v>
      </c>
      <c r="W182">
        <v>150</v>
      </c>
      <c r="Y182" t="s">
        <v>330</v>
      </c>
    </row>
    <row r="183" spans="1:25">
      <c r="A183" t="s">
        <v>335</v>
      </c>
      <c r="B183" s="2" t="str">
        <f>Hyperlink("https://www.diodes.com/datasheet/download/BCP5210.pdf")</f>
        <v>https://www.diodes.com/datasheet/download/BCP5210.pdf</v>
      </c>
      <c r="C183" t="str">
        <f>Hyperlink("https://www.diodes.com/part/view/BCP5210","BCP5210")</f>
        <v>BCP5210</v>
      </c>
      <c r="D183" t="s">
        <v>334</v>
      </c>
      <c r="H183" t="s">
        <v>27</v>
      </c>
      <c r="I183" t="s">
        <v>28</v>
      </c>
      <c r="J183" t="s">
        <v>29</v>
      </c>
      <c r="K183">
        <v>60</v>
      </c>
      <c r="L183">
        <v>1</v>
      </c>
      <c r="M183">
        <v>2</v>
      </c>
      <c r="N183">
        <v>2</v>
      </c>
      <c r="O183">
        <v>63</v>
      </c>
      <c r="P183">
        <v>0.15</v>
      </c>
      <c r="Q183">
        <v>25</v>
      </c>
      <c r="R183">
        <v>0.5</v>
      </c>
      <c r="S183">
        <v>500</v>
      </c>
      <c r="T183" t="s">
        <v>30</v>
      </c>
      <c r="W183">
        <v>150</v>
      </c>
      <c r="Y183" t="s">
        <v>330</v>
      </c>
    </row>
    <row r="184" spans="1:25">
      <c r="A184" t="s">
        <v>336</v>
      </c>
      <c r="B184" s="2" t="str">
        <f>Hyperlink("https://www.diodes.com/datasheet/download/BCP5216.pdf")</f>
        <v>https://www.diodes.com/datasheet/download/BCP5216.pdf</v>
      </c>
      <c r="C184" t="str">
        <f>Hyperlink("https://www.diodes.com/part/view/BCP5216","BCP5216")</f>
        <v>BCP5216</v>
      </c>
      <c r="D184" t="s">
        <v>334</v>
      </c>
      <c r="H184" t="s">
        <v>27</v>
      </c>
      <c r="I184" t="s">
        <v>28</v>
      </c>
      <c r="J184" t="s">
        <v>29</v>
      </c>
      <c r="K184">
        <v>60</v>
      </c>
      <c r="L184">
        <v>1</v>
      </c>
      <c r="M184">
        <v>2</v>
      </c>
      <c r="N184">
        <v>2</v>
      </c>
      <c r="O184">
        <v>100</v>
      </c>
      <c r="P184">
        <v>0.15</v>
      </c>
      <c r="Q184">
        <v>25</v>
      </c>
      <c r="R184">
        <v>0.5</v>
      </c>
      <c r="S184">
        <v>500</v>
      </c>
      <c r="T184" t="s">
        <v>30</v>
      </c>
      <c r="W184">
        <v>150</v>
      </c>
      <c r="Y184" t="s">
        <v>330</v>
      </c>
    </row>
    <row r="185" spans="1:25">
      <c r="A185" t="s">
        <v>337</v>
      </c>
      <c r="B185" s="2" t="str">
        <f>Hyperlink("https://www.diodes.com/datasheet/download/BCP53.pdf")</f>
        <v>https://www.diodes.com/datasheet/download/BCP53.pdf</v>
      </c>
      <c r="C185" t="str">
        <f>Hyperlink("https://www.diodes.com/part/view/BCP53","BCP53")</f>
        <v>BCP53</v>
      </c>
      <c r="D185" t="s">
        <v>338</v>
      </c>
      <c r="H185" t="s">
        <v>27</v>
      </c>
      <c r="I185" t="s">
        <v>28</v>
      </c>
      <c r="J185" t="s">
        <v>29</v>
      </c>
      <c r="K185">
        <v>80</v>
      </c>
      <c r="L185">
        <v>1</v>
      </c>
      <c r="M185">
        <v>2</v>
      </c>
      <c r="N185">
        <v>2</v>
      </c>
      <c r="O185">
        <v>40</v>
      </c>
      <c r="P185">
        <v>0.15</v>
      </c>
      <c r="Q185">
        <v>25</v>
      </c>
      <c r="R185">
        <v>0.5</v>
      </c>
      <c r="S185">
        <v>500</v>
      </c>
      <c r="T185" t="s">
        <v>30</v>
      </c>
      <c r="W185">
        <v>150</v>
      </c>
      <c r="Y185" t="s">
        <v>330</v>
      </c>
    </row>
    <row r="186" spans="1:25">
      <c r="A186" t="s">
        <v>339</v>
      </c>
      <c r="B186" s="2" t="str">
        <f>Hyperlink("https://www.diodes.com/datasheet/download/BCP5310.pdf")</f>
        <v>https://www.diodes.com/datasheet/download/BCP5310.pdf</v>
      </c>
      <c r="C186" t="str">
        <f>Hyperlink("https://www.diodes.com/part/view/BCP5310","BCP5310")</f>
        <v>BCP5310</v>
      </c>
      <c r="D186" t="s">
        <v>338</v>
      </c>
      <c r="H186" t="s">
        <v>27</v>
      </c>
      <c r="I186" t="s">
        <v>28</v>
      </c>
      <c r="J186" t="s">
        <v>29</v>
      </c>
      <c r="K186">
        <v>80</v>
      </c>
      <c r="L186">
        <v>1</v>
      </c>
      <c r="M186">
        <v>2</v>
      </c>
      <c r="N186">
        <v>2</v>
      </c>
      <c r="O186">
        <v>63</v>
      </c>
      <c r="P186">
        <v>0.15</v>
      </c>
      <c r="Q186">
        <v>25</v>
      </c>
      <c r="R186">
        <v>0.5</v>
      </c>
      <c r="S186">
        <v>500</v>
      </c>
      <c r="T186" t="s">
        <v>30</v>
      </c>
      <c r="W186">
        <v>150</v>
      </c>
      <c r="Y186" t="s">
        <v>330</v>
      </c>
    </row>
    <row r="187" spans="1:25">
      <c r="A187" t="s">
        <v>340</v>
      </c>
      <c r="B187" s="2" t="str">
        <f>Hyperlink("https://www.diodes.com/datasheet/download/BCP5316.pdf")</f>
        <v>https://www.diodes.com/datasheet/download/BCP5316.pdf</v>
      </c>
      <c r="C187" t="str">
        <f>Hyperlink("https://www.diodes.com/part/view/BCP5316","BCP5316")</f>
        <v>BCP5316</v>
      </c>
      <c r="D187" t="s">
        <v>338</v>
      </c>
      <c r="H187" t="s">
        <v>27</v>
      </c>
      <c r="I187" t="s">
        <v>28</v>
      </c>
      <c r="J187" t="s">
        <v>29</v>
      </c>
      <c r="K187">
        <v>80</v>
      </c>
      <c r="L187">
        <v>1</v>
      </c>
      <c r="M187">
        <v>2</v>
      </c>
      <c r="N187">
        <v>2</v>
      </c>
      <c r="O187">
        <v>100</v>
      </c>
      <c r="P187">
        <v>0.15</v>
      </c>
      <c r="Q187">
        <v>25</v>
      </c>
      <c r="R187">
        <v>0.5</v>
      </c>
      <c r="S187">
        <v>500</v>
      </c>
      <c r="T187" t="s">
        <v>30</v>
      </c>
      <c r="W187">
        <v>150</v>
      </c>
      <c r="Y187" t="s">
        <v>330</v>
      </c>
    </row>
    <row r="188" spans="1:25">
      <c r="A188" t="s">
        <v>341</v>
      </c>
      <c r="B188" s="2" t="str">
        <f>Hyperlink("https://www.diodes.com/datasheet/download/BCP5316Q.pdf")</f>
        <v>https://www.diodes.com/datasheet/download/BCP5316Q.pdf</v>
      </c>
      <c r="C188" t="str">
        <f>Hyperlink("https://www.diodes.com/part/view/BCP5316Q","BCP5316Q")</f>
        <v>BCP5316Q</v>
      </c>
      <c r="D188" t="s">
        <v>338</v>
      </c>
      <c r="H188" t="s">
        <v>33</v>
      </c>
      <c r="I188" t="s">
        <v>28</v>
      </c>
      <c r="J188" t="s">
        <v>29</v>
      </c>
      <c r="K188">
        <v>80</v>
      </c>
      <c r="L188">
        <v>1</v>
      </c>
      <c r="M188">
        <v>2</v>
      </c>
      <c r="N188">
        <v>2</v>
      </c>
      <c r="O188">
        <v>100</v>
      </c>
      <c r="P188">
        <v>0.15</v>
      </c>
      <c r="Q188">
        <v>25</v>
      </c>
      <c r="R188">
        <v>0.5</v>
      </c>
      <c r="S188">
        <v>500</v>
      </c>
      <c r="T188" t="s">
        <v>30</v>
      </c>
      <c r="W188">
        <v>150</v>
      </c>
      <c r="Y188" t="s">
        <v>330</v>
      </c>
    </row>
    <row r="189" spans="1:25">
      <c r="A189" t="s">
        <v>342</v>
      </c>
      <c r="B189" s="2" t="str">
        <f>Hyperlink("https://www.diodes.com/datasheet/download/BCP53.pdf")</f>
        <v>https://www.diodes.com/datasheet/download/BCP53.pdf</v>
      </c>
      <c r="C189" t="str">
        <f>Hyperlink("https://www.diodes.com/part/view/BCP53Q","BCP53Q")</f>
        <v>BCP53Q</v>
      </c>
      <c r="D189" t="s">
        <v>338</v>
      </c>
      <c r="H189" t="s">
        <v>33</v>
      </c>
      <c r="I189" t="s">
        <v>28</v>
      </c>
      <c r="J189" t="s">
        <v>29</v>
      </c>
      <c r="K189">
        <v>80</v>
      </c>
      <c r="L189">
        <v>1</v>
      </c>
      <c r="M189">
        <v>2</v>
      </c>
      <c r="N189">
        <v>2</v>
      </c>
      <c r="O189">
        <v>40</v>
      </c>
      <c r="P189">
        <v>0.15</v>
      </c>
      <c r="Q189">
        <v>25</v>
      </c>
      <c r="R189">
        <v>0.5</v>
      </c>
      <c r="S189">
        <v>500</v>
      </c>
      <c r="T189" t="s">
        <v>30</v>
      </c>
      <c r="W189">
        <v>150</v>
      </c>
      <c r="Y189" t="s">
        <v>330</v>
      </c>
    </row>
    <row r="190" spans="1:25">
      <c r="A190" t="s">
        <v>343</v>
      </c>
      <c r="B190" s="2" t="str">
        <f>Hyperlink("https://www.diodes.com/datasheet/download/BCP54.pdf")</f>
        <v>https://www.diodes.com/datasheet/download/BCP54.pdf</v>
      </c>
      <c r="C190" t="str">
        <f>Hyperlink("https://www.diodes.com/part/view/BCP54","BCP54")</f>
        <v>BCP54</v>
      </c>
      <c r="D190" t="s">
        <v>344</v>
      </c>
      <c r="H190" t="s">
        <v>27</v>
      </c>
      <c r="I190" t="s">
        <v>28</v>
      </c>
      <c r="J190" t="s">
        <v>79</v>
      </c>
      <c r="K190">
        <v>45</v>
      </c>
      <c r="L190">
        <v>1</v>
      </c>
      <c r="M190">
        <v>2</v>
      </c>
      <c r="N190">
        <v>2</v>
      </c>
      <c r="O190">
        <v>40</v>
      </c>
      <c r="P190">
        <v>0.15</v>
      </c>
      <c r="Q190">
        <v>25</v>
      </c>
      <c r="R190">
        <v>0.5</v>
      </c>
      <c r="S190">
        <v>500</v>
      </c>
      <c r="T190" t="s">
        <v>30</v>
      </c>
      <c r="W190">
        <v>150</v>
      </c>
      <c r="Y190" t="s">
        <v>330</v>
      </c>
    </row>
    <row r="191" spans="1:25">
      <c r="A191" t="s">
        <v>345</v>
      </c>
      <c r="B191" s="2" t="str">
        <f>Hyperlink("https://www.diodes.com/datasheet/download/BCP54.pdf")</f>
        <v>https://www.diodes.com/datasheet/download/BCP54.pdf</v>
      </c>
      <c r="C191" t="str">
        <f>Hyperlink("https://www.diodes.com/part/view/BCP5410","BCP5410")</f>
        <v>BCP5410</v>
      </c>
      <c r="D191" t="s">
        <v>344</v>
      </c>
      <c r="H191" t="s">
        <v>27</v>
      </c>
      <c r="I191" t="s">
        <v>28</v>
      </c>
      <c r="J191" t="s">
        <v>79</v>
      </c>
      <c r="K191">
        <v>45</v>
      </c>
      <c r="L191">
        <v>1</v>
      </c>
      <c r="M191">
        <v>2</v>
      </c>
      <c r="N191">
        <v>2</v>
      </c>
      <c r="O191">
        <v>63</v>
      </c>
      <c r="P191">
        <v>0.15</v>
      </c>
      <c r="Q191">
        <v>25</v>
      </c>
      <c r="R191">
        <v>0.5</v>
      </c>
      <c r="S191">
        <v>500</v>
      </c>
      <c r="T191" t="s">
        <v>30</v>
      </c>
      <c r="W191">
        <v>150</v>
      </c>
      <c r="Y191" t="s">
        <v>330</v>
      </c>
    </row>
    <row r="192" spans="1:25">
      <c r="A192" t="s">
        <v>346</v>
      </c>
      <c r="B192" s="2" t="str">
        <f>Hyperlink("https://www.diodes.com/datasheet/download/BCP5416.pdf")</f>
        <v>https://www.diodes.com/datasheet/download/BCP5416.pdf</v>
      </c>
      <c r="C192" t="str">
        <f>Hyperlink("https://www.diodes.com/part/view/BCP5416","BCP5416")</f>
        <v>BCP5416</v>
      </c>
      <c r="D192" t="s">
        <v>344</v>
      </c>
      <c r="H192" t="s">
        <v>27</v>
      </c>
      <c r="I192" t="s">
        <v>28</v>
      </c>
      <c r="J192" t="s">
        <v>79</v>
      </c>
      <c r="K192">
        <v>45</v>
      </c>
      <c r="L192">
        <v>1</v>
      </c>
      <c r="M192">
        <v>2</v>
      </c>
      <c r="N192">
        <v>2</v>
      </c>
      <c r="O192">
        <v>100</v>
      </c>
      <c r="P192">
        <v>0.15</v>
      </c>
      <c r="Q192">
        <v>25</v>
      </c>
      <c r="R192">
        <v>0.5</v>
      </c>
      <c r="S192">
        <v>500</v>
      </c>
      <c r="T192" t="s">
        <v>30</v>
      </c>
      <c r="W192">
        <v>150</v>
      </c>
      <c r="Y192" t="s">
        <v>330</v>
      </c>
    </row>
    <row r="193" spans="1:25">
      <c r="A193" t="s">
        <v>347</v>
      </c>
      <c r="B193" s="2" t="str">
        <f>Hyperlink("https://www.diodes.com/datasheet/download/BCP5416Q+BCP5616Q.pdf")</f>
        <v>https://www.diodes.com/datasheet/download/BCP5416Q+BCP5616Q.pdf</v>
      </c>
      <c r="C193" t="str">
        <f>Hyperlink("https://www.diodes.com/part/view/BCP5416Q","BCP5416Q")</f>
        <v>BCP5416Q</v>
      </c>
      <c r="D193" t="s">
        <v>344</v>
      </c>
      <c r="H193" t="s">
        <v>33</v>
      </c>
      <c r="I193" t="s">
        <v>28</v>
      </c>
      <c r="J193" t="s">
        <v>79</v>
      </c>
      <c r="K193">
        <v>45</v>
      </c>
      <c r="L193">
        <v>1</v>
      </c>
      <c r="M193">
        <v>2</v>
      </c>
      <c r="N193">
        <v>2</v>
      </c>
      <c r="O193">
        <v>100</v>
      </c>
      <c r="P193">
        <v>0.15</v>
      </c>
      <c r="Q193">
        <v>25</v>
      </c>
      <c r="R193">
        <v>0.5</v>
      </c>
      <c r="S193">
        <v>500</v>
      </c>
      <c r="T193" t="s">
        <v>30</v>
      </c>
      <c r="W193">
        <v>150</v>
      </c>
      <c r="Y193" t="s">
        <v>330</v>
      </c>
    </row>
    <row r="194" spans="1:25">
      <c r="A194" t="s">
        <v>348</v>
      </c>
      <c r="B194" s="2" t="str">
        <f>Hyperlink("https://www.diodes.com/datasheet/download/BCP55.pdf")</f>
        <v>https://www.diodes.com/datasheet/download/BCP55.pdf</v>
      </c>
      <c r="C194" t="str">
        <f>Hyperlink("https://www.diodes.com/part/view/BCP55","BCP55")</f>
        <v>BCP55</v>
      </c>
      <c r="D194" t="s">
        <v>349</v>
      </c>
      <c r="H194" t="s">
        <v>27</v>
      </c>
      <c r="I194" t="s">
        <v>28</v>
      </c>
      <c r="J194" t="s">
        <v>79</v>
      </c>
      <c r="K194">
        <v>60</v>
      </c>
      <c r="L194">
        <v>1</v>
      </c>
      <c r="M194">
        <v>2</v>
      </c>
      <c r="N194">
        <v>2</v>
      </c>
      <c r="O194">
        <v>40</v>
      </c>
      <c r="P194">
        <v>0.15</v>
      </c>
      <c r="Q194">
        <v>25</v>
      </c>
      <c r="R194">
        <v>0.5</v>
      </c>
      <c r="S194">
        <v>500</v>
      </c>
      <c r="T194" t="s">
        <v>30</v>
      </c>
      <c r="W194">
        <v>150</v>
      </c>
      <c r="Y194" t="s">
        <v>330</v>
      </c>
    </row>
    <row r="195" spans="1:25">
      <c r="A195" t="s">
        <v>350</v>
      </c>
      <c r="B195" s="2" t="str">
        <f>Hyperlink("https://www.diodes.com/datasheet/download/BCP5510.pdf")</f>
        <v>https://www.diodes.com/datasheet/download/BCP5510.pdf</v>
      </c>
      <c r="C195" t="str">
        <f>Hyperlink("https://www.diodes.com/part/view/BCP5510","BCP5510")</f>
        <v>BCP5510</v>
      </c>
      <c r="D195" t="s">
        <v>349</v>
      </c>
      <c r="H195" t="s">
        <v>27</v>
      </c>
      <c r="I195" t="s">
        <v>28</v>
      </c>
      <c r="J195" t="s">
        <v>79</v>
      </c>
      <c r="K195">
        <v>60</v>
      </c>
      <c r="L195">
        <v>1</v>
      </c>
      <c r="M195">
        <v>2</v>
      </c>
      <c r="N195">
        <v>2</v>
      </c>
      <c r="O195">
        <v>63</v>
      </c>
      <c r="P195">
        <v>0.15</v>
      </c>
      <c r="Q195">
        <v>25</v>
      </c>
      <c r="R195">
        <v>0.5</v>
      </c>
      <c r="S195">
        <v>500</v>
      </c>
      <c r="T195" t="s">
        <v>30</v>
      </c>
      <c r="W195">
        <v>150</v>
      </c>
      <c r="Y195" t="s">
        <v>330</v>
      </c>
    </row>
    <row r="196" spans="1:25">
      <c r="A196" t="s">
        <v>351</v>
      </c>
      <c r="B196" s="2" t="str">
        <f>Hyperlink("https://www.diodes.com/datasheet/download/BCP5516.pdf")</f>
        <v>https://www.diodes.com/datasheet/download/BCP5516.pdf</v>
      </c>
      <c r="C196" t="str">
        <f>Hyperlink("https://www.diodes.com/part/view/BCP5516","BCP5516")</f>
        <v>BCP5516</v>
      </c>
      <c r="D196" t="s">
        <v>349</v>
      </c>
      <c r="H196" t="s">
        <v>27</v>
      </c>
      <c r="I196" t="s">
        <v>28</v>
      </c>
      <c r="J196" t="s">
        <v>79</v>
      </c>
      <c r="K196">
        <v>60</v>
      </c>
      <c r="L196">
        <v>1</v>
      </c>
      <c r="M196">
        <v>2</v>
      </c>
      <c r="N196">
        <v>2</v>
      </c>
      <c r="O196">
        <v>100</v>
      </c>
      <c r="P196">
        <v>0.15</v>
      </c>
      <c r="Q196">
        <v>25</v>
      </c>
      <c r="R196">
        <v>0.5</v>
      </c>
      <c r="S196">
        <v>500</v>
      </c>
      <c r="T196" t="s">
        <v>30</v>
      </c>
      <c r="W196">
        <v>150</v>
      </c>
      <c r="Y196" t="s">
        <v>330</v>
      </c>
    </row>
    <row r="197" spans="1:25">
      <c r="A197" t="s">
        <v>352</v>
      </c>
      <c r="B197" s="2" t="str">
        <f>Hyperlink("https://www.diodes.com/datasheet/download/BCP56.pdf")</f>
        <v>https://www.diodes.com/datasheet/download/BCP56.pdf</v>
      </c>
      <c r="C197" t="str">
        <f>Hyperlink("https://www.diodes.com/part/view/BCP56","BCP56")</f>
        <v>BCP56</v>
      </c>
      <c r="D197" t="s">
        <v>353</v>
      </c>
      <c r="H197" t="s">
        <v>27</v>
      </c>
      <c r="I197" t="s">
        <v>28</v>
      </c>
      <c r="J197" t="s">
        <v>79</v>
      </c>
      <c r="K197">
        <v>80</v>
      </c>
      <c r="L197">
        <v>1</v>
      </c>
      <c r="M197">
        <v>2</v>
      </c>
      <c r="N197">
        <v>2</v>
      </c>
      <c r="O197">
        <v>40</v>
      </c>
      <c r="P197">
        <v>0.15</v>
      </c>
      <c r="Q197">
        <v>25</v>
      </c>
      <c r="R197">
        <v>0.5</v>
      </c>
      <c r="S197">
        <v>500</v>
      </c>
      <c r="T197" t="s">
        <v>30</v>
      </c>
      <c r="W197">
        <v>150</v>
      </c>
      <c r="Y197" t="s">
        <v>330</v>
      </c>
    </row>
    <row r="198" spans="1:25">
      <c r="A198" t="s">
        <v>354</v>
      </c>
      <c r="B198" s="2" t="str">
        <f>Hyperlink("https://www.diodes.com/datasheet/download/BCP5610.pdf")</f>
        <v>https://www.diodes.com/datasheet/download/BCP5610.pdf</v>
      </c>
      <c r="C198" t="str">
        <f>Hyperlink("https://www.diodes.com/part/view/BCP5610","BCP5610")</f>
        <v>BCP5610</v>
      </c>
      <c r="D198" t="s">
        <v>353</v>
      </c>
      <c r="H198" t="s">
        <v>27</v>
      </c>
      <c r="I198" t="s">
        <v>28</v>
      </c>
      <c r="J198" t="s">
        <v>79</v>
      </c>
      <c r="K198">
        <v>80</v>
      </c>
      <c r="L198">
        <v>1</v>
      </c>
      <c r="M198">
        <v>2</v>
      </c>
      <c r="N198">
        <v>2</v>
      </c>
      <c r="O198">
        <v>63</v>
      </c>
      <c r="P198">
        <v>0.15</v>
      </c>
      <c r="Q198">
        <v>25</v>
      </c>
      <c r="R198">
        <v>0.5</v>
      </c>
      <c r="S198">
        <v>500</v>
      </c>
      <c r="T198" t="s">
        <v>30</v>
      </c>
      <c r="W198">
        <v>150</v>
      </c>
      <c r="Y198" t="s">
        <v>330</v>
      </c>
    </row>
    <row r="199" spans="1:25">
      <c r="A199" t="s">
        <v>355</v>
      </c>
      <c r="B199" s="2" t="str">
        <f>Hyperlink("https://www.diodes.com/datasheet/download/BCP5610Q.pdf")</f>
        <v>https://www.diodes.com/datasheet/download/BCP5610Q.pdf</v>
      </c>
      <c r="C199" t="str">
        <f>Hyperlink("https://www.diodes.com/part/view/BCP5610Q","BCP5610Q")</f>
        <v>BCP5610Q</v>
      </c>
      <c r="D199" t="s">
        <v>353</v>
      </c>
      <c r="H199" t="s">
        <v>33</v>
      </c>
      <c r="I199" t="s">
        <v>28</v>
      </c>
      <c r="J199" t="s">
        <v>79</v>
      </c>
      <c r="K199">
        <v>80</v>
      </c>
      <c r="L199">
        <v>1</v>
      </c>
      <c r="M199">
        <v>2</v>
      </c>
      <c r="N199">
        <v>2</v>
      </c>
      <c r="O199">
        <v>63</v>
      </c>
      <c r="P199">
        <v>0.15</v>
      </c>
      <c r="Q199">
        <v>25</v>
      </c>
      <c r="R199">
        <v>0.5</v>
      </c>
      <c r="S199">
        <v>500</v>
      </c>
      <c r="T199" t="s">
        <v>30</v>
      </c>
      <c r="W199">
        <v>150</v>
      </c>
      <c r="Y199" t="s">
        <v>330</v>
      </c>
    </row>
    <row r="200" spans="1:25">
      <c r="A200" t="s">
        <v>356</v>
      </c>
      <c r="B200" s="2" t="str">
        <f>Hyperlink("https://www.diodes.com/datasheet/download/BCP5616.pdf")</f>
        <v>https://www.diodes.com/datasheet/download/BCP5616.pdf</v>
      </c>
      <c r="C200" t="str">
        <f>Hyperlink("https://www.diodes.com/part/view/BCP5616","BCP5616")</f>
        <v>BCP5616</v>
      </c>
      <c r="D200" t="s">
        <v>353</v>
      </c>
      <c r="H200" t="s">
        <v>27</v>
      </c>
      <c r="I200" t="s">
        <v>28</v>
      </c>
      <c r="J200" t="s">
        <v>79</v>
      </c>
      <c r="K200">
        <v>80</v>
      </c>
      <c r="L200">
        <v>1</v>
      </c>
      <c r="M200">
        <v>2</v>
      </c>
      <c r="N200">
        <v>2</v>
      </c>
      <c r="O200">
        <v>100</v>
      </c>
      <c r="P200">
        <v>0.15</v>
      </c>
      <c r="Q200">
        <v>25</v>
      </c>
      <c r="R200">
        <v>0.5</v>
      </c>
      <c r="S200">
        <v>500</v>
      </c>
      <c r="T200" t="s">
        <v>30</v>
      </c>
      <c r="W200">
        <v>150</v>
      </c>
      <c r="Y200" t="s">
        <v>330</v>
      </c>
    </row>
    <row r="201" spans="1:25">
      <c r="A201" t="s">
        <v>357</v>
      </c>
      <c r="B201" s="2" t="str">
        <f>Hyperlink("https://www.diodes.com/datasheet/download/BCP5416Q+BCP5616Q.pdf")</f>
        <v>https://www.diodes.com/datasheet/download/BCP5416Q+BCP5616Q.pdf</v>
      </c>
      <c r="C201" t="str">
        <f>Hyperlink("https://www.diodes.com/part/view/BCP5616Q","BCP5616Q")</f>
        <v>BCP5616Q</v>
      </c>
      <c r="D201" t="s">
        <v>353</v>
      </c>
      <c r="H201" t="s">
        <v>33</v>
      </c>
      <c r="I201" t="s">
        <v>28</v>
      </c>
      <c r="J201" t="s">
        <v>79</v>
      </c>
      <c r="K201">
        <v>80</v>
      </c>
      <c r="L201">
        <v>1</v>
      </c>
      <c r="M201">
        <v>2</v>
      </c>
      <c r="N201">
        <v>2</v>
      </c>
      <c r="O201">
        <v>100</v>
      </c>
      <c r="P201">
        <v>0.15</v>
      </c>
      <c r="Q201">
        <v>25</v>
      </c>
      <c r="R201">
        <v>0.5</v>
      </c>
      <c r="S201">
        <v>500</v>
      </c>
      <c r="T201" t="s">
        <v>30</v>
      </c>
      <c r="W201">
        <v>150</v>
      </c>
      <c r="Y201" t="s">
        <v>330</v>
      </c>
    </row>
    <row r="202" spans="1:25">
      <c r="A202" t="s">
        <v>358</v>
      </c>
      <c r="B202" s="2" t="str">
        <f>Hyperlink("https://www.diodes.com/datasheet/download/BCP5616T.pdf")</f>
        <v>https://www.diodes.com/datasheet/download/BCP5616T.pdf</v>
      </c>
      <c r="C202" t="str">
        <f>Hyperlink("https://www.diodes.com/part/view/BCP5616T","BCP5616T")</f>
        <v>BCP5616T</v>
      </c>
      <c r="D202" t="s">
        <v>353</v>
      </c>
      <c r="G202" t="s">
        <v>359</v>
      </c>
      <c r="H202" t="s">
        <v>27</v>
      </c>
      <c r="I202" t="s">
        <v>28</v>
      </c>
      <c r="J202" t="s">
        <v>79</v>
      </c>
      <c r="K202">
        <v>80</v>
      </c>
      <c r="L202">
        <v>1</v>
      </c>
      <c r="M202">
        <v>2</v>
      </c>
      <c r="N202">
        <v>2.5</v>
      </c>
      <c r="O202">
        <v>100</v>
      </c>
      <c r="P202">
        <v>0.15</v>
      </c>
      <c r="Q202">
        <v>40</v>
      </c>
      <c r="R202">
        <v>0.5</v>
      </c>
      <c r="S202">
        <v>500</v>
      </c>
      <c r="T202" t="s">
        <v>30</v>
      </c>
      <c r="U202" t="s">
        <v>359</v>
      </c>
      <c r="V202" t="s">
        <v>359</v>
      </c>
      <c r="W202">
        <v>150</v>
      </c>
      <c r="Y202" t="s">
        <v>330</v>
      </c>
    </row>
    <row r="203" spans="1:25">
      <c r="A203" t="s">
        <v>360</v>
      </c>
      <c r="B203" s="2" t="str">
        <f>Hyperlink("https://www.diodes.com/datasheet/download/BCP5616TQ.pdf")</f>
        <v>https://www.diodes.com/datasheet/download/BCP5616TQ.pdf</v>
      </c>
      <c r="C203" t="str">
        <f>Hyperlink("https://www.diodes.com/part/view/BCP5616TQ","BCP5616TQ")</f>
        <v>BCP5616TQ</v>
      </c>
      <c r="D203" t="s">
        <v>353</v>
      </c>
      <c r="G203" t="s">
        <v>359</v>
      </c>
      <c r="H203" t="s">
        <v>33</v>
      </c>
      <c r="I203" t="s">
        <v>28</v>
      </c>
      <c r="J203" t="s">
        <v>79</v>
      </c>
      <c r="K203">
        <v>80</v>
      </c>
      <c r="L203">
        <v>1</v>
      </c>
      <c r="M203">
        <v>2</v>
      </c>
      <c r="N203">
        <v>2.5</v>
      </c>
      <c r="O203">
        <v>100</v>
      </c>
      <c r="P203">
        <v>0.15</v>
      </c>
      <c r="Q203">
        <v>40</v>
      </c>
      <c r="R203">
        <v>0.5</v>
      </c>
      <c r="S203">
        <v>500</v>
      </c>
      <c r="T203" t="s">
        <v>30</v>
      </c>
      <c r="U203" t="s">
        <v>359</v>
      </c>
      <c r="V203" t="s">
        <v>359</v>
      </c>
      <c r="W203">
        <v>150</v>
      </c>
      <c r="Y203" t="s">
        <v>330</v>
      </c>
    </row>
    <row r="204" spans="1:25">
      <c r="A204" t="s">
        <v>361</v>
      </c>
      <c r="B204" s="2" t="str">
        <f>Hyperlink("https://www.diodes.com/datasheet/download/BCV46.pdf")</f>
        <v>https://www.diodes.com/datasheet/download/BCV46.pdf</v>
      </c>
      <c r="C204" t="str">
        <f>Hyperlink("https://www.diodes.com/part/view/BCV46","BCV46")</f>
        <v>BCV46</v>
      </c>
      <c r="D204" t="s">
        <v>362</v>
      </c>
      <c r="H204" t="s">
        <v>27</v>
      </c>
      <c r="I204" t="s">
        <v>363</v>
      </c>
      <c r="J204" t="s">
        <v>29</v>
      </c>
      <c r="K204">
        <v>60</v>
      </c>
      <c r="L204">
        <v>0.5</v>
      </c>
      <c r="M204">
        <v>0.8</v>
      </c>
      <c r="N204">
        <v>0.35</v>
      </c>
      <c r="O204">
        <v>10000</v>
      </c>
      <c r="P204">
        <v>0.1</v>
      </c>
      <c r="Q204">
        <v>2000</v>
      </c>
      <c r="R204">
        <v>0.5</v>
      </c>
      <c r="S204">
        <v>1000</v>
      </c>
      <c r="T204" t="s">
        <v>364</v>
      </c>
      <c r="W204">
        <v>200</v>
      </c>
      <c r="Y204" t="s">
        <v>80</v>
      </c>
    </row>
    <row r="205" spans="1:25">
      <c r="A205" t="s">
        <v>365</v>
      </c>
      <c r="B205" s="2" t="str">
        <f>Hyperlink("https://www.diodes.com/datasheet/download/BCV46.pdf")</f>
        <v>https://www.diodes.com/datasheet/download/BCV46.pdf</v>
      </c>
      <c r="C205" t="str">
        <f>Hyperlink("https://www.diodes.com/part/view/BCV46Q","BCV46Q")</f>
        <v>BCV46Q</v>
      </c>
      <c r="D205" t="s">
        <v>366</v>
      </c>
      <c r="H205" t="s">
        <v>33</v>
      </c>
      <c r="I205" t="s">
        <v>363</v>
      </c>
      <c r="J205" t="s">
        <v>29</v>
      </c>
      <c r="K205">
        <v>60</v>
      </c>
      <c r="L205">
        <v>0.5</v>
      </c>
      <c r="M205">
        <v>0.8</v>
      </c>
      <c r="N205">
        <v>0.35</v>
      </c>
      <c r="O205">
        <v>10000</v>
      </c>
      <c r="P205">
        <v>0.1</v>
      </c>
      <c r="Q205">
        <v>2000</v>
      </c>
      <c r="R205">
        <v>0.5</v>
      </c>
      <c r="S205">
        <v>1000</v>
      </c>
      <c r="T205" t="s">
        <v>364</v>
      </c>
      <c r="W205">
        <v>200</v>
      </c>
      <c r="Y205" t="s">
        <v>80</v>
      </c>
    </row>
    <row r="206" spans="1:25">
      <c r="A206" t="s">
        <v>367</v>
      </c>
      <c r="B206" s="2" t="str">
        <f>Hyperlink("https://www.diodes.com/datasheet/download/BCV47.pdf")</f>
        <v>https://www.diodes.com/datasheet/download/BCV47.pdf</v>
      </c>
      <c r="C206" t="str">
        <f>Hyperlink("https://www.diodes.com/part/view/BCV47","BCV47")</f>
        <v>BCV47</v>
      </c>
      <c r="D206" t="s">
        <v>368</v>
      </c>
      <c r="H206" t="s">
        <v>27</v>
      </c>
      <c r="I206" t="s">
        <v>363</v>
      </c>
      <c r="J206" t="s">
        <v>79</v>
      </c>
      <c r="K206">
        <v>60</v>
      </c>
      <c r="L206">
        <v>0.5</v>
      </c>
      <c r="M206">
        <v>0.8</v>
      </c>
      <c r="N206">
        <v>0.35</v>
      </c>
      <c r="O206">
        <v>10000</v>
      </c>
      <c r="P206">
        <v>0.1</v>
      </c>
      <c r="Q206">
        <v>2000</v>
      </c>
      <c r="R206">
        <v>0.5</v>
      </c>
      <c r="S206">
        <v>1000</v>
      </c>
      <c r="T206" t="s">
        <v>364</v>
      </c>
      <c r="W206">
        <v>170</v>
      </c>
      <c r="Y206" t="s">
        <v>80</v>
      </c>
    </row>
    <row r="207" spans="1:25">
      <c r="A207" t="s">
        <v>369</v>
      </c>
      <c r="B207" s="2" t="str">
        <f>Hyperlink("https://www.diodes.com/datasheet/download/BCV47Q.pdf")</f>
        <v>https://www.diodes.com/datasheet/download/BCV47Q.pdf</v>
      </c>
      <c r="C207" t="str">
        <f>Hyperlink("https://www.diodes.com/part/view/BCV47Q","BCV47Q")</f>
        <v>BCV47Q</v>
      </c>
      <c r="D207" t="s">
        <v>368</v>
      </c>
      <c r="H207" t="s">
        <v>33</v>
      </c>
      <c r="I207" t="s">
        <v>363</v>
      </c>
      <c r="J207" t="s">
        <v>79</v>
      </c>
      <c r="K207">
        <v>60</v>
      </c>
      <c r="L207">
        <v>0.5</v>
      </c>
      <c r="M207">
        <v>0.8</v>
      </c>
      <c r="N207">
        <v>0.35</v>
      </c>
      <c r="O207">
        <v>10000</v>
      </c>
      <c r="P207">
        <v>0.1</v>
      </c>
      <c r="Q207">
        <v>2000</v>
      </c>
      <c r="R207">
        <v>0.5</v>
      </c>
      <c r="S207">
        <v>1000</v>
      </c>
      <c r="T207" t="s">
        <v>364</v>
      </c>
      <c r="W207">
        <v>170</v>
      </c>
      <c r="Y207" t="s">
        <v>80</v>
      </c>
    </row>
    <row r="208" spans="1:25">
      <c r="A208" t="s">
        <v>370</v>
      </c>
      <c r="B208" s="2" t="str">
        <f>Hyperlink("https://www.diodes.com/datasheet/download/BCV49.pdf")</f>
        <v>https://www.diodes.com/datasheet/download/BCV49.pdf</v>
      </c>
      <c r="C208" t="str">
        <f>Hyperlink("https://www.diodes.com/part/view/BCV49","BCV49")</f>
        <v>BCV49</v>
      </c>
      <c r="D208" t="s">
        <v>371</v>
      </c>
      <c r="H208" t="s">
        <v>27</v>
      </c>
      <c r="I208" t="s">
        <v>363</v>
      </c>
      <c r="J208" t="s">
        <v>79</v>
      </c>
      <c r="K208">
        <v>60</v>
      </c>
      <c r="L208">
        <v>0.5</v>
      </c>
      <c r="M208">
        <v>0.8</v>
      </c>
      <c r="N208">
        <v>1.1</v>
      </c>
      <c r="O208">
        <v>10000</v>
      </c>
      <c r="P208">
        <v>0.1</v>
      </c>
      <c r="Q208">
        <v>2000</v>
      </c>
      <c r="R208">
        <v>0.5</v>
      </c>
      <c r="S208">
        <v>1000</v>
      </c>
      <c r="T208" t="s">
        <v>364</v>
      </c>
      <c r="W208">
        <v>170</v>
      </c>
      <c r="Y208" t="s">
        <v>31</v>
      </c>
    </row>
    <row r="209" spans="1:25">
      <c r="A209" t="s">
        <v>372</v>
      </c>
      <c r="B209" s="2" t="str">
        <f>Hyperlink("https://www.diodes.com/datasheet/download/BCW66H.pdf")</f>
        <v>https://www.diodes.com/datasheet/download/BCW66H.pdf</v>
      </c>
      <c r="C209" t="str">
        <f>Hyperlink("https://www.diodes.com/part/view/BCW66H","BCW66H")</f>
        <v>BCW66H</v>
      </c>
      <c r="D209" t="s">
        <v>373</v>
      </c>
      <c r="H209" t="s">
        <v>27</v>
      </c>
      <c r="I209" t="s">
        <v>28</v>
      </c>
      <c r="J209" t="s">
        <v>79</v>
      </c>
      <c r="K209">
        <v>45</v>
      </c>
      <c r="L209">
        <v>0.8</v>
      </c>
      <c r="M209">
        <v>1</v>
      </c>
      <c r="N209">
        <v>0.35</v>
      </c>
      <c r="O209">
        <v>250</v>
      </c>
      <c r="P209">
        <v>0.1</v>
      </c>
      <c r="Q209">
        <v>100</v>
      </c>
      <c r="R209">
        <v>0.5</v>
      </c>
      <c r="S209">
        <v>300</v>
      </c>
      <c r="T209" t="s">
        <v>55</v>
      </c>
      <c r="U209">
        <v>700</v>
      </c>
      <c r="V209" t="s">
        <v>30</v>
      </c>
      <c r="W209">
        <v>100</v>
      </c>
      <c r="Y209" t="s">
        <v>80</v>
      </c>
    </row>
    <row r="210" spans="1:25">
      <c r="A210" t="s">
        <v>374</v>
      </c>
      <c r="B210" s="2" t="str">
        <f>Hyperlink("https://www.diodes.com/datasheet/download/BCW66H.pdf")</f>
        <v>https://www.diodes.com/datasheet/download/BCW66H.pdf</v>
      </c>
      <c r="C210" t="str">
        <f>Hyperlink("https://www.diodes.com/part/view/BCW66HQ","BCW66HQ")</f>
        <v>BCW66HQ</v>
      </c>
      <c r="D210" t="s">
        <v>373</v>
      </c>
      <c r="H210" t="s">
        <v>33</v>
      </c>
      <c r="I210" t="s">
        <v>28</v>
      </c>
      <c r="J210" t="s">
        <v>79</v>
      </c>
      <c r="K210">
        <v>45</v>
      </c>
      <c r="L210">
        <v>0.8</v>
      </c>
      <c r="M210">
        <v>1</v>
      </c>
      <c r="N210">
        <v>0.35</v>
      </c>
      <c r="O210">
        <v>250</v>
      </c>
      <c r="P210">
        <v>0.1</v>
      </c>
      <c r="Q210">
        <v>100</v>
      </c>
      <c r="R210">
        <v>0.5</v>
      </c>
      <c r="S210">
        <v>300</v>
      </c>
      <c r="T210" t="s">
        <v>55</v>
      </c>
      <c r="U210">
        <v>700</v>
      </c>
      <c r="V210" t="s">
        <v>30</v>
      </c>
      <c r="W210">
        <v>100</v>
      </c>
      <c r="Y210" t="s">
        <v>80</v>
      </c>
    </row>
    <row r="211" spans="1:25">
      <c r="A211" t="s">
        <v>375</v>
      </c>
      <c r="B211" s="2" t="str">
        <f>Hyperlink("https://www.diodes.com/datasheet/download/BCW68H.pdf")</f>
        <v>https://www.diodes.com/datasheet/download/BCW68H.pdf</v>
      </c>
      <c r="C211" t="str">
        <f>Hyperlink("https://www.diodes.com/part/view/BCW68H","BCW68H")</f>
        <v>BCW68H</v>
      </c>
      <c r="D211" t="s">
        <v>376</v>
      </c>
      <c r="H211" t="s">
        <v>27</v>
      </c>
      <c r="I211" t="s">
        <v>28</v>
      </c>
      <c r="J211" t="s">
        <v>29</v>
      </c>
      <c r="K211">
        <v>45</v>
      </c>
      <c r="L211">
        <v>0.8</v>
      </c>
      <c r="M211">
        <v>1</v>
      </c>
      <c r="N211">
        <v>0.35</v>
      </c>
      <c r="O211">
        <v>250</v>
      </c>
      <c r="P211">
        <v>0.1</v>
      </c>
      <c r="Q211">
        <v>100</v>
      </c>
      <c r="R211">
        <v>0.5</v>
      </c>
      <c r="S211">
        <v>300</v>
      </c>
      <c r="T211" t="s">
        <v>55</v>
      </c>
      <c r="U211">
        <v>700</v>
      </c>
      <c r="V211" t="s">
        <v>30</v>
      </c>
      <c r="W211">
        <v>100</v>
      </c>
      <c r="Y211" t="s">
        <v>80</v>
      </c>
    </row>
    <row r="212" spans="1:25">
      <c r="A212" t="s">
        <v>377</v>
      </c>
      <c r="B212" s="2" t="str">
        <f>Hyperlink("https://www.diodes.com/datasheet/download/BCX38C.pdf")</f>
        <v>https://www.diodes.com/datasheet/download/BCX38C.pdf</v>
      </c>
      <c r="C212" t="str">
        <f>Hyperlink("https://www.diodes.com/part/view/BCX38C","BCX38C")</f>
        <v>BCX38C</v>
      </c>
      <c r="D212" t="s">
        <v>378</v>
      </c>
      <c r="H212" t="s">
        <v>27</v>
      </c>
      <c r="I212" t="s">
        <v>363</v>
      </c>
      <c r="J212" t="s">
        <v>79</v>
      </c>
      <c r="K212">
        <v>60</v>
      </c>
      <c r="L212">
        <v>0.8</v>
      </c>
      <c r="M212">
        <v>2</v>
      </c>
      <c r="N212">
        <v>1</v>
      </c>
      <c r="O212">
        <v>5000</v>
      </c>
      <c r="P212">
        <v>0.1</v>
      </c>
      <c r="Q212">
        <v>10000</v>
      </c>
      <c r="R212">
        <v>0.5</v>
      </c>
      <c r="S212">
        <v>1250</v>
      </c>
      <c r="T212" t="s">
        <v>379</v>
      </c>
      <c r="Y212" t="s">
        <v>380</v>
      </c>
    </row>
    <row r="213" spans="1:25">
      <c r="A213" t="s">
        <v>381</v>
      </c>
      <c r="B213" s="2" t="str">
        <f>Hyperlink("https://www.diodes.com/datasheet/download/BCX41.pdf")</f>
        <v>https://www.diodes.com/datasheet/download/BCX41.pdf</v>
      </c>
      <c r="C213" t="str">
        <f>Hyperlink("https://www.diodes.com/part/view/BCX41","BCX41")</f>
        <v>BCX41</v>
      </c>
      <c r="D213" t="s">
        <v>382</v>
      </c>
      <c r="H213" t="s">
        <v>27</v>
      </c>
      <c r="I213" t="s">
        <v>28</v>
      </c>
      <c r="J213" t="s">
        <v>79</v>
      </c>
      <c r="K213">
        <v>125</v>
      </c>
      <c r="L213">
        <v>0.8</v>
      </c>
      <c r="M213">
        <v>1</v>
      </c>
      <c r="N213">
        <v>0.35</v>
      </c>
      <c r="O213">
        <v>63</v>
      </c>
      <c r="P213">
        <v>0.1</v>
      </c>
      <c r="Q213">
        <v>40</v>
      </c>
      <c r="R213">
        <v>0.2</v>
      </c>
      <c r="S213">
        <v>900</v>
      </c>
      <c r="T213" t="s">
        <v>383</v>
      </c>
      <c r="W213">
        <v>100</v>
      </c>
      <c r="Y213" t="s">
        <v>80</v>
      </c>
    </row>
    <row r="214" spans="1:25">
      <c r="A214" t="s">
        <v>384</v>
      </c>
      <c r="B214" s="2" t="str">
        <f>Hyperlink("https://www.diodes.com/datasheet/download/BCX41Q.pdf")</f>
        <v>https://www.diodes.com/datasheet/download/BCX41Q.pdf</v>
      </c>
      <c r="C214" t="str">
        <f>Hyperlink("https://www.diodes.com/part/view/BCX41Q","BCX41Q")</f>
        <v>BCX41Q</v>
      </c>
      <c r="D214" t="s">
        <v>382</v>
      </c>
      <c r="H214" t="s">
        <v>33</v>
      </c>
      <c r="I214" t="s">
        <v>28</v>
      </c>
      <c r="J214" t="s">
        <v>79</v>
      </c>
      <c r="K214">
        <v>125</v>
      </c>
      <c r="L214">
        <v>0.8</v>
      </c>
      <c r="M214">
        <v>1</v>
      </c>
      <c r="N214">
        <v>0.35</v>
      </c>
      <c r="O214">
        <v>63</v>
      </c>
      <c r="P214">
        <v>0.1</v>
      </c>
      <c r="Q214">
        <v>40</v>
      </c>
      <c r="R214">
        <v>0.2</v>
      </c>
      <c r="S214">
        <v>900</v>
      </c>
      <c r="T214" t="s">
        <v>383</v>
      </c>
      <c r="W214">
        <v>100</v>
      </c>
      <c r="Y214" t="s">
        <v>80</v>
      </c>
    </row>
    <row r="215" spans="1:25">
      <c r="A215" t="s">
        <v>385</v>
      </c>
      <c r="B215" s="2" t="str">
        <f>Hyperlink("https://www.diodes.com/datasheet/download/BCX51.pdf")</f>
        <v>https://www.diodes.com/datasheet/download/BCX51.pdf</v>
      </c>
      <c r="C215" t="str">
        <f>Hyperlink("https://www.diodes.com/part/view/BCX51","BCX51")</f>
        <v>BCX51</v>
      </c>
      <c r="D215" t="s">
        <v>386</v>
      </c>
      <c r="H215" t="s">
        <v>27</v>
      </c>
      <c r="I215" t="s">
        <v>28</v>
      </c>
      <c r="J215" t="s">
        <v>29</v>
      </c>
      <c r="K215">
        <v>45</v>
      </c>
      <c r="L215">
        <v>1</v>
      </c>
      <c r="M215">
        <v>1.5</v>
      </c>
      <c r="N215">
        <v>1</v>
      </c>
      <c r="O215">
        <v>40</v>
      </c>
      <c r="P215">
        <v>0.15</v>
      </c>
      <c r="Q215">
        <v>25</v>
      </c>
      <c r="R215">
        <v>0.5</v>
      </c>
      <c r="S215">
        <v>500</v>
      </c>
      <c r="T215" t="s">
        <v>30</v>
      </c>
      <c r="W215">
        <v>150</v>
      </c>
      <c r="Y215" t="s">
        <v>31</v>
      </c>
    </row>
    <row r="216" spans="1:25">
      <c r="A216" t="s">
        <v>387</v>
      </c>
      <c r="B216" s="2" t="str">
        <f>Hyperlink("https://www.diodes.com/datasheet/download/BCX5110.pdf")</f>
        <v>https://www.diodes.com/datasheet/download/BCX5110.pdf</v>
      </c>
      <c r="C216" t="str">
        <f>Hyperlink("https://www.diodes.com/part/view/BCX5110","BCX5110")</f>
        <v>BCX5110</v>
      </c>
      <c r="D216" t="s">
        <v>386</v>
      </c>
      <c r="H216" t="s">
        <v>27</v>
      </c>
      <c r="I216" t="s">
        <v>28</v>
      </c>
      <c r="J216" t="s">
        <v>29</v>
      </c>
      <c r="K216">
        <v>45</v>
      </c>
      <c r="L216">
        <v>1</v>
      </c>
      <c r="M216">
        <v>1.5</v>
      </c>
      <c r="N216">
        <v>1</v>
      </c>
      <c r="O216">
        <v>63</v>
      </c>
      <c r="P216">
        <v>0.15</v>
      </c>
      <c r="Q216">
        <v>25</v>
      </c>
      <c r="R216">
        <v>0.5</v>
      </c>
      <c r="S216">
        <v>500</v>
      </c>
      <c r="T216" t="s">
        <v>30</v>
      </c>
      <c r="W216">
        <v>150</v>
      </c>
      <c r="Y216" t="s">
        <v>31</v>
      </c>
    </row>
    <row r="217" spans="1:25">
      <c r="A217" t="s">
        <v>388</v>
      </c>
      <c r="B217" s="2" t="str">
        <f>Hyperlink("https://www.diodes.com/datasheet/download/BCX5116.pdf")</f>
        <v>https://www.diodes.com/datasheet/download/BCX5116.pdf</v>
      </c>
      <c r="C217" t="str">
        <f>Hyperlink("https://www.diodes.com/part/view/BCX5116","BCX5116")</f>
        <v>BCX5116</v>
      </c>
      <c r="D217" t="s">
        <v>386</v>
      </c>
      <c r="H217" t="s">
        <v>27</v>
      </c>
      <c r="I217" t="s">
        <v>28</v>
      </c>
      <c r="J217" t="s">
        <v>29</v>
      </c>
      <c r="K217">
        <v>45</v>
      </c>
      <c r="L217">
        <v>1</v>
      </c>
      <c r="M217">
        <v>1.5</v>
      </c>
      <c r="N217">
        <v>1</v>
      </c>
      <c r="O217">
        <v>100</v>
      </c>
      <c r="P217">
        <v>0.15</v>
      </c>
      <c r="Q217">
        <v>25</v>
      </c>
      <c r="R217">
        <v>0.5</v>
      </c>
      <c r="S217">
        <v>500</v>
      </c>
      <c r="T217" t="s">
        <v>30</v>
      </c>
      <c r="W217">
        <v>150</v>
      </c>
      <c r="Y217" t="s">
        <v>31</v>
      </c>
    </row>
    <row r="218" spans="1:25">
      <c r="A218" t="s">
        <v>389</v>
      </c>
      <c r="B218" s="2" t="str">
        <f>Hyperlink("https://www.diodes.com/datasheet/download/BCX52.pdf")</f>
        <v>https://www.diodes.com/datasheet/download/BCX52.pdf</v>
      </c>
      <c r="C218" t="str">
        <f>Hyperlink("https://www.diodes.com/part/view/BCX52","BCX52")</f>
        <v>BCX52</v>
      </c>
      <c r="D218" t="s">
        <v>390</v>
      </c>
      <c r="H218" t="s">
        <v>27</v>
      </c>
      <c r="I218" t="s">
        <v>28</v>
      </c>
      <c r="J218" t="s">
        <v>29</v>
      </c>
      <c r="K218">
        <v>60</v>
      </c>
      <c r="L218">
        <v>1</v>
      </c>
      <c r="M218">
        <v>1.5</v>
      </c>
      <c r="N218">
        <v>1</v>
      </c>
      <c r="O218">
        <v>40</v>
      </c>
      <c r="P218">
        <v>0.15</v>
      </c>
      <c r="Q218">
        <v>25</v>
      </c>
      <c r="R218">
        <v>0.5</v>
      </c>
      <c r="S218">
        <v>500</v>
      </c>
      <c r="T218" t="s">
        <v>30</v>
      </c>
      <c r="W218">
        <v>150</v>
      </c>
      <c r="Y218" t="s">
        <v>31</v>
      </c>
    </row>
    <row r="219" spans="1:25">
      <c r="A219" t="s">
        <v>391</v>
      </c>
      <c r="B219" s="2" t="str">
        <f>Hyperlink("https://www.diodes.com/datasheet/download/BCX5210.pdf")</f>
        <v>https://www.diodes.com/datasheet/download/BCX5210.pdf</v>
      </c>
      <c r="C219" t="str">
        <f>Hyperlink("https://www.diodes.com/part/view/BCX5210","BCX5210")</f>
        <v>BCX5210</v>
      </c>
      <c r="D219" t="s">
        <v>390</v>
      </c>
      <c r="H219" t="s">
        <v>27</v>
      </c>
      <c r="I219" t="s">
        <v>28</v>
      </c>
      <c r="J219" t="s">
        <v>29</v>
      </c>
      <c r="K219">
        <v>60</v>
      </c>
      <c r="L219">
        <v>1</v>
      </c>
      <c r="M219">
        <v>1.5</v>
      </c>
      <c r="N219">
        <v>1</v>
      </c>
      <c r="O219">
        <v>63</v>
      </c>
      <c r="P219">
        <v>0.15</v>
      </c>
      <c r="Q219">
        <v>25</v>
      </c>
      <c r="R219">
        <v>0.5</v>
      </c>
      <c r="S219">
        <v>500</v>
      </c>
      <c r="T219" t="s">
        <v>30</v>
      </c>
      <c r="W219">
        <v>150</v>
      </c>
      <c r="Y219" t="s">
        <v>31</v>
      </c>
    </row>
    <row r="220" spans="1:25">
      <c r="A220" t="s">
        <v>392</v>
      </c>
      <c r="B220" s="2" t="str">
        <f>Hyperlink("https://www.diodes.com/datasheet/download/BCX5216.pdf")</f>
        <v>https://www.diodes.com/datasheet/download/BCX5216.pdf</v>
      </c>
      <c r="C220" t="str">
        <f>Hyperlink("https://www.diodes.com/part/view/BCX5216","BCX5216")</f>
        <v>BCX5216</v>
      </c>
      <c r="D220" t="s">
        <v>390</v>
      </c>
      <c r="H220" t="s">
        <v>27</v>
      </c>
      <c r="I220" t="s">
        <v>28</v>
      </c>
      <c r="J220" t="s">
        <v>29</v>
      </c>
      <c r="K220">
        <v>60</v>
      </c>
      <c r="L220">
        <v>1</v>
      </c>
      <c r="M220">
        <v>1.5</v>
      </c>
      <c r="N220">
        <v>1</v>
      </c>
      <c r="O220">
        <v>100</v>
      </c>
      <c r="P220">
        <v>0.15</v>
      </c>
      <c r="Q220">
        <v>25</v>
      </c>
      <c r="R220">
        <v>0.5</v>
      </c>
      <c r="S220">
        <v>500</v>
      </c>
      <c r="T220" t="s">
        <v>30</v>
      </c>
      <c r="W220">
        <v>150</v>
      </c>
      <c r="Y220" t="s">
        <v>31</v>
      </c>
    </row>
    <row r="221" spans="1:25">
      <c r="A221" t="s">
        <v>393</v>
      </c>
      <c r="B221" s="2" t="str">
        <f>Hyperlink("https://www.diodes.com/datasheet/download/BCX5216Q+BCX5316Q.pdf")</f>
        <v>https://www.diodes.com/datasheet/download/BCX5216Q+BCX5316Q.pdf</v>
      </c>
      <c r="C221" t="str">
        <f>Hyperlink("https://www.diodes.com/part/view/BCX5216Q","BCX5216Q")</f>
        <v>BCX5216Q</v>
      </c>
      <c r="D221" t="s">
        <v>390</v>
      </c>
      <c r="H221" t="s">
        <v>33</v>
      </c>
      <c r="I221" t="s">
        <v>28</v>
      </c>
      <c r="J221" t="s">
        <v>29</v>
      </c>
      <c r="K221">
        <v>60</v>
      </c>
      <c r="L221">
        <v>1</v>
      </c>
      <c r="M221">
        <v>1.5</v>
      </c>
      <c r="N221">
        <v>1</v>
      </c>
      <c r="O221">
        <v>100</v>
      </c>
      <c r="P221">
        <v>0.15</v>
      </c>
      <c r="Q221">
        <v>25</v>
      </c>
      <c r="R221">
        <v>0.5</v>
      </c>
      <c r="S221">
        <v>500</v>
      </c>
      <c r="T221" t="s">
        <v>30</v>
      </c>
      <c r="W221">
        <v>150</v>
      </c>
      <c r="Y221" t="s">
        <v>31</v>
      </c>
    </row>
    <row r="222" spans="1:25">
      <c r="A222" t="s">
        <v>394</v>
      </c>
      <c r="B222" s="2" t="str">
        <f>Hyperlink("https://www.diodes.com/datasheet/download/BCX53.pdf")</f>
        <v>https://www.diodes.com/datasheet/download/BCX53.pdf</v>
      </c>
      <c r="C222" t="str">
        <f>Hyperlink("https://www.diodes.com/part/view/BCX53","BCX53")</f>
        <v>BCX53</v>
      </c>
      <c r="D222" t="s">
        <v>395</v>
      </c>
      <c r="H222" t="s">
        <v>27</v>
      </c>
      <c r="I222" t="s">
        <v>28</v>
      </c>
      <c r="J222" t="s">
        <v>29</v>
      </c>
      <c r="K222">
        <v>80</v>
      </c>
      <c r="L222">
        <v>1</v>
      </c>
      <c r="M222">
        <v>1.5</v>
      </c>
      <c r="N222">
        <v>1</v>
      </c>
      <c r="O222">
        <v>40</v>
      </c>
      <c r="P222">
        <v>0.15</v>
      </c>
      <c r="Q222">
        <v>25</v>
      </c>
      <c r="R222">
        <v>0.5</v>
      </c>
      <c r="S222">
        <v>500</v>
      </c>
      <c r="T222" t="s">
        <v>30</v>
      </c>
      <c r="W222">
        <v>150</v>
      </c>
      <c r="Y222" t="s">
        <v>31</v>
      </c>
    </row>
    <row r="223" spans="1:25">
      <c r="A223" t="s">
        <v>396</v>
      </c>
      <c r="B223" s="2" t="str">
        <f>Hyperlink("https://www.diodes.com/datasheet/download/BCX5310.pdf")</f>
        <v>https://www.diodes.com/datasheet/download/BCX5310.pdf</v>
      </c>
      <c r="C223" t="str">
        <f>Hyperlink("https://www.diodes.com/part/view/BCX5310","BCX5310")</f>
        <v>BCX5310</v>
      </c>
      <c r="D223" t="s">
        <v>395</v>
      </c>
      <c r="H223" t="s">
        <v>27</v>
      </c>
      <c r="I223" t="s">
        <v>28</v>
      </c>
      <c r="J223" t="s">
        <v>29</v>
      </c>
      <c r="K223">
        <v>80</v>
      </c>
      <c r="L223">
        <v>1</v>
      </c>
      <c r="M223">
        <v>1.5</v>
      </c>
      <c r="N223">
        <v>1</v>
      </c>
      <c r="O223">
        <v>63</v>
      </c>
      <c r="P223">
        <v>0.15</v>
      </c>
      <c r="Q223">
        <v>25</v>
      </c>
      <c r="R223">
        <v>0.5</v>
      </c>
      <c r="S223">
        <v>500</v>
      </c>
      <c r="T223" t="s">
        <v>30</v>
      </c>
      <c r="W223">
        <v>150</v>
      </c>
      <c r="Y223" t="s">
        <v>31</v>
      </c>
    </row>
    <row r="224" spans="1:25">
      <c r="A224" t="s">
        <v>397</v>
      </c>
      <c r="B224" s="2" t="str">
        <f>Hyperlink("https://www.diodes.com/datasheet/download/BCX5316.pdf")</f>
        <v>https://www.diodes.com/datasheet/download/BCX5316.pdf</v>
      </c>
      <c r="C224" t="str">
        <f>Hyperlink("https://www.diodes.com/part/view/BCX5316","BCX5316")</f>
        <v>BCX5316</v>
      </c>
      <c r="D224" t="s">
        <v>395</v>
      </c>
      <c r="H224" t="s">
        <v>27</v>
      </c>
      <c r="I224" t="s">
        <v>28</v>
      </c>
      <c r="J224" t="s">
        <v>29</v>
      </c>
      <c r="K224">
        <v>80</v>
      </c>
      <c r="L224">
        <v>1</v>
      </c>
      <c r="M224">
        <v>1.5</v>
      </c>
      <c r="N224">
        <v>1</v>
      </c>
      <c r="O224">
        <v>100</v>
      </c>
      <c r="P224">
        <v>0.15</v>
      </c>
      <c r="Q224">
        <v>25</v>
      </c>
      <c r="R224">
        <v>0.5</v>
      </c>
      <c r="S224">
        <v>500</v>
      </c>
      <c r="T224" t="s">
        <v>30</v>
      </c>
      <c r="W224">
        <v>150</v>
      </c>
      <c r="Y224" t="s">
        <v>31</v>
      </c>
    </row>
    <row r="225" spans="1:25">
      <c r="A225" t="s">
        <v>398</v>
      </c>
      <c r="B225" s="2" t="str">
        <f>Hyperlink("https://www.diodes.com/datasheet/download/BCX5216Q+BCX5316Q.pdf")</f>
        <v>https://www.diodes.com/datasheet/download/BCX5216Q+BCX5316Q.pdf</v>
      </c>
      <c r="C225" t="str">
        <f>Hyperlink("https://www.diodes.com/part/view/BCX5316Q","BCX5316Q")</f>
        <v>BCX5316Q</v>
      </c>
      <c r="D225" t="s">
        <v>395</v>
      </c>
      <c r="H225" t="s">
        <v>33</v>
      </c>
      <c r="I225" t="s">
        <v>28</v>
      </c>
      <c r="J225" t="s">
        <v>29</v>
      </c>
      <c r="K225">
        <v>80</v>
      </c>
      <c r="L225">
        <v>1</v>
      </c>
      <c r="M225">
        <v>1.5</v>
      </c>
      <c r="N225">
        <v>1</v>
      </c>
      <c r="O225">
        <v>100</v>
      </c>
      <c r="P225">
        <v>0.15</v>
      </c>
      <c r="Q225">
        <v>25</v>
      </c>
      <c r="R225">
        <v>0.5</v>
      </c>
      <c r="S225">
        <v>500</v>
      </c>
      <c r="T225" t="s">
        <v>30</v>
      </c>
      <c r="W225">
        <v>150</v>
      </c>
      <c r="Y225" t="s">
        <v>31</v>
      </c>
    </row>
    <row r="226" spans="1:25">
      <c r="A226" t="s">
        <v>399</v>
      </c>
      <c r="B226" s="2" t="str">
        <f>Hyperlink("https://www.diodes.com/datasheet/download/BCX54.pdf")</f>
        <v>https://www.diodes.com/datasheet/download/BCX54.pdf</v>
      </c>
      <c r="C226" t="str">
        <f>Hyperlink("https://www.diodes.com/part/view/BCX54","BCX54")</f>
        <v>BCX54</v>
      </c>
      <c r="D226" t="s">
        <v>400</v>
      </c>
      <c r="H226" t="s">
        <v>27</v>
      </c>
      <c r="I226" t="s">
        <v>28</v>
      </c>
      <c r="J226" t="s">
        <v>79</v>
      </c>
      <c r="K226">
        <v>45</v>
      </c>
      <c r="L226">
        <v>1</v>
      </c>
      <c r="M226">
        <v>1.5</v>
      </c>
      <c r="N226">
        <v>1</v>
      </c>
      <c r="O226">
        <v>40</v>
      </c>
      <c r="P226">
        <v>0.15</v>
      </c>
      <c r="Q226">
        <v>25</v>
      </c>
      <c r="R226">
        <v>0.5</v>
      </c>
      <c r="S226">
        <v>500</v>
      </c>
      <c r="T226" t="s">
        <v>30</v>
      </c>
      <c r="W226">
        <v>150</v>
      </c>
      <c r="Y226" t="s">
        <v>31</v>
      </c>
    </row>
    <row r="227" spans="1:25">
      <c r="A227" t="s">
        <v>401</v>
      </c>
      <c r="B227" s="2" t="str">
        <f>Hyperlink("https://www.diodes.com/datasheet/download/BCX5410.pdf")</f>
        <v>https://www.diodes.com/datasheet/download/BCX5410.pdf</v>
      </c>
      <c r="C227" t="str">
        <f>Hyperlink("https://www.diodes.com/part/view/BCX5410","BCX5410")</f>
        <v>BCX5410</v>
      </c>
      <c r="D227" t="s">
        <v>400</v>
      </c>
      <c r="H227" t="s">
        <v>27</v>
      </c>
      <c r="I227" t="s">
        <v>28</v>
      </c>
      <c r="J227" t="s">
        <v>79</v>
      </c>
      <c r="K227">
        <v>45</v>
      </c>
      <c r="L227">
        <v>1</v>
      </c>
      <c r="M227">
        <v>1.5</v>
      </c>
      <c r="N227">
        <v>1</v>
      </c>
      <c r="O227">
        <v>63</v>
      </c>
      <c r="P227">
        <v>0.15</v>
      </c>
      <c r="Q227">
        <v>25</v>
      </c>
      <c r="R227">
        <v>0.5</v>
      </c>
      <c r="S227">
        <v>500</v>
      </c>
      <c r="T227" t="s">
        <v>30</v>
      </c>
      <c r="W227">
        <v>150</v>
      </c>
      <c r="Y227" t="s">
        <v>31</v>
      </c>
    </row>
    <row r="228" spans="1:25">
      <c r="A228" t="s">
        <v>402</v>
      </c>
      <c r="B228" s="2" t="str">
        <f>Hyperlink("https://www.diodes.com/datasheet/download/BCX5416.pdf")</f>
        <v>https://www.diodes.com/datasheet/download/BCX5416.pdf</v>
      </c>
      <c r="C228" t="str">
        <f>Hyperlink("https://www.diodes.com/part/view/BCX5416","BCX5416")</f>
        <v>BCX5416</v>
      </c>
      <c r="D228" t="s">
        <v>400</v>
      </c>
      <c r="H228" t="s">
        <v>27</v>
      </c>
      <c r="I228" t="s">
        <v>28</v>
      </c>
      <c r="J228" t="s">
        <v>79</v>
      </c>
      <c r="K228">
        <v>45</v>
      </c>
      <c r="L228">
        <v>1</v>
      </c>
      <c r="M228">
        <v>1.5</v>
      </c>
      <c r="N228">
        <v>1</v>
      </c>
      <c r="O228">
        <v>100</v>
      </c>
      <c r="P228">
        <v>0.15</v>
      </c>
      <c r="Q228">
        <v>25</v>
      </c>
      <c r="R228">
        <v>0.5</v>
      </c>
      <c r="S228">
        <v>500</v>
      </c>
      <c r="T228" t="s">
        <v>30</v>
      </c>
      <c r="W228">
        <v>150</v>
      </c>
      <c r="Y228" t="s">
        <v>31</v>
      </c>
    </row>
    <row r="229" spans="1:25">
      <c r="A229" t="s">
        <v>403</v>
      </c>
      <c r="B229" s="2" t="str">
        <f>Hyperlink("https://www.diodes.com/datasheet/download/BCX55.pdf")</f>
        <v>https://www.diodes.com/datasheet/download/BCX55.pdf</v>
      </c>
      <c r="C229" t="str">
        <f>Hyperlink("https://www.diodes.com/part/view/BCX55","BCX55")</f>
        <v>BCX55</v>
      </c>
      <c r="D229" t="s">
        <v>404</v>
      </c>
      <c r="H229" t="s">
        <v>27</v>
      </c>
      <c r="I229" t="s">
        <v>28</v>
      </c>
      <c r="J229" t="s">
        <v>79</v>
      </c>
      <c r="K229">
        <v>60</v>
      </c>
      <c r="L229">
        <v>1</v>
      </c>
      <c r="M229">
        <v>1.5</v>
      </c>
      <c r="N229">
        <v>1</v>
      </c>
      <c r="O229">
        <v>40</v>
      </c>
      <c r="P229">
        <v>0.15</v>
      </c>
      <c r="Q229">
        <v>25</v>
      </c>
      <c r="R229">
        <v>0.5</v>
      </c>
      <c r="S229">
        <v>500</v>
      </c>
      <c r="T229" t="s">
        <v>30</v>
      </c>
      <c r="W229">
        <v>150</v>
      </c>
      <c r="Y229" t="s">
        <v>31</v>
      </c>
    </row>
    <row r="230" spans="1:25">
      <c r="A230" t="s">
        <v>405</v>
      </c>
      <c r="B230" s="2" t="str">
        <f>Hyperlink("https://www.diodes.com/datasheet/download/BCX5510.pdf")</f>
        <v>https://www.diodes.com/datasheet/download/BCX5510.pdf</v>
      </c>
      <c r="C230" t="str">
        <f>Hyperlink("https://www.diodes.com/part/view/BCX5510","BCX5510")</f>
        <v>BCX5510</v>
      </c>
      <c r="D230" t="s">
        <v>404</v>
      </c>
      <c r="H230" t="s">
        <v>27</v>
      </c>
      <c r="I230" t="s">
        <v>28</v>
      </c>
      <c r="J230" t="s">
        <v>79</v>
      </c>
      <c r="K230">
        <v>60</v>
      </c>
      <c r="L230">
        <v>1</v>
      </c>
      <c r="M230">
        <v>1.5</v>
      </c>
      <c r="N230">
        <v>1</v>
      </c>
      <c r="O230">
        <v>63</v>
      </c>
      <c r="P230">
        <v>0.15</v>
      </c>
      <c r="Q230">
        <v>25</v>
      </c>
      <c r="R230">
        <v>0.5</v>
      </c>
      <c r="S230">
        <v>500</v>
      </c>
      <c r="T230" t="s">
        <v>30</v>
      </c>
      <c r="W230">
        <v>150</v>
      </c>
      <c r="Y230" t="s">
        <v>31</v>
      </c>
    </row>
    <row r="231" spans="1:25">
      <c r="A231" t="s">
        <v>406</v>
      </c>
      <c r="B231" s="2" t="str">
        <f>Hyperlink("https://www.diodes.com/datasheet/download/BCX5516.pdf")</f>
        <v>https://www.diodes.com/datasheet/download/BCX5516.pdf</v>
      </c>
      <c r="C231" t="str">
        <f>Hyperlink("https://www.diodes.com/part/view/BCX5516","BCX5516")</f>
        <v>BCX5516</v>
      </c>
      <c r="D231" t="s">
        <v>404</v>
      </c>
      <c r="H231" t="s">
        <v>27</v>
      </c>
      <c r="I231" t="s">
        <v>28</v>
      </c>
      <c r="J231" t="s">
        <v>79</v>
      </c>
      <c r="K231">
        <v>60</v>
      </c>
      <c r="L231">
        <v>1</v>
      </c>
      <c r="M231">
        <v>1.5</v>
      </c>
      <c r="N231">
        <v>1</v>
      </c>
      <c r="O231">
        <v>100</v>
      </c>
      <c r="P231">
        <v>0.15</v>
      </c>
      <c r="Q231">
        <v>25</v>
      </c>
      <c r="R231">
        <v>0.5</v>
      </c>
      <c r="S231">
        <v>500</v>
      </c>
      <c r="T231" t="s">
        <v>30</v>
      </c>
      <c r="W231">
        <v>150</v>
      </c>
      <c r="Y231" t="s">
        <v>31</v>
      </c>
    </row>
    <row r="232" spans="1:25">
      <c r="A232" t="s">
        <v>407</v>
      </c>
      <c r="B232" s="2" t="str">
        <f>Hyperlink("https://www.diodes.com/datasheet/download/BCX56.pdf")</f>
        <v>https://www.diodes.com/datasheet/download/BCX56.pdf</v>
      </c>
      <c r="C232" t="str">
        <f>Hyperlink("https://www.diodes.com/part/view/BCX56","BCX56")</f>
        <v>BCX56</v>
      </c>
      <c r="D232" t="s">
        <v>408</v>
      </c>
      <c r="H232" t="s">
        <v>27</v>
      </c>
      <c r="I232" t="s">
        <v>28</v>
      </c>
      <c r="J232" t="s">
        <v>79</v>
      </c>
      <c r="K232">
        <v>80</v>
      </c>
      <c r="L232">
        <v>1</v>
      </c>
      <c r="M232">
        <v>1.5</v>
      </c>
      <c r="N232">
        <v>1</v>
      </c>
      <c r="O232">
        <v>40</v>
      </c>
      <c r="P232">
        <v>0.15</v>
      </c>
      <c r="Q232">
        <v>25</v>
      </c>
      <c r="R232">
        <v>0.5</v>
      </c>
      <c r="S232">
        <v>500</v>
      </c>
      <c r="T232" t="s">
        <v>30</v>
      </c>
      <c r="W232">
        <v>150</v>
      </c>
      <c r="Y232" t="s">
        <v>31</v>
      </c>
    </row>
    <row r="233" spans="1:25">
      <c r="A233" t="s">
        <v>409</v>
      </c>
      <c r="B233" s="2" t="str">
        <f>Hyperlink("https://www.diodes.com/datasheet/download/BCX5610.pdf")</f>
        <v>https://www.diodes.com/datasheet/download/BCX5610.pdf</v>
      </c>
      <c r="C233" t="str">
        <f>Hyperlink("https://www.diodes.com/part/view/BCX5610","BCX5610")</f>
        <v>BCX5610</v>
      </c>
      <c r="D233" t="s">
        <v>408</v>
      </c>
      <c r="H233" t="s">
        <v>27</v>
      </c>
      <c r="I233" t="s">
        <v>28</v>
      </c>
      <c r="J233" t="s">
        <v>79</v>
      </c>
      <c r="K233">
        <v>80</v>
      </c>
      <c r="L233">
        <v>1</v>
      </c>
      <c r="M233">
        <v>1.5</v>
      </c>
      <c r="N233">
        <v>1</v>
      </c>
      <c r="O233">
        <v>63</v>
      </c>
      <c r="P233">
        <v>0.15</v>
      </c>
      <c r="Q233">
        <v>25</v>
      </c>
      <c r="R233">
        <v>0.5</v>
      </c>
      <c r="S233">
        <v>500</v>
      </c>
      <c r="T233" t="s">
        <v>30</v>
      </c>
      <c r="W233">
        <v>150</v>
      </c>
      <c r="Y233" t="s">
        <v>31</v>
      </c>
    </row>
    <row r="234" spans="1:25">
      <c r="A234" t="s">
        <v>410</v>
      </c>
      <c r="B234" s="2" t="str">
        <f>Hyperlink("https://www.diodes.com/datasheet/download/BCX5616.pdf")</f>
        <v>https://www.diodes.com/datasheet/download/BCX5616.pdf</v>
      </c>
      <c r="C234" t="str">
        <f>Hyperlink("https://www.diodes.com/part/view/BCX5616","BCX5616")</f>
        <v>BCX5616</v>
      </c>
      <c r="D234" t="s">
        <v>408</v>
      </c>
      <c r="H234" t="s">
        <v>27</v>
      </c>
      <c r="I234" t="s">
        <v>28</v>
      </c>
      <c r="J234" t="s">
        <v>79</v>
      </c>
      <c r="K234">
        <v>80</v>
      </c>
      <c r="L234">
        <v>1</v>
      </c>
      <c r="M234">
        <v>1.5</v>
      </c>
      <c r="N234">
        <v>1</v>
      </c>
      <c r="O234">
        <v>100</v>
      </c>
      <c r="P234">
        <v>0.15</v>
      </c>
      <c r="Q234">
        <v>25</v>
      </c>
      <c r="R234">
        <v>0.5</v>
      </c>
      <c r="S234">
        <v>500</v>
      </c>
      <c r="T234" t="s">
        <v>30</v>
      </c>
      <c r="W234">
        <v>150</v>
      </c>
      <c r="Y234" t="s">
        <v>31</v>
      </c>
    </row>
    <row r="235" spans="1:25">
      <c r="A235" t="s">
        <v>411</v>
      </c>
      <c r="B235" s="2" t="str">
        <f>Hyperlink("https://www.diodes.com/datasheet/download/BCX5616Q.pdf")</f>
        <v>https://www.diodes.com/datasheet/download/BCX5616Q.pdf</v>
      </c>
      <c r="C235" t="str">
        <f>Hyperlink("https://www.diodes.com/part/view/BCX5616Q","BCX5616Q")</f>
        <v>BCX5616Q</v>
      </c>
      <c r="D235" t="s">
        <v>408</v>
      </c>
      <c r="H235" t="s">
        <v>33</v>
      </c>
      <c r="I235" t="s">
        <v>28</v>
      </c>
      <c r="J235" t="s">
        <v>79</v>
      </c>
      <c r="K235">
        <v>80</v>
      </c>
      <c r="L235">
        <v>1</v>
      </c>
      <c r="M235">
        <v>1.5</v>
      </c>
      <c r="N235">
        <v>1</v>
      </c>
      <c r="O235">
        <v>100</v>
      </c>
      <c r="P235">
        <v>0.15</v>
      </c>
      <c r="Q235">
        <v>25</v>
      </c>
      <c r="R235">
        <v>0.5</v>
      </c>
      <c r="S235">
        <v>500</v>
      </c>
      <c r="T235" t="s">
        <v>30</v>
      </c>
      <c r="W235">
        <v>150</v>
      </c>
      <c r="Y235" t="s">
        <v>31</v>
      </c>
    </row>
    <row r="236" spans="1:25">
      <c r="A236" t="s">
        <v>412</v>
      </c>
      <c r="B236" s="2" t="str">
        <f>Hyperlink("https://www.diodes.com/datasheet/download/BCX6825.pdf")</f>
        <v>https://www.diodes.com/datasheet/download/BCX6825.pdf</v>
      </c>
      <c r="C236" t="str">
        <f>Hyperlink("https://www.diodes.com/part/view/BCX6825","BCX6825")</f>
        <v>BCX6825</v>
      </c>
      <c r="D236" t="s">
        <v>413</v>
      </c>
      <c r="H236" t="s">
        <v>27</v>
      </c>
      <c r="I236" t="s">
        <v>28</v>
      </c>
      <c r="J236" t="s">
        <v>79</v>
      </c>
      <c r="K236">
        <v>20</v>
      </c>
      <c r="L236">
        <v>1</v>
      </c>
      <c r="M236">
        <v>2</v>
      </c>
      <c r="N236">
        <v>1</v>
      </c>
      <c r="O236">
        <v>160</v>
      </c>
      <c r="P236">
        <v>0.5</v>
      </c>
      <c r="Q236">
        <v>60</v>
      </c>
      <c r="R236">
        <v>1</v>
      </c>
      <c r="S236">
        <v>500</v>
      </c>
      <c r="T236" t="s">
        <v>414</v>
      </c>
      <c r="W236">
        <v>100</v>
      </c>
      <c r="Y236" t="s">
        <v>31</v>
      </c>
    </row>
    <row r="237" spans="1:25">
      <c r="A237" t="s">
        <v>415</v>
      </c>
      <c r="B237" s="2" t="str">
        <f>Hyperlink("https://www.diodes.com/datasheet/download/BCX6825Q.pdf")</f>
        <v>https://www.diodes.com/datasheet/download/BCX6825Q.pdf</v>
      </c>
      <c r="C237" t="str">
        <f>Hyperlink("https://www.diodes.com/part/view/BCX6825Q","BCX6825Q")</f>
        <v>BCX6825Q</v>
      </c>
      <c r="D237" t="s">
        <v>413</v>
      </c>
      <c r="H237" t="s">
        <v>33</v>
      </c>
      <c r="I237" t="s">
        <v>28</v>
      </c>
      <c r="J237" t="s">
        <v>79</v>
      </c>
      <c r="K237">
        <v>20</v>
      </c>
      <c r="L237">
        <v>1</v>
      </c>
      <c r="M237">
        <v>2</v>
      </c>
      <c r="N237">
        <v>1</v>
      </c>
      <c r="O237">
        <v>160</v>
      </c>
      <c r="P237">
        <v>0.5</v>
      </c>
      <c r="Q237">
        <v>60</v>
      </c>
      <c r="R237">
        <v>1</v>
      </c>
      <c r="S237">
        <v>500</v>
      </c>
      <c r="T237" t="s">
        <v>414</v>
      </c>
      <c r="W237">
        <v>100</v>
      </c>
      <c r="Y237" t="s">
        <v>31</v>
      </c>
    </row>
    <row r="238" spans="1:25">
      <c r="A238" t="s">
        <v>416</v>
      </c>
      <c r="B238" s="2" t="str">
        <f>Hyperlink("https://www.diodes.com/datasheet/download/BCX6925.pdf")</f>
        <v>https://www.diodes.com/datasheet/download/BCX6925.pdf</v>
      </c>
      <c r="C238" t="str">
        <f>Hyperlink("https://www.diodes.com/part/view/BCX6925","BCX6925")</f>
        <v>BCX6925</v>
      </c>
      <c r="D238" t="s">
        <v>417</v>
      </c>
      <c r="H238" t="s">
        <v>27</v>
      </c>
      <c r="I238" t="s">
        <v>28</v>
      </c>
      <c r="J238" t="s">
        <v>29</v>
      </c>
      <c r="K238">
        <v>20</v>
      </c>
      <c r="L238">
        <v>1</v>
      </c>
      <c r="M238">
        <v>2</v>
      </c>
      <c r="N238">
        <v>1</v>
      </c>
      <c r="O238">
        <v>160</v>
      </c>
      <c r="P238">
        <v>0.5</v>
      </c>
      <c r="Q238">
        <v>60</v>
      </c>
      <c r="R238">
        <v>1</v>
      </c>
      <c r="S238">
        <v>500</v>
      </c>
      <c r="T238" t="s">
        <v>414</v>
      </c>
      <c r="W238">
        <v>100</v>
      </c>
      <c r="Y238" t="s">
        <v>31</v>
      </c>
    </row>
    <row r="239" spans="1:25">
      <c r="A239" t="s">
        <v>418</v>
      </c>
      <c r="B239" s="2" t="str">
        <f>Hyperlink("https://www.diodes.com/datasheet/download/BFS17N.pdf")</f>
        <v>https://www.diodes.com/datasheet/download/BFS17N.pdf</v>
      </c>
      <c r="C239" t="str">
        <f>Hyperlink("https://www.diodes.com/part/view/BFS17N","BFS17N")</f>
        <v>BFS17N</v>
      </c>
      <c r="D239" t="s">
        <v>419</v>
      </c>
      <c r="H239" t="s">
        <v>27</v>
      </c>
      <c r="I239" t="s">
        <v>420</v>
      </c>
      <c r="J239" t="s">
        <v>79</v>
      </c>
      <c r="K239">
        <v>11</v>
      </c>
      <c r="L239">
        <v>0.001</v>
      </c>
      <c r="N239">
        <v>0.33</v>
      </c>
      <c r="O239">
        <v>56</v>
      </c>
      <c r="P239">
        <v>0.005</v>
      </c>
      <c r="S239">
        <v>500</v>
      </c>
      <c r="T239" t="s">
        <v>421</v>
      </c>
      <c r="W239">
        <v>3200</v>
      </c>
      <c r="Y239" t="s">
        <v>80</v>
      </c>
    </row>
    <row r="240" spans="1:25">
      <c r="A240" t="s">
        <v>422</v>
      </c>
      <c r="B240" s="2" t="str">
        <f>Hyperlink("https://www.diodes.com/datasheet/download/BSR33.pdf")</f>
        <v>https://www.diodes.com/datasheet/download/BSR33.pdf</v>
      </c>
      <c r="C240" t="str">
        <f>Hyperlink("https://www.diodes.com/part/view/BSR33","BSR33")</f>
        <v>BSR33</v>
      </c>
      <c r="D240" t="s">
        <v>395</v>
      </c>
      <c r="H240" t="s">
        <v>27</v>
      </c>
      <c r="I240" t="s">
        <v>28</v>
      </c>
      <c r="J240" t="s">
        <v>29</v>
      </c>
      <c r="K240">
        <v>80</v>
      </c>
      <c r="L240">
        <v>1</v>
      </c>
      <c r="M240">
        <v>2</v>
      </c>
      <c r="N240">
        <v>1</v>
      </c>
      <c r="O240">
        <v>100</v>
      </c>
      <c r="P240">
        <v>0.1</v>
      </c>
      <c r="Q240">
        <v>50</v>
      </c>
      <c r="R240">
        <v>0.5</v>
      </c>
      <c r="S240">
        <v>250</v>
      </c>
      <c r="T240" t="s">
        <v>423</v>
      </c>
      <c r="U240">
        <v>500</v>
      </c>
      <c r="V240" t="s">
        <v>30</v>
      </c>
      <c r="W240">
        <v>100</v>
      </c>
      <c r="Y240" t="s">
        <v>31</v>
      </c>
    </row>
    <row r="241" spans="1:25">
      <c r="A241" t="s">
        <v>424</v>
      </c>
      <c r="B241" s="2" t="str">
        <f>Hyperlink("https://www.diodes.com/datasheet/download/BSR33.pdf")</f>
        <v>https://www.diodes.com/datasheet/download/BSR33.pdf</v>
      </c>
      <c r="C241" t="str">
        <f>Hyperlink("https://www.diodes.com/part/view/BSR33Q","BSR33Q")</f>
        <v>BSR33Q</v>
      </c>
      <c r="D241" t="s">
        <v>395</v>
      </c>
      <c r="H241" t="s">
        <v>33</v>
      </c>
      <c r="I241" t="s">
        <v>28</v>
      </c>
      <c r="J241" t="s">
        <v>29</v>
      </c>
      <c r="K241">
        <v>80</v>
      </c>
      <c r="L241">
        <v>1</v>
      </c>
      <c r="M241">
        <v>2</v>
      </c>
      <c r="N241">
        <v>1</v>
      </c>
      <c r="O241">
        <v>100</v>
      </c>
      <c r="P241">
        <v>0.1</v>
      </c>
      <c r="Q241">
        <v>50</v>
      </c>
      <c r="R241">
        <v>0.5</v>
      </c>
      <c r="S241">
        <v>250</v>
      </c>
      <c r="T241" t="s">
        <v>423</v>
      </c>
      <c r="U241">
        <v>500</v>
      </c>
      <c r="V241" t="s">
        <v>30</v>
      </c>
      <c r="W241">
        <v>100</v>
      </c>
      <c r="Y241" t="s">
        <v>31</v>
      </c>
    </row>
    <row r="242" spans="1:25">
      <c r="A242" t="s">
        <v>425</v>
      </c>
      <c r="B242" s="2" t="str">
        <f>Hyperlink("https://www.diodes.com/datasheet/download/BSR43.pdf")</f>
        <v>https://www.diodes.com/datasheet/download/BSR43.pdf</v>
      </c>
      <c r="C242" t="str">
        <f>Hyperlink("https://www.diodes.com/part/view/BSR43","BSR43")</f>
        <v>BSR43</v>
      </c>
      <c r="D242" t="s">
        <v>408</v>
      </c>
      <c r="H242" t="s">
        <v>27</v>
      </c>
      <c r="I242" t="s">
        <v>28</v>
      </c>
      <c r="J242" t="s">
        <v>79</v>
      </c>
      <c r="K242">
        <v>80</v>
      </c>
      <c r="L242">
        <v>1</v>
      </c>
      <c r="M242">
        <v>2</v>
      </c>
      <c r="N242">
        <v>1</v>
      </c>
      <c r="O242">
        <v>100</v>
      </c>
      <c r="P242">
        <v>0.1</v>
      </c>
      <c r="Q242">
        <v>50</v>
      </c>
      <c r="R242">
        <v>0.5</v>
      </c>
      <c r="S242">
        <v>250</v>
      </c>
      <c r="T242" t="s">
        <v>423</v>
      </c>
      <c r="U242">
        <v>500</v>
      </c>
      <c r="V242" t="s">
        <v>30</v>
      </c>
      <c r="W242">
        <v>100</v>
      </c>
      <c r="Y242" t="s">
        <v>31</v>
      </c>
    </row>
    <row r="243" spans="1:25">
      <c r="A243" t="s">
        <v>426</v>
      </c>
      <c r="B243" s="2" t="str">
        <f>Hyperlink("https://www.diodes.com/datasheet/download/BSR43.pdf")</f>
        <v>https://www.diodes.com/datasheet/download/BSR43.pdf</v>
      </c>
      <c r="C243" t="str">
        <f>Hyperlink("https://www.diodes.com/part/view/BSR43Q","BSR43Q")</f>
        <v>BSR43Q</v>
      </c>
      <c r="D243" t="s">
        <v>408</v>
      </c>
      <c r="H243" t="s">
        <v>33</v>
      </c>
      <c r="I243" t="s">
        <v>28</v>
      </c>
      <c r="J243" t="s">
        <v>79</v>
      </c>
      <c r="K243">
        <v>80</v>
      </c>
      <c r="L243">
        <v>1</v>
      </c>
      <c r="M243">
        <v>2</v>
      </c>
      <c r="N243">
        <v>1</v>
      </c>
      <c r="O243">
        <v>100</v>
      </c>
      <c r="P243">
        <v>0.1</v>
      </c>
      <c r="Q243">
        <v>50</v>
      </c>
      <c r="R243">
        <v>0.5</v>
      </c>
      <c r="S243">
        <v>250</v>
      </c>
      <c r="T243" t="s">
        <v>423</v>
      </c>
      <c r="U243">
        <v>500</v>
      </c>
      <c r="V243" t="s">
        <v>30</v>
      </c>
      <c r="W243">
        <v>100</v>
      </c>
      <c r="Y243" t="s">
        <v>31</v>
      </c>
    </row>
    <row r="244" spans="1:25">
      <c r="A244" t="s">
        <v>427</v>
      </c>
      <c r="B244" s="2" t="str">
        <f>Hyperlink("https://www.diodes.com/datasheet/download/BST39.pdf")</f>
        <v>https://www.diodes.com/datasheet/download/BST39.pdf</v>
      </c>
      <c r="C244" t="str">
        <f>Hyperlink("https://www.diodes.com/part/view/BST39","BST39")</f>
        <v>BST39</v>
      </c>
      <c r="D244" t="s">
        <v>428</v>
      </c>
      <c r="H244" t="s">
        <v>27</v>
      </c>
      <c r="I244" t="s">
        <v>54</v>
      </c>
      <c r="J244" t="s">
        <v>79</v>
      </c>
      <c r="K244">
        <v>350</v>
      </c>
      <c r="L244">
        <v>0.5</v>
      </c>
      <c r="M244">
        <v>1</v>
      </c>
      <c r="N244">
        <v>1</v>
      </c>
      <c r="O244">
        <v>40</v>
      </c>
      <c r="P244">
        <v>0.02</v>
      </c>
      <c r="S244">
        <v>500</v>
      </c>
      <c r="T244" t="s">
        <v>429</v>
      </c>
      <c r="W244">
        <v>70</v>
      </c>
      <c r="Y244" t="s">
        <v>31</v>
      </c>
    </row>
    <row r="245" spans="1:25">
      <c r="A245" t="s">
        <v>430</v>
      </c>
      <c r="B245" s="2" t="str">
        <f>Hyperlink("https://www.diodes.com/datasheet/download/BST52.pdf")</f>
        <v>https://www.diodes.com/datasheet/download/BST52.pdf</v>
      </c>
      <c r="C245" t="str">
        <f>Hyperlink("https://www.diodes.com/part/view/BST52","BST52")</f>
        <v>BST52</v>
      </c>
      <c r="D245" t="s">
        <v>431</v>
      </c>
      <c r="H245" t="s">
        <v>27</v>
      </c>
      <c r="I245" t="s">
        <v>363</v>
      </c>
      <c r="J245" t="s">
        <v>79</v>
      </c>
      <c r="K245">
        <v>80</v>
      </c>
      <c r="L245">
        <v>0.5</v>
      </c>
      <c r="M245">
        <v>1.5</v>
      </c>
      <c r="N245">
        <v>1</v>
      </c>
      <c r="O245">
        <v>1000</v>
      </c>
      <c r="P245">
        <v>0.15</v>
      </c>
      <c r="Q245">
        <v>2000</v>
      </c>
      <c r="R245">
        <v>0.5</v>
      </c>
      <c r="S245">
        <v>1300</v>
      </c>
      <c r="T245" t="s">
        <v>432</v>
      </c>
      <c r="Y245" t="s">
        <v>31</v>
      </c>
    </row>
    <row r="246" spans="1:25">
      <c r="A246" t="s">
        <v>433</v>
      </c>
      <c r="B246" s="2" t="str">
        <f>Hyperlink("https://www.diodes.com/datasheet/download/DCP68.pdf")</f>
        <v>https://www.diodes.com/datasheet/download/DCP68.pdf</v>
      </c>
      <c r="C246" t="str">
        <f>Hyperlink("https://www.diodes.com/part/view/DCP68","DCP68")</f>
        <v>DCP68</v>
      </c>
      <c r="D246" t="s">
        <v>434</v>
      </c>
      <c r="H246" t="s">
        <v>27</v>
      </c>
      <c r="I246" t="s">
        <v>28</v>
      </c>
      <c r="J246" t="s">
        <v>79</v>
      </c>
      <c r="K246">
        <v>20</v>
      </c>
      <c r="L246">
        <v>1</v>
      </c>
      <c r="N246">
        <v>2</v>
      </c>
      <c r="O246">
        <v>85</v>
      </c>
      <c r="P246">
        <v>0.5</v>
      </c>
      <c r="Q246">
        <v>60</v>
      </c>
      <c r="R246">
        <v>1</v>
      </c>
      <c r="S246">
        <v>500</v>
      </c>
      <c r="T246" t="s">
        <v>414</v>
      </c>
      <c r="W246">
        <v>330</v>
      </c>
      <c r="Y246" t="s">
        <v>330</v>
      </c>
    </row>
    <row r="247" spans="1:25">
      <c r="A247" t="s">
        <v>435</v>
      </c>
      <c r="B247" s="2" t="str">
        <f>Hyperlink("https://www.diodes.com/datasheet/download/DCP69.pdf")</f>
        <v>https://www.diodes.com/datasheet/download/DCP69.pdf</v>
      </c>
      <c r="C247" t="str">
        <f>Hyperlink("https://www.diodes.com/part/view/DCP69","DCP69")</f>
        <v>DCP69</v>
      </c>
      <c r="D247" t="s">
        <v>436</v>
      </c>
      <c r="H247" t="s">
        <v>27</v>
      </c>
      <c r="I247" t="s">
        <v>28</v>
      </c>
      <c r="J247" t="s">
        <v>29</v>
      </c>
      <c r="K247">
        <v>20</v>
      </c>
      <c r="L247">
        <v>1</v>
      </c>
      <c r="M247">
        <v>2</v>
      </c>
      <c r="N247">
        <v>2</v>
      </c>
      <c r="O247">
        <v>85</v>
      </c>
      <c r="P247">
        <v>0.5</v>
      </c>
      <c r="Q247">
        <v>60</v>
      </c>
      <c r="R247">
        <v>1</v>
      </c>
      <c r="S247">
        <v>500</v>
      </c>
      <c r="T247" t="s">
        <v>414</v>
      </c>
      <c r="W247">
        <v>200</v>
      </c>
      <c r="Y247" t="s">
        <v>330</v>
      </c>
    </row>
    <row r="248" spans="1:25">
      <c r="A248" t="s">
        <v>437</v>
      </c>
      <c r="B248" s="2" t="str">
        <f>Hyperlink("https://www.diodes.com/datasheet/download/DJT4030P.pdf")</f>
        <v>https://www.diodes.com/datasheet/download/DJT4030P.pdf</v>
      </c>
      <c r="C248" t="str">
        <f>Hyperlink("https://www.diodes.com/part/view/DJT4030P","DJT4030P")</f>
        <v>DJT4030P</v>
      </c>
      <c r="D248" t="s">
        <v>438</v>
      </c>
      <c r="G248">
        <v>167</v>
      </c>
      <c r="H248" t="s">
        <v>27</v>
      </c>
      <c r="I248" t="s">
        <v>439</v>
      </c>
      <c r="J248" t="s">
        <v>29</v>
      </c>
      <c r="K248">
        <v>40</v>
      </c>
      <c r="L248">
        <v>3</v>
      </c>
      <c r="M248">
        <v>5</v>
      </c>
      <c r="N248">
        <v>2</v>
      </c>
      <c r="O248">
        <v>200</v>
      </c>
      <c r="P248">
        <v>1</v>
      </c>
      <c r="Q248">
        <v>100</v>
      </c>
      <c r="R248">
        <v>3</v>
      </c>
      <c r="S248">
        <v>150</v>
      </c>
      <c r="T248" t="s">
        <v>440</v>
      </c>
      <c r="U248">
        <v>500</v>
      </c>
      <c r="V248" t="s">
        <v>441</v>
      </c>
      <c r="W248">
        <v>150</v>
      </c>
      <c r="Y248" t="s">
        <v>330</v>
      </c>
    </row>
    <row r="249" spans="1:25">
      <c r="A249" t="s">
        <v>442</v>
      </c>
      <c r="B249" s="2" t="str">
        <f>Hyperlink("https://www.diodes.com/datasheet/download/DJT4031N.pdf")</f>
        <v>https://www.diodes.com/datasheet/download/DJT4031N.pdf</v>
      </c>
      <c r="C249" t="str">
        <f>Hyperlink("https://www.diodes.com/part/view/DJT4031N","DJT4031N")</f>
        <v>DJT4031N</v>
      </c>
      <c r="D249" t="s">
        <v>443</v>
      </c>
      <c r="G249">
        <v>100</v>
      </c>
      <c r="H249" t="s">
        <v>27</v>
      </c>
      <c r="I249" t="s">
        <v>439</v>
      </c>
      <c r="J249" t="s">
        <v>79</v>
      </c>
      <c r="K249">
        <v>40</v>
      </c>
      <c r="L249">
        <v>3</v>
      </c>
      <c r="M249">
        <v>5</v>
      </c>
      <c r="N249">
        <v>2</v>
      </c>
      <c r="O249">
        <v>200</v>
      </c>
      <c r="P249">
        <v>1</v>
      </c>
      <c r="Q249">
        <v>100</v>
      </c>
      <c r="R249">
        <v>3</v>
      </c>
      <c r="S249">
        <v>100</v>
      </c>
      <c r="T249" t="s">
        <v>440</v>
      </c>
      <c r="U249">
        <v>300</v>
      </c>
      <c r="V249" t="s">
        <v>441</v>
      </c>
      <c r="W249">
        <v>105</v>
      </c>
      <c r="Y249" t="s">
        <v>330</v>
      </c>
    </row>
    <row r="250" spans="1:25">
      <c r="A250" t="s">
        <v>444</v>
      </c>
      <c r="B250" s="2" t="str">
        <f>Hyperlink("https://www.diodes.com/datasheet/download/DMB2227A.pdf")</f>
        <v>https://www.diodes.com/datasheet/download/DMB2227A.pdf</v>
      </c>
      <c r="C250" t="str">
        <f>Hyperlink("https://www.diodes.com/part/view/DMB2227A","DMB2227A")</f>
        <v>DMB2227A</v>
      </c>
      <c r="D250" t="s">
        <v>445</v>
      </c>
      <c r="H250" t="s">
        <v>27</v>
      </c>
      <c r="I250" t="s">
        <v>41</v>
      </c>
      <c r="J250" t="s">
        <v>230</v>
      </c>
      <c r="K250" t="s">
        <v>446</v>
      </c>
      <c r="L250">
        <v>0.6</v>
      </c>
      <c r="N250">
        <v>0.3</v>
      </c>
      <c r="O250">
        <v>100</v>
      </c>
      <c r="P250">
        <v>0.15</v>
      </c>
      <c r="Q250" t="s">
        <v>447</v>
      </c>
      <c r="R250">
        <v>0.5</v>
      </c>
      <c r="S250" t="s">
        <v>448</v>
      </c>
      <c r="T250" t="s">
        <v>449</v>
      </c>
      <c r="U250" t="s">
        <v>450</v>
      </c>
      <c r="V250" t="s">
        <v>30</v>
      </c>
      <c r="W250" t="s">
        <v>451</v>
      </c>
      <c r="Y250" t="s">
        <v>452</v>
      </c>
    </row>
    <row r="251" spans="1:25">
      <c r="A251" t="s">
        <v>453</v>
      </c>
      <c r="B251" s="2" t="str">
        <f>Hyperlink("https://www.diodes.com/datasheet/download/DMJT9435.pdf")</f>
        <v>https://www.diodes.com/datasheet/download/DMJT9435.pdf</v>
      </c>
      <c r="C251" t="str">
        <f>Hyperlink("https://www.diodes.com/part/view/DMJT9435","DMJT9435")</f>
        <v>DMJT9435</v>
      </c>
      <c r="D251" t="s">
        <v>454</v>
      </c>
      <c r="G251">
        <v>83</v>
      </c>
      <c r="H251" t="s">
        <v>27</v>
      </c>
      <c r="I251" t="s">
        <v>439</v>
      </c>
      <c r="J251" t="s">
        <v>29</v>
      </c>
      <c r="K251">
        <v>30</v>
      </c>
      <c r="L251">
        <v>3</v>
      </c>
      <c r="M251">
        <v>5</v>
      </c>
      <c r="N251">
        <v>2</v>
      </c>
      <c r="O251">
        <v>110</v>
      </c>
      <c r="P251">
        <v>1.2</v>
      </c>
      <c r="Q251">
        <v>90</v>
      </c>
      <c r="R251">
        <v>3</v>
      </c>
      <c r="S251">
        <v>275</v>
      </c>
      <c r="T251" t="s">
        <v>455</v>
      </c>
      <c r="U251">
        <v>550</v>
      </c>
      <c r="V251" t="s">
        <v>441</v>
      </c>
      <c r="W251">
        <v>160</v>
      </c>
      <c r="Y251" t="s">
        <v>330</v>
      </c>
    </row>
    <row r="252" spans="1:25">
      <c r="A252" t="s">
        <v>456</v>
      </c>
      <c r="B252" s="2" t="str">
        <f>Hyperlink("https://www.diodes.com/datasheet/download/DMMT2907A.pdf")</f>
        <v>https://www.diodes.com/datasheet/download/DMMT2907A.pdf</v>
      </c>
      <c r="C252" t="str">
        <f>Hyperlink("https://www.diodes.com/part/view/DMMT2907A","DMMT2907A")</f>
        <v>DMMT2907A</v>
      </c>
      <c r="D252" t="s">
        <v>457</v>
      </c>
      <c r="H252" t="s">
        <v>27</v>
      </c>
      <c r="I252" t="s">
        <v>41</v>
      </c>
      <c r="J252" t="s">
        <v>117</v>
      </c>
      <c r="K252">
        <v>60</v>
      </c>
      <c r="L252">
        <v>0.6</v>
      </c>
      <c r="M252">
        <v>1</v>
      </c>
      <c r="N252">
        <v>0.9</v>
      </c>
      <c r="O252">
        <v>100</v>
      </c>
      <c r="P252">
        <v>0.15</v>
      </c>
      <c r="Q252">
        <v>50</v>
      </c>
      <c r="R252">
        <v>0.5</v>
      </c>
      <c r="S252">
        <v>400</v>
      </c>
      <c r="T252" t="s">
        <v>423</v>
      </c>
      <c r="U252">
        <v>1600</v>
      </c>
      <c r="V252" t="s">
        <v>30</v>
      </c>
      <c r="W252">
        <v>200</v>
      </c>
      <c r="Y252" t="s">
        <v>452</v>
      </c>
    </row>
    <row r="253" spans="1:25">
      <c r="A253" t="s">
        <v>458</v>
      </c>
      <c r="B253" s="2" t="str">
        <f>Hyperlink("https://www.diodes.com/datasheet/download/DMMT32N45CV.pdf")</f>
        <v>https://www.diodes.com/datasheet/download/DMMT32N45CV.pdf</v>
      </c>
      <c r="C253" t="str">
        <f>Hyperlink("https://www.diodes.com/part/view/DMMT32N45CV","DMMT32N45CV")</f>
        <v>DMMT32N45CV</v>
      </c>
      <c r="D253" t="s">
        <v>225</v>
      </c>
      <c r="H253" t="s">
        <v>27</v>
      </c>
      <c r="I253" t="s">
        <v>324</v>
      </c>
      <c r="J253" t="s">
        <v>177</v>
      </c>
      <c r="K253">
        <v>45</v>
      </c>
      <c r="L253">
        <v>0.1</v>
      </c>
      <c r="M253">
        <v>0.2</v>
      </c>
      <c r="N253">
        <v>265</v>
      </c>
      <c r="O253">
        <v>200</v>
      </c>
      <c r="P253">
        <v>0.002</v>
      </c>
      <c r="S253">
        <v>200</v>
      </c>
      <c r="T253" t="s">
        <v>105</v>
      </c>
      <c r="U253">
        <v>400</v>
      </c>
      <c r="V253" t="s">
        <v>106</v>
      </c>
      <c r="W253">
        <v>100</v>
      </c>
      <c r="X253" t="s">
        <v>459</v>
      </c>
      <c r="Y253" t="s">
        <v>226</v>
      </c>
    </row>
    <row r="254" spans="1:25">
      <c r="A254" t="s">
        <v>460</v>
      </c>
      <c r="B254" s="2" t="str">
        <f>Hyperlink("https://www.diodes.com/datasheet/download/DMMT3904W.pdf")</f>
        <v>https://www.diodes.com/datasheet/download/DMMT3904W.pdf</v>
      </c>
      <c r="C254" t="str">
        <f>Hyperlink("https://www.diodes.com/part/view/DMMT3904W","DMMT3904W")</f>
        <v>DMMT3904W</v>
      </c>
      <c r="D254" t="s">
        <v>461</v>
      </c>
      <c r="H254" t="s">
        <v>27</v>
      </c>
      <c r="I254" t="s">
        <v>462</v>
      </c>
      <c r="J254" t="s">
        <v>177</v>
      </c>
      <c r="K254">
        <v>40</v>
      </c>
      <c r="L254">
        <v>0.2</v>
      </c>
      <c r="N254">
        <v>0.2</v>
      </c>
      <c r="O254">
        <v>100</v>
      </c>
      <c r="P254">
        <v>0.01</v>
      </c>
      <c r="Q254">
        <v>60</v>
      </c>
      <c r="R254">
        <v>0.05</v>
      </c>
      <c r="S254">
        <v>200</v>
      </c>
      <c r="T254" t="s">
        <v>463</v>
      </c>
      <c r="U254">
        <v>300</v>
      </c>
      <c r="V254" t="s">
        <v>42</v>
      </c>
      <c r="W254">
        <v>300</v>
      </c>
      <c r="Y254" t="s">
        <v>118</v>
      </c>
    </row>
    <row r="255" spans="1:25">
      <c r="A255" t="s">
        <v>464</v>
      </c>
      <c r="B255" s="2" t="str">
        <f>Hyperlink("https://www.diodes.com/datasheet/download/DMMT3904WQ.pdf")</f>
        <v>https://www.diodes.com/datasheet/download/DMMT3904WQ.pdf</v>
      </c>
      <c r="C255" t="str">
        <f>Hyperlink("https://www.diodes.com/part/view/DMMT3904WQ","DMMT3904WQ")</f>
        <v>DMMT3904WQ</v>
      </c>
      <c r="D255" t="s">
        <v>461</v>
      </c>
      <c r="H255" t="s">
        <v>33</v>
      </c>
      <c r="I255" t="s">
        <v>462</v>
      </c>
      <c r="J255" t="s">
        <v>177</v>
      </c>
      <c r="K255">
        <v>40</v>
      </c>
      <c r="L255">
        <v>0.2</v>
      </c>
      <c r="N255">
        <v>0.2</v>
      </c>
      <c r="O255">
        <v>100</v>
      </c>
      <c r="P255">
        <v>0.01</v>
      </c>
      <c r="Q255">
        <v>60</v>
      </c>
      <c r="R255">
        <v>0.05</v>
      </c>
      <c r="S255">
        <v>200</v>
      </c>
      <c r="T255" t="s">
        <v>463</v>
      </c>
      <c r="U255">
        <v>300</v>
      </c>
      <c r="V255" t="s">
        <v>42</v>
      </c>
      <c r="W255">
        <v>300</v>
      </c>
      <c r="Y255" t="s">
        <v>118</v>
      </c>
    </row>
    <row r="256" spans="1:25">
      <c r="A256" t="s">
        <v>465</v>
      </c>
      <c r="B256" s="2" t="str">
        <f>Hyperlink("https://www.diodes.com/datasheet/download/DMMT3906.pdf")</f>
        <v>https://www.diodes.com/datasheet/download/DMMT3906.pdf</v>
      </c>
      <c r="C256" t="str">
        <f>Hyperlink("https://www.diodes.com/part/view/DMMT3906","DMMT3906")</f>
        <v>DMMT3906</v>
      </c>
      <c r="D256" t="s">
        <v>466</v>
      </c>
      <c r="H256" t="s">
        <v>27</v>
      </c>
      <c r="I256" t="s">
        <v>467</v>
      </c>
      <c r="J256" t="s">
        <v>117</v>
      </c>
      <c r="K256">
        <v>40</v>
      </c>
      <c r="L256">
        <v>0.2</v>
      </c>
      <c r="N256">
        <v>0.225</v>
      </c>
      <c r="O256">
        <v>100</v>
      </c>
      <c r="P256">
        <v>0.01</v>
      </c>
      <c r="Q256">
        <v>60</v>
      </c>
      <c r="R256">
        <v>0.05</v>
      </c>
      <c r="S256">
        <v>250</v>
      </c>
      <c r="T256" t="s">
        <v>463</v>
      </c>
      <c r="U256">
        <v>400</v>
      </c>
      <c r="V256" t="s">
        <v>42</v>
      </c>
      <c r="W256">
        <v>250</v>
      </c>
      <c r="Y256" t="s">
        <v>452</v>
      </c>
    </row>
    <row r="257" spans="1:25">
      <c r="A257" t="s">
        <v>468</v>
      </c>
      <c r="B257" s="2" t="str">
        <f>Hyperlink("https://www.diodes.com/datasheet/download/DMMT3906.pdf")</f>
        <v>https://www.diodes.com/datasheet/download/DMMT3906.pdf</v>
      </c>
      <c r="C257" t="str">
        <f>Hyperlink("https://www.diodes.com/part/view/DMMT3906Q","DMMT3906Q")</f>
        <v>DMMT3906Q</v>
      </c>
      <c r="D257" t="s">
        <v>466</v>
      </c>
      <c r="H257" t="s">
        <v>33</v>
      </c>
      <c r="I257" t="s">
        <v>467</v>
      </c>
      <c r="J257" t="s">
        <v>117</v>
      </c>
      <c r="K257">
        <v>40</v>
      </c>
      <c r="L257">
        <v>0.2</v>
      </c>
      <c r="N257">
        <v>0.225</v>
      </c>
      <c r="O257">
        <v>100</v>
      </c>
      <c r="P257">
        <v>0.01</v>
      </c>
      <c r="Q257">
        <v>60</v>
      </c>
      <c r="R257">
        <v>0.05</v>
      </c>
      <c r="S257">
        <v>250</v>
      </c>
      <c r="T257" t="s">
        <v>463</v>
      </c>
      <c r="U257">
        <v>400</v>
      </c>
      <c r="V257" t="s">
        <v>42</v>
      </c>
      <c r="W257">
        <v>250</v>
      </c>
      <c r="Y257" t="s">
        <v>452</v>
      </c>
    </row>
    <row r="258" spans="1:25">
      <c r="A258" t="s">
        <v>469</v>
      </c>
      <c r="B258" s="2" t="str">
        <f>Hyperlink("https://www.diodes.com/datasheet/download/DMMT3906W.pdf")</f>
        <v>https://www.diodes.com/datasheet/download/DMMT3906W.pdf</v>
      </c>
      <c r="C258" t="str">
        <f>Hyperlink("https://www.diodes.com/part/view/DMMT3906W","DMMT3906W")</f>
        <v>DMMT3906W</v>
      </c>
      <c r="D258" t="s">
        <v>470</v>
      </c>
      <c r="H258" t="s">
        <v>27</v>
      </c>
      <c r="I258" t="s">
        <v>462</v>
      </c>
      <c r="J258" t="s">
        <v>117</v>
      </c>
      <c r="K258">
        <v>40</v>
      </c>
      <c r="L258">
        <v>0.2</v>
      </c>
      <c r="N258">
        <v>0.2</v>
      </c>
      <c r="O258">
        <v>100</v>
      </c>
      <c r="P258">
        <v>0.01</v>
      </c>
      <c r="Q258">
        <v>60</v>
      </c>
      <c r="R258">
        <v>0.05</v>
      </c>
      <c r="S258">
        <v>250</v>
      </c>
      <c r="T258" t="s">
        <v>463</v>
      </c>
      <c r="U258">
        <v>400</v>
      </c>
      <c r="V258" t="s">
        <v>42</v>
      </c>
      <c r="W258">
        <v>250</v>
      </c>
      <c r="Y258" t="s">
        <v>118</v>
      </c>
    </row>
    <row r="259" spans="1:25">
      <c r="A259" t="s">
        <v>471</v>
      </c>
      <c r="B259" s="2" t="str">
        <f>Hyperlink("https://www.diodes.com/datasheet/download/DMMT3906W.pdf")</f>
        <v>https://www.diodes.com/datasheet/download/DMMT3906W.pdf</v>
      </c>
      <c r="C259" t="str">
        <f>Hyperlink("https://www.diodes.com/part/view/DMMT3906WQ","DMMT3906WQ")</f>
        <v>DMMT3906WQ</v>
      </c>
      <c r="D259" t="s">
        <v>470</v>
      </c>
      <c r="H259" t="s">
        <v>33</v>
      </c>
      <c r="I259" t="s">
        <v>462</v>
      </c>
      <c r="J259" t="s">
        <v>117</v>
      </c>
      <c r="K259">
        <v>40</v>
      </c>
      <c r="L259">
        <v>0.2</v>
      </c>
      <c r="N259">
        <v>0.2</v>
      </c>
      <c r="O259">
        <v>100</v>
      </c>
      <c r="P259">
        <v>0.01</v>
      </c>
      <c r="Q259">
        <v>60</v>
      </c>
      <c r="R259">
        <v>0.05</v>
      </c>
      <c r="S259">
        <v>250</v>
      </c>
      <c r="T259" t="s">
        <v>463</v>
      </c>
      <c r="U259">
        <v>400</v>
      </c>
      <c r="V259" t="s">
        <v>42</v>
      </c>
      <c r="W259">
        <v>250</v>
      </c>
      <c r="Y259" t="s">
        <v>118</v>
      </c>
    </row>
    <row r="260" spans="1:25">
      <c r="A260" t="s">
        <v>472</v>
      </c>
      <c r="B260" s="2" t="str">
        <f>Hyperlink("https://www.diodes.com/datasheet/download/DMMT5401.pdf")</f>
        <v>https://www.diodes.com/datasheet/download/DMMT5401.pdf</v>
      </c>
      <c r="C260" t="str">
        <f>Hyperlink("https://www.diodes.com/part/view/DMMT5401","DMMT5401")</f>
        <v>DMMT5401</v>
      </c>
      <c r="D260" t="s">
        <v>473</v>
      </c>
      <c r="H260" t="s">
        <v>27</v>
      </c>
      <c r="I260" t="s">
        <v>474</v>
      </c>
      <c r="J260" t="s">
        <v>117</v>
      </c>
      <c r="K260">
        <v>150</v>
      </c>
      <c r="L260">
        <v>0.2</v>
      </c>
      <c r="N260">
        <v>0.3</v>
      </c>
      <c r="O260">
        <v>60</v>
      </c>
      <c r="P260">
        <v>0.01</v>
      </c>
      <c r="Q260">
        <v>50</v>
      </c>
      <c r="R260">
        <v>0.05</v>
      </c>
      <c r="S260">
        <v>200</v>
      </c>
      <c r="T260" t="s">
        <v>463</v>
      </c>
      <c r="U260">
        <v>500</v>
      </c>
      <c r="V260" t="s">
        <v>42</v>
      </c>
      <c r="W260">
        <v>100</v>
      </c>
      <c r="Y260" t="s">
        <v>452</v>
      </c>
    </row>
    <row r="261" spans="1:25">
      <c r="A261" t="s">
        <v>475</v>
      </c>
      <c r="B261" s="2" t="str">
        <f>Hyperlink("https://www.diodes.com/datasheet/download/DMMT5551.pdf")</f>
        <v>https://www.diodes.com/datasheet/download/DMMT5551.pdf</v>
      </c>
      <c r="C261" t="str">
        <f>Hyperlink("https://www.diodes.com/part/view/DMMT5551","DMMT5551")</f>
        <v>DMMT5551</v>
      </c>
      <c r="D261" t="s">
        <v>476</v>
      </c>
      <c r="H261" t="s">
        <v>27</v>
      </c>
      <c r="I261" t="s">
        <v>474</v>
      </c>
      <c r="J261" t="s">
        <v>177</v>
      </c>
      <c r="K261">
        <v>160</v>
      </c>
      <c r="L261">
        <v>0.2</v>
      </c>
      <c r="N261">
        <v>0.3</v>
      </c>
      <c r="O261">
        <v>80</v>
      </c>
      <c r="P261">
        <v>0.01</v>
      </c>
      <c r="Q261">
        <v>30</v>
      </c>
      <c r="R261">
        <v>0.05</v>
      </c>
      <c r="S261">
        <v>150</v>
      </c>
      <c r="T261" t="s">
        <v>463</v>
      </c>
      <c r="U261">
        <v>200</v>
      </c>
      <c r="V261" t="s">
        <v>42</v>
      </c>
      <c r="W261">
        <v>100</v>
      </c>
      <c r="Y261" t="s">
        <v>452</v>
      </c>
    </row>
    <row r="262" spans="1:25">
      <c r="A262" t="s">
        <v>477</v>
      </c>
      <c r="B262" s="2" t="str">
        <f>Hyperlink("https://www.diodes.com/datasheet/download/DMMT5551S.pdf")</f>
        <v>https://www.diodes.com/datasheet/download/DMMT5551S.pdf</v>
      </c>
      <c r="C262" t="str">
        <f>Hyperlink("https://www.diodes.com/part/view/DMMT5551S","DMMT5551S")</f>
        <v>DMMT5551S</v>
      </c>
      <c r="D262" t="s">
        <v>476</v>
      </c>
      <c r="H262" t="s">
        <v>27</v>
      </c>
      <c r="I262" t="s">
        <v>474</v>
      </c>
      <c r="J262" t="s">
        <v>177</v>
      </c>
      <c r="K262">
        <v>160</v>
      </c>
      <c r="L262">
        <v>0.2</v>
      </c>
      <c r="N262">
        <v>0.3</v>
      </c>
      <c r="O262">
        <v>80</v>
      </c>
      <c r="P262">
        <v>0.01</v>
      </c>
      <c r="Q262">
        <v>30</v>
      </c>
      <c r="R262">
        <v>0.05</v>
      </c>
      <c r="S262">
        <v>150</v>
      </c>
      <c r="T262" t="s">
        <v>463</v>
      </c>
      <c r="U262">
        <v>200</v>
      </c>
      <c r="V262" t="s">
        <v>42</v>
      </c>
      <c r="W262">
        <v>100</v>
      </c>
      <c r="Y262" t="s">
        <v>452</v>
      </c>
    </row>
    <row r="263" spans="1:25">
      <c r="A263" t="s">
        <v>478</v>
      </c>
      <c r="B263" s="2" t="str">
        <f>Hyperlink("https://www.diodes.com/datasheet/download/DN350T05.pdf")</f>
        <v>https://www.diodes.com/datasheet/download/DN350T05.pdf</v>
      </c>
      <c r="C263" t="str">
        <f>Hyperlink("https://www.diodes.com/part/view/DN350T05","DN350T05")</f>
        <v>DN350T05</v>
      </c>
      <c r="D263" t="s">
        <v>479</v>
      </c>
      <c r="H263" t="s">
        <v>27</v>
      </c>
      <c r="I263" t="s">
        <v>54</v>
      </c>
      <c r="J263" t="s">
        <v>79</v>
      </c>
      <c r="K263">
        <v>350</v>
      </c>
      <c r="L263">
        <v>0.5</v>
      </c>
      <c r="N263">
        <v>0.3</v>
      </c>
      <c r="O263">
        <v>30</v>
      </c>
      <c r="P263">
        <v>0.01</v>
      </c>
      <c r="Q263">
        <v>15</v>
      </c>
      <c r="R263">
        <v>0.1</v>
      </c>
      <c r="S263">
        <v>350</v>
      </c>
      <c r="T263" t="s">
        <v>480</v>
      </c>
      <c r="U263">
        <v>500</v>
      </c>
      <c r="V263" t="s">
        <v>481</v>
      </c>
      <c r="W263">
        <v>50</v>
      </c>
      <c r="Y263" t="s">
        <v>80</v>
      </c>
    </row>
    <row r="264" spans="1:25">
      <c r="A264" t="s">
        <v>482</v>
      </c>
      <c r="B264" s="2" t="str">
        <f>Hyperlink("https://www.diodes.com/datasheet/download/DNBT8105.pdf")</f>
        <v>https://www.diodes.com/datasheet/download/DNBT8105.pdf</v>
      </c>
      <c r="C264" t="str">
        <f>Hyperlink("https://www.diodes.com/part/view/DNBT8105","DNBT8105")</f>
        <v>DNBT8105</v>
      </c>
      <c r="D264" t="s">
        <v>483</v>
      </c>
      <c r="H264" t="s">
        <v>27</v>
      </c>
      <c r="I264" t="s">
        <v>28</v>
      </c>
      <c r="J264" t="s">
        <v>79</v>
      </c>
      <c r="K264">
        <v>60</v>
      </c>
      <c r="L264">
        <v>1</v>
      </c>
      <c r="M264">
        <v>2</v>
      </c>
      <c r="N264">
        <v>0.6</v>
      </c>
      <c r="O264">
        <v>100</v>
      </c>
      <c r="P264">
        <v>0.5</v>
      </c>
      <c r="Q264">
        <v>80</v>
      </c>
      <c r="R264">
        <v>1</v>
      </c>
      <c r="S264">
        <v>250</v>
      </c>
      <c r="T264" t="s">
        <v>30</v>
      </c>
      <c r="U264">
        <v>500</v>
      </c>
      <c r="V264" t="s">
        <v>414</v>
      </c>
      <c r="W264">
        <v>150</v>
      </c>
      <c r="Y264" t="s">
        <v>80</v>
      </c>
    </row>
    <row r="265" spans="1:25">
      <c r="A265" t="s">
        <v>484</v>
      </c>
      <c r="B265" s="2" t="str">
        <f>Hyperlink("https://www.diodes.com/datasheet/download/DNLS320E.pdf")</f>
        <v>https://www.diodes.com/datasheet/download/DNLS320E.pdf</v>
      </c>
      <c r="C265" t="str">
        <f>Hyperlink("https://www.diodes.com/part/view/DNLS320E","DNLS320E")</f>
        <v>DNLS320E</v>
      </c>
      <c r="D265" t="s">
        <v>485</v>
      </c>
      <c r="H265" t="s">
        <v>27</v>
      </c>
      <c r="I265" t="s">
        <v>28</v>
      </c>
      <c r="J265" t="s">
        <v>79</v>
      </c>
      <c r="K265">
        <v>20</v>
      </c>
      <c r="L265">
        <v>3</v>
      </c>
      <c r="M265">
        <v>8</v>
      </c>
      <c r="N265">
        <v>2</v>
      </c>
      <c r="O265">
        <v>500</v>
      </c>
      <c r="P265">
        <v>0.1</v>
      </c>
      <c r="Q265">
        <v>150</v>
      </c>
      <c r="R265">
        <v>6</v>
      </c>
      <c r="S265">
        <v>100</v>
      </c>
      <c r="T265" t="s">
        <v>486</v>
      </c>
      <c r="U265">
        <v>450</v>
      </c>
      <c r="V265" t="s">
        <v>487</v>
      </c>
      <c r="W265">
        <v>150</v>
      </c>
      <c r="Y265" t="s">
        <v>330</v>
      </c>
    </row>
    <row r="266" spans="1:25">
      <c r="A266" t="s">
        <v>488</v>
      </c>
      <c r="B266" s="2" t="str">
        <f>Hyperlink("https://www.diodes.com/datasheet/download/DNLS350E.pdf")</f>
        <v>https://www.diodes.com/datasheet/download/DNLS350E.pdf</v>
      </c>
      <c r="C266" t="str">
        <f>Hyperlink("https://www.diodes.com/part/view/DNLS350E","DNLS350E")</f>
        <v>DNLS350E</v>
      </c>
      <c r="D266" t="s">
        <v>489</v>
      </c>
      <c r="G266">
        <v>62</v>
      </c>
      <c r="H266" t="s">
        <v>27</v>
      </c>
      <c r="I266" t="s">
        <v>439</v>
      </c>
      <c r="J266" t="s">
        <v>79</v>
      </c>
      <c r="K266">
        <v>50</v>
      </c>
      <c r="L266">
        <v>3</v>
      </c>
      <c r="M266">
        <v>5</v>
      </c>
      <c r="N266">
        <v>2</v>
      </c>
      <c r="O266">
        <v>200</v>
      </c>
      <c r="P266">
        <v>0.5</v>
      </c>
      <c r="Q266">
        <v>100</v>
      </c>
      <c r="R266">
        <v>2</v>
      </c>
      <c r="S266">
        <v>90</v>
      </c>
      <c r="T266" t="s">
        <v>30</v>
      </c>
      <c r="U266">
        <v>290</v>
      </c>
      <c r="V266" t="s">
        <v>62</v>
      </c>
      <c r="W266">
        <v>100</v>
      </c>
      <c r="Y266" t="s">
        <v>330</v>
      </c>
    </row>
    <row r="267" spans="1:25">
      <c r="A267" t="s">
        <v>490</v>
      </c>
      <c r="B267" s="2" t="str">
        <f>Hyperlink("https://www.diodes.com/datasheet/download/DNLS350Y.pdf")</f>
        <v>https://www.diodes.com/datasheet/download/DNLS350Y.pdf</v>
      </c>
      <c r="C267" t="str">
        <f>Hyperlink("https://www.diodes.com/part/view/DNLS350Y","DNLS350Y")</f>
        <v>DNLS350Y</v>
      </c>
      <c r="D267" t="s">
        <v>89</v>
      </c>
      <c r="G267">
        <v>62</v>
      </c>
      <c r="H267" t="s">
        <v>27</v>
      </c>
      <c r="I267" t="s">
        <v>439</v>
      </c>
      <c r="J267" t="s">
        <v>79</v>
      </c>
      <c r="K267">
        <v>50</v>
      </c>
      <c r="L267">
        <v>3</v>
      </c>
      <c r="M267">
        <v>5</v>
      </c>
      <c r="N267">
        <v>1</v>
      </c>
      <c r="O267">
        <v>300</v>
      </c>
      <c r="P267">
        <v>0.5</v>
      </c>
      <c r="Q267">
        <v>100</v>
      </c>
      <c r="R267">
        <v>3</v>
      </c>
      <c r="S267">
        <v>80</v>
      </c>
      <c r="T267" t="s">
        <v>30</v>
      </c>
      <c r="U267">
        <v>280</v>
      </c>
      <c r="V267" t="s">
        <v>491</v>
      </c>
      <c r="W267">
        <v>100</v>
      </c>
      <c r="Y267" t="s">
        <v>31</v>
      </c>
    </row>
    <row r="268" spans="1:25">
      <c r="A268" t="s">
        <v>492</v>
      </c>
      <c r="B268" s="2" t="str">
        <f>Hyperlink("https://www.diodes.com/datasheet/download/DP0150BLP4.pdf")</f>
        <v>https://www.diodes.com/datasheet/download/DP0150BLP4.pdf</v>
      </c>
      <c r="C268" t="str">
        <f>Hyperlink("https://www.diodes.com/part/view/DP0150BLP4","DP0150BLP4")</f>
        <v>DP0150BLP4</v>
      </c>
      <c r="D268" t="s">
        <v>493</v>
      </c>
      <c r="H268" t="s">
        <v>27</v>
      </c>
      <c r="I268" t="s">
        <v>41</v>
      </c>
      <c r="J268" t="s">
        <v>29</v>
      </c>
      <c r="K268">
        <v>50</v>
      </c>
      <c r="L268">
        <v>0.1</v>
      </c>
      <c r="M268">
        <v>0.2</v>
      </c>
      <c r="N268">
        <v>0.4</v>
      </c>
      <c r="O268">
        <v>200</v>
      </c>
      <c r="P268">
        <v>0.002</v>
      </c>
      <c r="S268">
        <v>300</v>
      </c>
      <c r="T268" t="s">
        <v>55</v>
      </c>
      <c r="W268">
        <v>80</v>
      </c>
      <c r="Y268" t="s">
        <v>213</v>
      </c>
    </row>
    <row r="269" spans="1:25">
      <c r="A269" t="s">
        <v>494</v>
      </c>
      <c r="B269" s="2" t="str">
        <f>Hyperlink("https://www.diodes.com/datasheet/download/DP350T05.pdf")</f>
        <v>https://www.diodes.com/datasheet/download/DP350T05.pdf</v>
      </c>
      <c r="C269" t="str">
        <f>Hyperlink("https://www.diodes.com/part/view/DP350T05","DP350T05")</f>
        <v>DP350T05</v>
      </c>
      <c r="D269" t="s">
        <v>495</v>
      </c>
      <c r="H269" t="s">
        <v>27</v>
      </c>
      <c r="I269" t="s">
        <v>54</v>
      </c>
      <c r="J269" t="s">
        <v>29</v>
      </c>
      <c r="K269">
        <v>350</v>
      </c>
      <c r="L269">
        <v>0.5</v>
      </c>
      <c r="N269">
        <v>0.3</v>
      </c>
      <c r="O269">
        <v>30</v>
      </c>
      <c r="P269">
        <v>0.01</v>
      </c>
      <c r="Q269">
        <v>15</v>
      </c>
      <c r="R269">
        <v>0.1</v>
      </c>
      <c r="S269">
        <v>350</v>
      </c>
      <c r="T269" t="s">
        <v>480</v>
      </c>
      <c r="U269">
        <v>500</v>
      </c>
      <c r="V269" t="s">
        <v>481</v>
      </c>
      <c r="W269">
        <v>50</v>
      </c>
      <c r="Y269" t="s">
        <v>80</v>
      </c>
    </row>
    <row r="270" spans="1:25">
      <c r="A270" t="s">
        <v>496</v>
      </c>
      <c r="B270" s="2" t="str">
        <f>Hyperlink("https://www.diodes.com/datasheet/download/DPBT8105.pdf")</f>
        <v>https://www.diodes.com/datasheet/download/DPBT8105.pdf</v>
      </c>
      <c r="C270" t="str">
        <f>Hyperlink("https://www.diodes.com/part/view/DPBT8105","DPBT8105")</f>
        <v>DPBT8105</v>
      </c>
      <c r="D270" t="s">
        <v>497</v>
      </c>
      <c r="H270" t="s">
        <v>27</v>
      </c>
      <c r="I270" t="s">
        <v>28</v>
      </c>
      <c r="J270" t="s">
        <v>29</v>
      </c>
      <c r="K270">
        <v>60</v>
      </c>
      <c r="L270">
        <v>1</v>
      </c>
      <c r="M270">
        <v>2</v>
      </c>
      <c r="N270">
        <v>0.6</v>
      </c>
      <c r="O270">
        <v>100</v>
      </c>
      <c r="P270">
        <v>0.5</v>
      </c>
      <c r="Q270">
        <v>80</v>
      </c>
      <c r="R270">
        <v>1</v>
      </c>
      <c r="S270">
        <v>300</v>
      </c>
      <c r="T270" t="s">
        <v>30</v>
      </c>
      <c r="U270">
        <v>600</v>
      </c>
      <c r="V270" t="s">
        <v>414</v>
      </c>
      <c r="W270">
        <v>150</v>
      </c>
      <c r="Y270" t="s">
        <v>80</v>
      </c>
    </row>
    <row r="271" spans="1:25">
      <c r="A271" t="s">
        <v>498</v>
      </c>
      <c r="B271" s="2" t="str">
        <f>Hyperlink("https://www.diodes.com/datasheet/download/DPLS160.pdf")</f>
        <v>https://www.diodes.com/datasheet/download/DPLS160.pdf</v>
      </c>
      <c r="C271" t="str">
        <f>Hyperlink("https://www.diodes.com/part/view/DPLS160","DPLS160")</f>
        <v>DPLS160</v>
      </c>
      <c r="D271" t="s">
        <v>497</v>
      </c>
      <c r="G271">
        <v>160</v>
      </c>
      <c r="H271" t="s">
        <v>27</v>
      </c>
      <c r="I271" t="s">
        <v>28</v>
      </c>
      <c r="J271" t="s">
        <v>29</v>
      </c>
      <c r="K271">
        <v>60</v>
      </c>
      <c r="L271">
        <v>1</v>
      </c>
      <c r="M271">
        <v>2</v>
      </c>
      <c r="N271">
        <v>0.3</v>
      </c>
      <c r="O271">
        <v>150</v>
      </c>
      <c r="P271">
        <v>0.5</v>
      </c>
      <c r="Q271">
        <v>100</v>
      </c>
      <c r="R271">
        <v>1</v>
      </c>
      <c r="S271">
        <v>160</v>
      </c>
      <c r="T271" t="s">
        <v>499</v>
      </c>
      <c r="U271">
        <v>330</v>
      </c>
      <c r="V271" t="s">
        <v>414</v>
      </c>
      <c r="W271">
        <v>220</v>
      </c>
      <c r="Y271" t="s">
        <v>80</v>
      </c>
    </row>
    <row r="272" spans="1:25">
      <c r="A272" t="s">
        <v>500</v>
      </c>
      <c r="B272" s="2" t="str">
        <f>Hyperlink("https://www.diodes.com/datasheet/download/DPLS160V.pdf")</f>
        <v>https://www.diodes.com/datasheet/download/DPLS160V.pdf</v>
      </c>
      <c r="C272" t="str">
        <f>Hyperlink("https://www.diodes.com/part/view/DPLS160V","DPLS160V")</f>
        <v>DPLS160V</v>
      </c>
      <c r="D272" t="s">
        <v>501</v>
      </c>
      <c r="G272">
        <v>160</v>
      </c>
      <c r="H272" t="s">
        <v>27</v>
      </c>
      <c r="I272" t="s">
        <v>28</v>
      </c>
      <c r="J272" t="s">
        <v>29</v>
      </c>
      <c r="K272">
        <v>60</v>
      </c>
      <c r="L272">
        <v>1</v>
      </c>
      <c r="M272">
        <v>2</v>
      </c>
      <c r="N272">
        <v>0.3</v>
      </c>
      <c r="O272">
        <v>150</v>
      </c>
      <c r="P272">
        <v>0.5</v>
      </c>
      <c r="Q272">
        <v>100</v>
      </c>
      <c r="R272">
        <v>1</v>
      </c>
      <c r="S272">
        <v>160</v>
      </c>
      <c r="T272" t="s">
        <v>499</v>
      </c>
      <c r="U272">
        <v>330</v>
      </c>
      <c r="V272" t="s">
        <v>414</v>
      </c>
      <c r="W272">
        <v>220</v>
      </c>
      <c r="Y272" t="s">
        <v>502</v>
      </c>
    </row>
    <row r="273" spans="1:25">
      <c r="A273" t="s">
        <v>503</v>
      </c>
      <c r="B273" s="2" t="str">
        <f>Hyperlink("https://www.diodes.com/datasheet/download/DPLS350E.pdf")</f>
        <v>https://www.diodes.com/datasheet/download/DPLS350E.pdf</v>
      </c>
      <c r="C273" t="str">
        <f>Hyperlink("https://www.diodes.com/part/view/DPLS350E","DPLS350E")</f>
        <v>DPLS350E</v>
      </c>
      <c r="D273" t="s">
        <v>504</v>
      </c>
      <c r="G273">
        <v>67</v>
      </c>
      <c r="H273" t="s">
        <v>27</v>
      </c>
      <c r="I273" t="s">
        <v>439</v>
      </c>
      <c r="J273" t="s">
        <v>29</v>
      </c>
      <c r="K273">
        <v>50</v>
      </c>
      <c r="L273">
        <v>3</v>
      </c>
      <c r="M273">
        <v>5</v>
      </c>
      <c r="N273">
        <v>2</v>
      </c>
      <c r="O273">
        <v>200</v>
      </c>
      <c r="P273">
        <v>0.5</v>
      </c>
      <c r="Q273">
        <v>100</v>
      </c>
      <c r="R273">
        <v>2</v>
      </c>
      <c r="S273">
        <v>100</v>
      </c>
      <c r="T273" t="s">
        <v>30</v>
      </c>
      <c r="U273">
        <v>300</v>
      </c>
      <c r="V273" t="s">
        <v>62</v>
      </c>
      <c r="W273">
        <v>100</v>
      </c>
      <c r="Y273" t="s">
        <v>330</v>
      </c>
    </row>
    <row r="274" spans="1:25">
      <c r="A274" t="s">
        <v>505</v>
      </c>
      <c r="B274" s="2" t="str">
        <f>Hyperlink("https://www.diodes.com/datasheet/download/DPLS350Y.pdf")</f>
        <v>https://www.diodes.com/datasheet/download/DPLS350Y.pdf</v>
      </c>
      <c r="C274" t="str">
        <f>Hyperlink("https://www.diodes.com/part/view/DPLS350Y","DPLS350Y")</f>
        <v>DPLS350Y</v>
      </c>
      <c r="D274" t="s">
        <v>50</v>
      </c>
      <c r="G274">
        <v>67</v>
      </c>
      <c r="H274" t="s">
        <v>27</v>
      </c>
      <c r="I274" t="s">
        <v>439</v>
      </c>
      <c r="J274" t="s">
        <v>29</v>
      </c>
      <c r="K274">
        <v>50</v>
      </c>
      <c r="L274">
        <v>3</v>
      </c>
      <c r="M274">
        <v>5</v>
      </c>
      <c r="N274">
        <v>1</v>
      </c>
      <c r="O274">
        <v>200</v>
      </c>
      <c r="P274">
        <v>0.5</v>
      </c>
      <c r="Q274">
        <v>80</v>
      </c>
      <c r="R274">
        <v>3</v>
      </c>
      <c r="S274">
        <v>90</v>
      </c>
      <c r="T274" t="s">
        <v>30</v>
      </c>
      <c r="U274">
        <v>320</v>
      </c>
      <c r="V274" t="s">
        <v>491</v>
      </c>
      <c r="W274">
        <v>100</v>
      </c>
      <c r="Y274" t="s">
        <v>31</v>
      </c>
    </row>
    <row r="275" spans="1:25">
      <c r="A275" t="s">
        <v>506</v>
      </c>
      <c r="B275" s="2" t="str">
        <f>Hyperlink("https://www.diodes.com/datasheet/download/DSS20200L.pdf")</f>
        <v>https://www.diodes.com/datasheet/download/DSS20200L.pdf</v>
      </c>
      <c r="C275" t="str">
        <f>Hyperlink("https://www.diodes.com/part/view/DSS20200L","DSS20200L")</f>
        <v>DSS20200L</v>
      </c>
      <c r="D275" t="s">
        <v>507</v>
      </c>
      <c r="H275" t="s">
        <v>27</v>
      </c>
      <c r="I275" t="s">
        <v>439</v>
      </c>
      <c r="J275" t="s">
        <v>29</v>
      </c>
      <c r="K275">
        <v>20</v>
      </c>
      <c r="L275">
        <v>2</v>
      </c>
      <c r="M275">
        <v>4</v>
      </c>
      <c r="N275">
        <v>0.6</v>
      </c>
      <c r="O275">
        <v>250</v>
      </c>
      <c r="P275">
        <v>0.5</v>
      </c>
      <c r="Q275">
        <v>150</v>
      </c>
      <c r="R275">
        <v>2</v>
      </c>
      <c r="S275">
        <v>120</v>
      </c>
      <c r="T275" t="s">
        <v>508</v>
      </c>
      <c r="U275">
        <v>180</v>
      </c>
      <c r="V275" t="s">
        <v>62</v>
      </c>
      <c r="W275">
        <v>100</v>
      </c>
      <c r="Y275" t="s">
        <v>80</v>
      </c>
    </row>
    <row r="276" spans="1:25">
      <c r="A276" t="s">
        <v>509</v>
      </c>
      <c r="B276" s="2" t="str">
        <f>Hyperlink("https://www.diodes.com/datasheet/download/DSS20201L.pdf")</f>
        <v>https://www.diodes.com/datasheet/download/DSS20201L.pdf</v>
      </c>
      <c r="C276" t="str">
        <f>Hyperlink("https://www.diodes.com/part/view/DSS20201L","DSS20201L")</f>
        <v>DSS20201L</v>
      </c>
      <c r="D276" t="s">
        <v>510</v>
      </c>
      <c r="H276" t="s">
        <v>27</v>
      </c>
      <c r="I276" t="s">
        <v>439</v>
      </c>
      <c r="J276" t="s">
        <v>79</v>
      </c>
      <c r="K276">
        <v>20</v>
      </c>
      <c r="L276">
        <v>2</v>
      </c>
      <c r="M276">
        <v>4</v>
      </c>
      <c r="N276">
        <v>0.6</v>
      </c>
      <c r="O276">
        <v>200</v>
      </c>
      <c r="P276">
        <v>0.5</v>
      </c>
      <c r="Q276">
        <v>200</v>
      </c>
      <c r="R276">
        <v>2</v>
      </c>
      <c r="S276">
        <v>90</v>
      </c>
      <c r="T276" t="s">
        <v>508</v>
      </c>
      <c r="U276">
        <v>100</v>
      </c>
      <c r="V276" t="s">
        <v>62</v>
      </c>
      <c r="W276">
        <v>150</v>
      </c>
      <c r="Y276" t="s">
        <v>80</v>
      </c>
    </row>
    <row r="277" spans="1:25">
      <c r="A277" t="s">
        <v>511</v>
      </c>
      <c r="B277" s="2" t="str">
        <f>Hyperlink("https://www.diodes.com/datasheet/download/DSS2515M.pdf")</f>
        <v>https://www.diodes.com/datasheet/download/DSS2515M.pdf</v>
      </c>
      <c r="C277" t="str">
        <f>Hyperlink("https://www.diodes.com/part/view/DSS2515M","DSS2515M")</f>
        <v>DSS2515M</v>
      </c>
      <c r="D277" t="s">
        <v>512</v>
      </c>
      <c r="H277" t="s">
        <v>27</v>
      </c>
      <c r="I277" t="s">
        <v>439</v>
      </c>
      <c r="J277" t="s">
        <v>79</v>
      </c>
      <c r="K277">
        <v>15</v>
      </c>
      <c r="L277">
        <v>0.5</v>
      </c>
      <c r="M277">
        <v>1</v>
      </c>
      <c r="N277">
        <v>0.4</v>
      </c>
      <c r="O277">
        <v>150</v>
      </c>
      <c r="P277">
        <v>0.1</v>
      </c>
      <c r="Q277">
        <v>90</v>
      </c>
      <c r="R277">
        <v>0.5</v>
      </c>
      <c r="S277">
        <v>150</v>
      </c>
      <c r="T277" t="s">
        <v>513</v>
      </c>
      <c r="U277">
        <v>250</v>
      </c>
      <c r="V277" t="s">
        <v>30</v>
      </c>
      <c r="W277">
        <v>250</v>
      </c>
      <c r="Y277" t="s">
        <v>46</v>
      </c>
    </row>
    <row r="278" spans="1:25">
      <c r="A278" t="s">
        <v>514</v>
      </c>
      <c r="B278" s="2" t="str">
        <f>Hyperlink("https://www.diodes.com/datasheet/download/DSS2540M.pdf")</f>
        <v>https://www.diodes.com/datasheet/download/DSS2540M.pdf</v>
      </c>
      <c r="C278" t="str">
        <f>Hyperlink("https://www.diodes.com/part/view/DSS2540M","DSS2540M")</f>
        <v>DSS2540M</v>
      </c>
      <c r="D278" t="s">
        <v>515</v>
      </c>
      <c r="G278">
        <v>500</v>
      </c>
      <c r="H278" t="s">
        <v>27</v>
      </c>
      <c r="I278" t="s">
        <v>439</v>
      </c>
      <c r="J278" t="s">
        <v>79</v>
      </c>
      <c r="K278">
        <v>40</v>
      </c>
      <c r="L278">
        <v>0.5</v>
      </c>
      <c r="M278">
        <v>1</v>
      </c>
      <c r="N278">
        <v>0.4</v>
      </c>
      <c r="O278">
        <v>150</v>
      </c>
      <c r="P278">
        <v>0.1</v>
      </c>
      <c r="Q278">
        <v>50</v>
      </c>
      <c r="R278">
        <v>0.5</v>
      </c>
      <c r="S278">
        <v>200</v>
      </c>
      <c r="T278" t="s">
        <v>513</v>
      </c>
      <c r="U278">
        <v>250</v>
      </c>
      <c r="V278" t="s">
        <v>30</v>
      </c>
      <c r="W278">
        <v>300</v>
      </c>
      <c r="Y278" t="s">
        <v>46</v>
      </c>
    </row>
    <row r="279" spans="1:25">
      <c r="A279" t="s">
        <v>516</v>
      </c>
      <c r="B279" s="2" t="str">
        <f>Hyperlink("https://www.diodes.com/datasheet/download/DSS30101L.pdf")</f>
        <v>https://www.diodes.com/datasheet/download/DSS30101L.pdf</v>
      </c>
      <c r="C279" t="str">
        <f>Hyperlink("https://www.diodes.com/part/view/DSS30101L","DSS30101L")</f>
        <v>DSS30101L</v>
      </c>
      <c r="D279" t="s">
        <v>517</v>
      </c>
      <c r="G279">
        <v>200</v>
      </c>
      <c r="H279" t="s">
        <v>27</v>
      </c>
      <c r="I279" t="s">
        <v>439</v>
      </c>
      <c r="J279" t="s">
        <v>79</v>
      </c>
      <c r="K279">
        <v>30</v>
      </c>
      <c r="L279">
        <v>1</v>
      </c>
      <c r="M279">
        <v>2</v>
      </c>
      <c r="N279">
        <v>0.6</v>
      </c>
      <c r="O279">
        <v>300</v>
      </c>
      <c r="P279">
        <v>0.05</v>
      </c>
      <c r="Q279">
        <v>200</v>
      </c>
      <c r="R279">
        <v>1</v>
      </c>
      <c r="S279">
        <v>75</v>
      </c>
      <c r="T279" t="s">
        <v>499</v>
      </c>
      <c r="U279">
        <v>125</v>
      </c>
      <c r="V279" t="s">
        <v>30</v>
      </c>
      <c r="W279">
        <v>250</v>
      </c>
      <c r="Y279" t="s">
        <v>80</v>
      </c>
    </row>
    <row r="280" spans="1:25">
      <c r="A280" t="s">
        <v>518</v>
      </c>
      <c r="B280" s="2" t="str">
        <f>Hyperlink("https://www.diodes.com/datasheet/download/DSS3515M.pdf")</f>
        <v>https://www.diodes.com/datasheet/download/DSS3515M.pdf</v>
      </c>
      <c r="C280" t="str">
        <f>Hyperlink("https://www.diodes.com/part/view/DSS3515M","DSS3515M")</f>
        <v>DSS3515M</v>
      </c>
      <c r="D280" t="s">
        <v>519</v>
      </c>
      <c r="H280" t="s">
        <v>27</v>
      </c>
      <c r="I280" t="s">
        <v>439</v>
      </c>
      <c r="J280" t="s">
        <v>29</v>
      </c>
      <c r="K280">
        <v>15</v>
      </c>
      <c r="L280">
        <v>0.5</v>
      </c>
      <c r="M280">
        <v>1</v>
      </c>
      <c r="N280">
        <v>0.4</v>
      </c>
      <c r="O280">
        <v>150</v>
      </c>
      <c r="P280">
        <v>0.1</v>
      </c>
      <c r="Q280">
        <v>90</v>
      </c>
      <c r="R280">
        <v>0.5</v>
      </c>
      <c r="S280">
        <v>25</v>
      </c>
      <c r="T280" t="s">
        <v>105</v>
      </c>
      <c r="U280">
        <v>250</v>
      </c>
      <c r="V280" t="s">
        <v>30</v>
      </c>
      <c r="W280">
        <v>340</v>
      </c>
      <c r="Y280" t="s">
        <v>46</v>
      </c>
    </row>
    <row r="281" spans="1:25">
      <c r="A281" t="s">
        <v>520</v>
      </c>
      <c r="B281" s="2" t="str">
        <f>Hyperlink("https://www.diodes.com/datasheet/download/DSS3515MQ.pdf")</f>
        <v>https://www.diodes.com/datasheet/download/DSS3515MQ.pdf</v>
      </c>
      <c r="C281" t="str">
        <f>Hyperlink("https://www.diodes.com/part/view/DSS3515MQ","DSS3515MQ")</f>
        <v>DSS3515MQ</v>
      </c>
      <c r="D281" t="s">
        <v>519</v>
      </c>
      <c r="H281" t="s">
        <v>33</v>
      </c>
      <c r="I281" t="s">
        <v>439</v>
      </c>
      <c r="J281" t="s">
        <v>29</v>
      </c>
      <c r="K281">
        <v>15</v>
      </c>
      <c r="L281">
        <v>0.5</v>
      </c>
      <c r="M281">
        <v>1</v>
      </c>
      <c r="N281">
        <v>0.4</v>
      </c>
      <c r="O281">
        <v>150</v>
      </c>
      <c r="P281">
        <v>0.1</v>
      </c>
      <c r="Q281">
        <v>90</v>
      </c>
      <c r="R281">
        <v>0.5</v>
      </c>
      <c r="S281">
        <v>25</v>
      </c>
      <c r="T281" t="s">
        <v>105</v>
      </c>
      <c r="U281">
        <v>250</v>
      </c>
      <c r="V281" t="s">
        <v>30</v>
      </c>
      <c r="W281">
        <v>340</v>
      </c>
      <c r="Y281" t="s">
        <v>46</v>
      </c>
    </row>
    <row r="282" spans="1:25">
      <c r="A282" t="s">
        <v>521</v>
      </c>
      <c r="B282" s="2" t="str">
        <f>Hyperlink("https://www.diodes.com/datasheet/download/DSS3540M.pdf")</f>
        <v>https://www.diodes.com/datasheet/download/DSS3540M.pdf</v>
      </c>
      <c r="C282" t="str">
        <f>Hyperlink("https://www.diodes.com/part/view/DSS3540M","DSS3540M")</f>
        <v>DSS3540M</v>
      </c>
      <c r="D282" t="s">
        <v>522</v>
      </c>
      <c r="G282">
        <v>700</v>
      </c>
      <c r="H282" t="s">
        <v>27</v>
      </c>
      <c r="I282" t="s">
        <v>439</v>
      </c>
      <c r="J282" t="s">
        <v>29</v>
      </c>
      <c r="K282">
        <v>40</v>
      </c>
      <c r="L282">
        <v>0.5</v>
      </c>
      <c r="M282">
        <v>1</v>
      </c>
      <c r="N282">
        <v>0.4</v>
      </c>
      <c r="O282">
        <v>150</v>
      </c>
      <c r="P282">
        <v>0.1</v>
      </c>
      <c r="Q282">
        <v>40</v>
      </c>
      <c r="R282">
        <v>0.5</v>
      </c>
      <c r="S282">
        <v>50</v>
      </c>
      <c r="T282" t="s">
        <v>105</v>
      </c>
      <c r="U282">
        <v>350</v>
      </c>
      <c r="V282" t="s">
        <v>30</v>
      </c>
      <c r="W282">
        <v>100</v>
      </c>
      <c r="Y282" t="s">
        <v>46</v>
      </c>
    </row>
    <row r="283" spans="1:25">
      <c r="A283" t="s">
        <v>523</v>
      </c>
      <c r="B283" s="2" t="str">
        <f>Hyperlink("https://www.diodes.com/datasheet/download/DSS3540MQ.pdf")</f>
        <v>https://www.diodes.com/datasheet/download/DSS3540MQ.pdf</v>
      </c>
      <c r="C283" t="str">
        <f>Hyperlink("https://www.diodes.com/part/view/DSS3540MQ","DSS3540MQ")</f>
        <v>DSS3540MQ</v>
      </c>
      <c r="D283" t="s">
        <v>522</v>
      </c>
      <c r="G283">
        <v>700</v>
      </c>
      <c r="H283" t="s">
        <v>33</v>
      </c>
      <c r="I283" t="s">
        <v>439</v>
      </c>
      <c r="J283" t="s">
        <v>29</v>
      </c>
      <c r="K283">
        <v>40</v>
      </c>
      <c r="L283">
        <v>0.5</v>
      </c>
      <c r="M283">
        <v>1</v>
      </c>
      <c r="N283">
        <v>0.4</v>
      </c>
      <c r="O283">
        <v>150</v>
      </c>
      <c r="P283">
        <v>0.1</v>
      </c>
      <c r="Q283">
        <v>40</v>
      </c>
      <c r="R283">
        <v>0.5</v>
      </c>
      <c r="S283">
        <v>50</v>
      </c>
      <c r="T283" t="s">
        <v>105</v>
      </c>
      <c r="U283">
        <v>350</v>
      </c>
      <c r="V283" t="s">
        <v>30</v>
      </c>
      <c r="W283">
        <v>100</v>
      </c>
      <c r="Y283" t="s">
        <v>46</v>
      </c>
    </row>
    <row r="284" spans="1:25">
      <c r="A284" t="s">
        <v>524</v>
      </c>
      <c r="B284" s="2" t="str">
        <f>Hyperlink("https://www.diodes.com/datasheet/download/DSS4140U.pdf")</f>
        <v>https://www.diodes.com/datasheet/download/DSS4140U.pdf</v>
      </c>
      <c r="C284" t="str">
        <f>Hyperlink("https://www.diodes.com/part/view/DSS4140U","DSS4140U")</f>
        <v>DSS4140U</v>
      </c>
      <c r="D284" t="s">
        <v>525</v>
      </c>
      <c r="G284">
        <v>500</v>
      </c>
      <c r="H284" t="s">
        <v>27</v>
      </c>
      <c r="I284" t="s">
        <v>439</v>
      </c>
      <c r="J284" t="s">
        <v>79</v>
      </c>
      <c r="K284">
        <v>40</v>
      </c>
      <c r="L284">
        <v>1</v>
      </c>
      <c r="M284">
        <v>2</v>
      </c>
      <c r="N284">
        <v>0.4</v>
      </c>
      <c r="O284">
        <v>300</v>
      </c>
      <c r="P284">
        <v>0.5</v>
      </c>
      <c r="Q284">
        <v>200</v>
      </c>
      <c r="R284">
        <v>1</v>
      </c>
      <c r="S284">
        <v>200</v>
      </c>
      <c r="T284" t="s">
        <v>499</v>
      </c>
      <c r="U284">
        <v>500</v>
      </c>
      <c r="V284" t="s">
        <v>414</v>
      </c>
      <c r="W284">
        <v>150</v>
      </c>
      <c r="Y284" t="s">
        <v>97</v>
      </c>
    </row>
    <row r="285" spans="1:25">
      <c r="A285" t="s">
        <v>526</v>
      </c>
      <c r="B285" s="2" t="str">
        <f>Hyperlink("https://www.diodes.com/datasheet/download/DSS4140V.pdf")</f>
        <v>https://www.diodes.com/datasheet/download/DSS4140V.pdf</v>
      </c>
      <c r="C285" t="str">
        <f>Hyperlink("https://www.diodes.com/part/view/DSS4140V","DSS4140V")</f>
        <v>DSS4140V</v>
      </c>
      <c r="D285" t="s">
        <v>527</v>
      </c>
      <c r="G285">
        <v>190</v>
      </c>
      <c r="H285" t="s">
        <v>27</v>
      </c>
      <c r="I285" t="s">
        <v>439</v>
      </c>
      <c r="J285" t="s">
        <v>79</v>
      </c>
      <c r="K285">
        <v>40</v>
      </c>
      <c r="L285">
        <v>1</v>
      </c>
      <c r="M285">
        <v>3</v>
      </c>
      <c r="N285">
        <v>0.6</v>
      </c>
      <c r="O285">
        <v>300</v>
      </c>
      <c r="P285">
        <v>0.5</v>
      </c>
      <c r="Q285">
        <v>200</v>
      </c>
      <c r="R285">
        <v>1</v>
      </c>
      <c r="S285">
        <v>80</v>
      </c>
      <c r="T285" t="s">
        <v>499</v>
      </c>
      <c r="U285">
        <v>440</v>
      </c>
      <c r="V285" t="s">
        <v>62</v>
      </c>
      <c r="W285">
        <v>150</v>
      </c>
      <c r="Y285" t="s">
        <v>226</v>
      </c>
    </row>
    <row r="286" spans="1:25">
      <c r="A286" t="s">
        <v>528</v>
      </c>
      <c r="B286" s="2" t="str">
        <f>Hyperlink("https://www.diodes.com/datasheet/download/DSS4160DS.pdf")</f>
        <v>https://www.diodes.com/datasheet/download/DSS4160DS.pdf</v>
      </c>
      <c r="C286" t="str">
        <f>Hyperlink("https://www.diodes.com/part/view/DSS4160DS","DSS4160DS")</f>
        <v>DSS4160DS</v>
      </c>
      <c r="D286" t="s">
        <v>529</v>
      </c>
      <c r="G286">
        <v>100</v>
      </c>
      <c r="H286" t="s">
        <v>27</v>
      </c>
      <c r="I286" t="s">
        <v>439</v>
      </c>
      <c r="J286" t="s">
        <v>177</v>
      </c>
      <c r="K286">
        <v>60</v>
      </c>
      <c r="L286">
        <v>1</v>
      </c>
      <c r="M286">
        <v>2</v>
      </c>
      <c r="N286">
        <v>1.1</v>
      </c>
      <c r="O286">
        <v>200</v>
      </c>
      <c r="P286">
        <v>0.5</v>
      </c>
      <c r="Q286">
        <v>100</v>
      </c>
      <c r="R286">
        <v>1</v>
      </c>
      <c r="S286">
        <v>110</v>
      </c>
      <c r="T286" t="s">
        <v>499</v>
      </c>
      <c r="U286">
        <v>250</v>
      </c>
      <c r="V286" t="s">
        <v>414</v>
      </c>
      <c r="W286">
        <v>150</v>
      </c>
      <c r="Y286" t="s">
        <v>452</v>
      </c>
    </row>
    <row r="287" spans="1:25">
      <c r="A287" t="s">
        <v>530</v>
      </c>
      <c r="B287" s="2" t="str">
        <f>Hyperlink("https://www.diodes.com/datasheet/download/DSS4160FDB.pdf")</f>
        <v>https://www.diodes.com/datasheet/download/DSS4160FDB.pdf</v>
      </c>
      <c r="C287" t="str">
        <f>Hyperlink("https://www.diodes.com/part/view/DSS4160FDB","DSS4160FDB")</f>
        <v>DSS4160FDB</v>
      </c>
      <c r="D287" t="s">
        <v>531</v>
      </c>
      <c r="G287">
        <v>180</v>
      </c>
      <c r="H287" t="s">
        <v>27</v>
      </c>
      <c r="I287" t="s">
        <v>439</v>
      </c>
      <c r="J287" t="s">
        <v>177</v>
      </c>
      <c r="K287">
        <v>60</v>
      </c>
      <c r="L287">
        <v>1</v>
      </c>
      <c r="M287">
        <v>1.5</v>
      </c>
      <c r="N287">
        <v>1.6</v>
      </c>
      <c r="O287">
        <v>290</v>
      </c>
      <c r="P287">
        <v>0.1</v>
      </c>
      <c r="Q287">
        <v>150</v>
      </c>
      <c r="R287">
        <v>0.5</v>
      </c>
      <c r="S287">
        <v>120</v>
      </c>
      <c r="T287" t="s">
        <v>30</v>
      </c>
      <c r="U287">
        <v>240</v>
      </c>
      <c r="V287" t="s">
        <v>36</v>
      </c>
      <c r="W287">
        <v>175</v>
      </c>
      <c r="Y287" t="s">
        <v>532</v>
      </c>
    </row>
    <row r="288" spans="1:25">
      <c r="A288" t="s">
        <v>533</v>
      </c>
      <c r="B288" s="2" t="str">
        <f>Hyperlink("https://www.diodes.com/datasheet/download/DSS4160FDBQ.pdf")</f>
        <v>https://www.diodes.com/datasheet/download/DSS4160FDBQ.pdf</v>
      </c>
      <c r="C288" t="str">
        <f>Hyperlink("https://www.diodes.com/part/view/DSS4160FDBQ","DSS4160FDBQ")</f>
        <v>DSS4160FDBQ</v>
      </c>
      <c r="D288" t="s">
        <v>531</v>
      </c>
      <c r="H288" t="s">
        <v>33</v>
      </c>
      <c r="I288" t="s">
        <v>439</v>
      </c>
      <c r="J288" t="s">
        <v>177</v>
      </c>
      <c r="K288">
        <v>60</v>
      </c>
      <c r="L288">
        <v>1</v>
      </c>
      <c r="M288">
        <v>1.5</v>
      </c>
      <c r="N288">
        <v>1.6</v>
      </c>
      <c r="O288">
        <v>290</v>
      </c>
      <c r="P288">
        <v>0.1</v>
      </c>
      <c r="Q288">
        <v>150</v>
      </c>
      <c r="R288">
        <v>0.5</v>
      </c>
      <c r="S288">
        <v>120</v>
      </c>
      <c r="T288" t="s">
        <v>30</v>
      </c>
      <c r="U288">
        <v>240</v>
      </c>
      <c r="V288" t="s">
        <v>36</v>
      </c>
      <c r="W288">
        <v>175</v>
      </c>
      <c r="Y288" t="s">
        <v>532</v>
      </c>
    </row>
    <row r="289" spans="1:25">
      <c r="A289" t="s">
        <v>534</v>
      </c>
      <c r="B289" s="2" t="str">
        <f>Hyperlink("https://www.diodes.com/datasheet/download/DSS4160T.pdf")</f>
        <v>https://www.diodes.com/datasheet/download/DSS4160T.pdf</v>
      </c>
      <c r="C289" t="str">
        <f>Hyperlink("https://www.diodes.com/part/view/DSS4160T","DSS4160T")</f>
        <v>DSS4160T</v>
      </c>
      <c r="D289" t="s">
        <v>483</v>
      </c>
      <c r="G289">
        <v>280</v>
      </c>
      <c r="H289" t="s">
        <v>27</v>
      </c>
      <c r="I289" t="s">
        <v>439</v>
      </c>
      <c r="J289" t="s">
        <v>79</v>
      </c>
      <c r="K289">
        <v>60</v>
      </c>
      <c r="L289">
        <v>1</v>
      </c>
      <c r="M289">
        <v>2</v>
      </c>
      <c r="N289">
        <v>0.73</v>
      </c>
      <c r="O289">
        <v>200</v>
      </c>
      <c r="P289">
        <v>0.5</v>
      </c>
      <c r="Q289">
        <v>100</v>
      </c>
      <c r="R289">
        <v>1</v>
      </c>
      <c r="S289">
        <v>115</v>
      </c>
      <c r="T289" t="s">
        <v>499</v>
      </c>
      <c r="U289">
        <v>280</v>
      </c>
      <c r="V289" t="s">
        <v>535</v>
      </c>
      <c r="W289">
        <v>150</v>
      </c>
      <c r="Y289" t="s">
        <v>80</v>
      </c>
    </row>
    <row r="290" spans="1:25">
      <c r="A290" t="s">
        <v>536</v>
      </c>
      <c r="B290" s="2" t="str">
        <f>Hyperlink("https://www.diodes.com/datasheet/download/DSS4160T.pdf")</f>
        <v>https://www.diodes.com/datasheet/download/DSS4160T.pdf</v>
      </c>
      <c r="C290" t="str">
        <f>Hyperlink("https://www.diodes.com/part/view/DSS4160TQ","DSS4160TQ")</f>
        <v>DSS4160TQ</v>
      </c>
      <c r="D290" t="s">
        <v>483</v>
      </c>
      <c r="G290">
        <v>280</v>
      </c>
      <c r="H290" t="s">
        <v>33</v>
      </c>
      <c r="I290" t="s">
        <v>439</v>
      </c>
      <c r="J290" t="s">
        <v>79</v>
      </c>
      <c r="K290">
        <v>60</v>
      </c>
      <c r="L290">
        <v>1</v>
      </c>
      <c r="M290">
        <v>2</v>
      </c>
      <c r="N290">
        <v>0.73</v>
      </c>
      <c r="O290">
        <v>200</v>
      </c>
      <c r="P290">
        <v>0.5</v>
      </c>
      <c r="Q290">
        <v>100</v>
      </c>
      <c r="R290">
        <v>1</v>
      </c>
      <c r="S290">
        <v>115</v>
      </c>
      <c r="T290" t="s">
        <v>499</v>
      </c>
      <c r="U290">
        <v>280</v>
      </c>
      <c r="V290" t="s">
        <v>535</v>
      </c>
      <c r="W290">
        <v>150</v>
      </c>
      <c r="Y290" t="s">
        <v>80</v>
      </c>
    </row>
    <row r="291" spans="1:25">
      <c r="A291" t="s">
        <v>537</v>
      </c>
      <c r="B291" s="2" t="str">
        <f>Hyperlink("https://www.diodes.com/datasheet/download/DSS4160U.pdf")</f>
        <v>https://www.diodes.com/datasheet/download/DSS4160U.pdf</v>
      </c>
      <c r="C291" t="str">
        <f>Hyperlink("https://www.diodes.com/part/view/DSS4160U","DSS4160U")</f>
        <v>DSS4160U</v>
      </c>
      <c r="D291" t="s">
        <v>538</v>
      </c>
      <c r="G291">
        <v>280</v>
      </c>
      <c r="H291" t="s">
        <v>27</v>
      </c>
      <c r="I291" t="s">
        <v>439</v>
      </c>
      <c r="J291" t="s">
        <v>79</v>
      </c>
      <c r="K291">
        <v>60</v>
      </c>
      <c r="L291">
        <v>1</v>
      </c>
      <c r="M291">
        <v>2</v>
      </c>
      <c r="N291">
        <v>0.4</v>
      </c>
      <c r="O291">
        <v>200</v>
      </c>
      <c r="P291">
        <v>0.5</v>
      </c>
      <c r="Q291">
        <v>100</v>
      </c>
      <c r="R291">
        <v>1</v>
      </c>
      <c r="S291">
        <v>115</v>
      </c>
      <c r="T291" t="s">
        <v>499</v>
      </c>
      <c r="U291">
        <v>280</v>
      </c>
      <c r="V291" t="s">
        <v>414</v>
      </c>
      <c r="W291">
        <v>150</v>
      </c>
      <c r="Y291" t="s">
        <v>97</v>
      </c>
    </row>
    <row r="292" spans="1:25">
      <c r="A292" t="s">
        <v>539</v>
      </c>
      <c r="B292" s="2" t="str">
        <f>Hyperlink("https://www.diodes.com/datasheet/download/DSS4160V.pdf")</f>
        <v>https://www.diodes.com/datasheet/download/DSS4160V.pdf</v>
      </c>
      <c r="C292" t="str">
        <f>Hyperlink("https://www.diodes.com/part/view/DSS4160V","DSS4160V")</f>
        <v>DSS4160V</v>
      </c>
      <c r="D292" t="s">
        <v>540</v>
      </c>
      <c r="G292">
        <v>250</v>
      </c>
      <c r="H292" t="s">
        <v>27</v>
      </c>
      <c r="I292" t="s">
        <v>439</v>
      </c>
      <c r="J292" t="s">
        <v>79</v>
      </c>
      <c r="K292">
        <v>60</v>
      </c>
      <c r="L292">
        <v>1</v>
      </c>
      <c r="M292">
        <v>2</v>
      </c>
      <c r="N292">
        <v>0.6</v>
      </c>
      <c r="O292">
        <v>200</v>
      </c>
      <c r="P292">
        <v>0.5</v>
      </c>
      <c r="Q292">
        <v>100</v>
      </c>
      <c r="R292">
        <v>1</v>
      </c>
      <c r="S292">
        <v>110</v>
      </c>
      <c r="T292" t="s">
        <v>499</v>
      </c>
      <c r="U292">
        <v>250</v>
      </c>
      <c r="V292" t="s">
        <v>414</v>
      </c>
      <c r="W292">
        <v>150</v>
      </c>
      <c r="Y292" t="s">
        <v>226</v>
      </c>
    </row>
    <row r="293" spans="1:25">
      <c r="A293" t="s">
        <v>541</v>
      </c>
      <c r="B293" s="2" t="str">
        <f>Hyperlink("https://www.diodes.com/datasheet/download/DSS4220V.pdf")</f>
        <v>https://www.diodes.com/datasheet/download/DSS4220V.pdf</v>
      </c>
      <c r="C293" t="str">
        <f>Hyperlink("https://www.diodes.com/part/view/DSS4220V","DSS4220V")</f>
        <v>DSS4220V</v>
      </c>
      <c r="D293" t="s">
        <v>542</v>
      </c>
      <c r="H293" t="s">
        <v>27</v>
      </c>
      <c r="I293" t="s">
        <v>439</v>
      </c>
      <c r="J293" t="s">
        <v>79</v>
      </c>
      <c r="K293">
        <v>20</v>
      </c>
      <c r="L293">
        <v>2</v>
      </c>
      <c r="M293">
        <v>4</v>
      </c>
      <c r="N293">
        <v>0.6</v>
      </c>
      <c r="O293">
        <v>220</v>
      </c>
      <c r="P293">
        <v>0.1</v>
      </c>
      <c r="Q293">
        <v>120</v>
      </c>
      <c r="R293">
        <v>2</v>
      </c>
      <c r="S293">
        <v>55</v>
      </c>
      <c r="T293" t="s">
        <v>499</v>
      </c>
      <c r="U293">
        <v>355</v>
      </c>
      <c r="V293" t="s">
        <v>491</v>
      </c>
      <c r="W293">
        <v>260</v>
      </c>
      <c r="Y293" t="s">
        <v>226</v>
      </c>
    </row>
    <row r="294" spans="1:25">
      <c r="A294" t="s">
        <v>543</v>
      </c>
      <c r="B294" s="2" t="str">
        <f>Hyperlink("https://www.diodes.com/datasheet/download/DSS4240V.pdf")</f>
        <v>https://www.diodes.com/datasheet/download/DSS4240V.pdf</v>
      </c>
      <c r="C294" t="str">
        <f>Hyperlink("https://www.diodes.com/part/view/DSS4240V","DSS4240V")</f>
        <v>DSS4240V</v>
      </c>
      <c r="D294" t="s">
        <v>544</v>
      </c>
      <c r="G294">
        <v>190</v>
      </c>
      <c r="H294" t="s">
        <v>27</v>
      </c>
      <c r="I294" t="s">
        <v>439</v>
      </c>
      <c r="J294" t="s">
        <v>79</v>
      </c>
      <c r="K294">
        <v>40</v>
      </c>
      <c r="L294">
        <v>2</v>
      </c>
      <c r="M294">
        <v>3</v>
      </c>
      <c r="N294">
        <v>0.6</v>
      </c>
      <c r="O294">
        <v>300</v>
      </c>
      <c r="P294">
        <v>0.5</v>
      </c>
      <c r="Q294">
        <v>75</v>
      </c>
      <c r="R294">
        <v>2</v>
      </c>
      <c r="S294">
        <v>75</v>
      </c>
      <c r="T294" t="s">
        <v>499</v>
      </c>
      <c r="U294">
        <v>190</v>
      </c>
      <c r="V294" t="s">
        <v>414</v>
      </c>
      <c r="W294">
        <v>150</v>
      </c>
      <c r="Y294" t="s">
        <v>226</v>
      </c>
    </row>
    <row r="295" spans="1:25">
      <c r="A295" t="s">
        <v>545</v>
      </c>
      <c r="B295" s="2" t="str">
        <f>Hyperlink("https://www.diodes.com/datasheet/download/DSS4240Y.pdf")</f>
        <v>https://www.diodes.com/datasheet/download/DSS4240Y.pdf</v>
      </c>
      <c r="C295" t="str">
        <f>Hyperlink("https://www.diodes.com/part/view/DSS4240Y","DSS4240Y")</f>
        <v>DSS4240Y</v>
      </c>
      <c r="D295" t="s">
        <v>546</v>
      </c>
      <c r="G295">
        <v>105</v>
      </c>
      <c r="H295" t="s">
        <v>27</v>
      </c>
      <c r="I295" t="s">
        <v>439</v>
      </c>
      <c r="J295" t="s">
        <v>79</v>
      </c>
      <c r="K295">
        <v>40</v>
      </c>
      <c r="L295">
        <v>2</v>
      </c>
      <c r="M295">
        <v>3</v>
      </c>
      <c r="N295">
        <v>0.625</v>
      </c>
      <c r="O295">
        <v>350</v>
      </c>
      <c r="P295">
        <v>0.1</v>
      </c>
      <c r="Q295">
        <v>150</v>
      </c>
      <c r="R295">
        <v>2</v>
      </c>
      <c r="S295">
        <v>70</v>
      </c>
      <c r="T295" t="s">
        <v>499</v>
      </c>
      <c r="U295">
        <v>180</v>
      </c>
      <c r="V295" t="s">
        <v>36</v>
      </c>
      <c r="W295">
        <v>250</v>
      </c>
      <c r="Y295" t="s">
        <v>118</v>
      </c>
    </row>
    <row r="296" spans="1:25">
      <c r="A296" t="s">
        <v>547</v>
      </c>
      <c r="B296" s="2" t="str">
        <f>Hyperlink("https://www.diodes.com/datasheet/download/DSS4310FJAWQ.pdf")</f>
        <v>https://www.diodes.com/datasheet/download/DSS4310FJAWQ.pdf</v>
      </c>
      <c r="C296" t="str">
        <f>Hyperlink("https://www.diodes.com/part/view/DSS4310FJAWQ","DSS4310FJAWQ")</f>
        <v>DSS4310FJAWQ</v>
      </c>
      <c r="D296" t="s">
        <v>548</v>
      </c>
      <c r="H296" t="s">
        <v>33</v>
      </c>
      <c r="I296" t="s">
        <v>439</v>
      </c>
      <c r="J296" t="s">
        <v>79</v>
      </c>
      <c r="K296">
        <v>10</v>
      </c>
      <c r="L296">
        <v>3</v>
      </c>
      <c r="M296">
        <v>5</v>
      </c>
      <c r="N296">
        <v>0.7</v>
      </c>
      <c r="O296">
        <v>325</v>
      </c>
      <c r="P296">
        <v>0.5</v>
      </c>
      <c r="Q296">
        <v>250</v>
      </c>
      <c r="R296">
        <v>3</v>
      </c>
      <c r="S296">
        <v>55</v>
      </c>
      <c r="T296" t="s">
        <v>508</v>
      </c>
      <c r="U296">
        <v>110</v>
      </c>
      <c r="V296" t="s">
        <v>549</v>
      </c>
      <c r="W296">
        <v>100</v>
      </c>
      <c r="X296" t="s">
        <v>550</v>
      </c>
      <c r="Y296" t="s">
        <v>127</v>
      </c>
    </row>
    <row r="297" spans="1:25">
      <c r="A297" t="s">
        <v>551</v>
      </c>
      <c r="B297" s="2" t="str">
        <f>Hyperlink("https://www.diodes.com/datasheet/download/DSS4320T.pdf")</f>
        <v>https://www.diodes.com/datasheet/download/DSS4320T.pdf</v>
      </c>
      <c r="C297" t="str">
        <f>Hyperlink("https://www.diodes.com/part/view/DSS4320T","DSS4320T")</f>
        <v>DSS4320T</v>
      </c>
      <c r="D297" t="s">
        <v>510</v>
      </c>
      <c r="H297" t="s">
        <v>27</v>
      </c>
      <c r="I297" t="s">
        <v>439</v>
      </c>
      <c r="J297" t="s">
        <v>79</v>
      </c>
      <c r="K297">
        <v>20</v>
      </c>
      <c r="L297">
        <v>2</v>
      </c>
      <c r="M297">
        <v>5</v>
      </c>
      <c r="N297">
        <v>0.6</v>
      </c>
      <c r="O297">
        <v>220</v>
      </c>
      <c r="P297">
        <v>0.1</v>
      </c>
      <c r="Q297">
        <v>150</v>
      </c>
      <c r="R297">
        <v>3</v>
      </c>
      <c r="S297">
        <v>70</v>
      </c>
      <c r="T297" t="s">
        <v>30</v>
      </c>
      <c r="U297">
        <v>230</v>
      </c>
      <c r="V297" t="s">
        <v>552</v>
      </c>
      <c r="W297">
        <v>100</v>
      </c>
      <c r="Y297" t="s">
        <v>80</v>
      </c>
    </row>
    <row r="298" spans="1:25">
      <c r="A298" t="s">
        <v>553</v>
      </c>
      <c r="B298" s="2" t="str">
        <f>Hyperlink("https://www.diodes.com/datasheet/download/DSS45160FDB.pdf")</f>
        <v>https://www.diodes.com/datasheet/download/DSS45160FDB.pdf</v>
      </c>
      <c r="C298" t="str">
        <f>Hyperlink("https://www.diodes.com/part/view/DSS45160FDB","DSS45160FDB")</f>
        <v>DSS45160FDB</v>
      </c>
      <c r="D298" t="s">
        <v>554</v>
      </c>
      <c r="G298" t="s">
        <v>555</v>
      </c>
      <c r="H298" t="s">
        <v>27</v>
      </c>
      <c r="I298" t="s">
        <v>439</v>
      </c>
      <c r="J298" t="s">
        <v>230</v>
      </c>
      <c r="K298">
        <v>60</v>
      </c>
      <c r="L298">
        <v>1</v>
      </c>
      <c r="M298">
        <v>1.5</v>
      </c>
      <c r="N298">
        <v>1.6</v>
      </c>
      <c r="O298" t="s">
        <v>556</v>
      </c>
      <c r="P298">
        <v>0.1</v>
      </c>
      <c r="Q298">
        <v>70</v>
      </c>
      <c r="R298">
        <v>1</v>
      </c>
      <c r="S298" t="s">
        <v>557</v>
      </c>
      <c r="T298" t="s">
        <v>30</v>
      </c>
      <c r="U298" t="s">
        <v>558</v>
      </c>
      <c r="V298" t="s">
        <v>36</v>
      </c>
      <c r="W298" t="s">
        <v>559</v>
      </c>
      <c r="Y298" t="s">
        <v>532</v>
      </c>
    </row>
    <row r="299" spans="1:25">
      <c r="A299" t="s">
        <v>560</v>
      </c>
      <c r="B299" s="2" t="str">
        <f>Hyperlink("https://www.diodes.com/datasheet/download/DSS4540X.pdf")</f>
        <v>https://www.diodes.com/datasheet/download/DSS4540X.pdf</v>
      </c>
      <c r="C299" t="str">
        <f>Hyperlink("https://www.diodes.com/part/view/DSS4540X","DSS4540X")</f>
        <v>DSS4540X</v>
      </c>
      <c r="D299" t="s">
        <v>561</v>
      </c>
      <c r="G299">
        <v>37</v>
      </c>
      <c r="H299" t="s">
        <v>27</v>
      </c>
      <c r="I299" t="s">
        <v>439</v>
      </c>
      <c r="J299" t="s">
        <v>79</v>
      </c>
      <c r="K299">
        <v>40</v>
      </c>
      <c r="L299">
        <v>4</v>
      </c>
      <c r="M299">
        <v>10</v>
      </c>
      <c r="N299">
        <v>2</v>
      </c>
      <c r="O299">
        <v>300</v>
      </c>
      <c r="P299">
        <v>0.5</v>
      </c>
      <c r="Q299">
        <v>100</v>
      </c>
      <c r="R299">
        <v>5</v>
      </c>
      <c r="S299">
        <v>90</v>
      </c>
      <c r="T299" t="s">
        <v>440</v>
      </c>
      <c r="U299">
        <v>290</v>
      </c>
      <c r="V299" t="s">
        <v>562</v>
      </c>
      <c r="W299">
        <v>70</v>
      </c>
      <c r="Y299" t="s">
        <v>31</v>
      </c>
    </row>
    <row r="300" spans="1:25">
      <c r="A300" t="s">
        <v>563</v>
      </c>
      <c r="B300" s="2" t="str">
        <f>Hyperlink("https://www.diodes.com/datasheet/download/DSS5140U.pdf")</f>
        <v>https://www.diodes.com/datasheet/download/DSS5140U.pdf</v>
      </c>
      <c r="C300" t="str">
        <f>Hyperlink("https://www.diodes.com/part/view/DSS5140U","DSS5140U")</f>
        <v>DSS5140U</v>
      </c>
      <c r="D300" t="s">
        <v>564</v>
      </c>
      <c r="G300">
        <v>500</v>
      </c>
      <c r="H300" t="s">
        <v>27</v>
      </c>
      <c r="I300" t="s">
        <v>439</v>
      </c>
      <c r="J300" t="s">
        <v>29</v>
      </c>
      <c r="K300">
        <v>40</v>
      </c>
      <c r="L300">
        <v>1</v>
      </c>
      <c r="M300">
        <v>2</v>
      </c>
      <c r="N300">
        <v>0.4</v>
      </c>
      <c r="O300">
        <v>300</v>
      </c>
      <c r="P300">
        <v>0.1</v>
      </c>
      <c r="Q300">
        <v>160</v>
      </c>
      <c r="R300">
        <v>1</v>
      </c>
      <c r="S300">
        <v>200</v>
      </c>
      <c r="T300" t="s">
        <v>499</v>
      </c>
      <c r="U300">
        <v>250</v>
      </c>
      <c r="V300" t="s">
        <v>30</v>
      </c>
      <c r="W300">
        <v>150</v>
      </c>
      <c r="Y300" t="s">
        <v>97</v>
      </c>
    </row>
    <row r="301" spans="1:25">
      <c r="A301" t="s">
        <v>565</v>
      </c>
      <c r="B301" s="2" t="str">
        <f>Hyperlink("https://www.diodes.com/datasheet/download/DSS5140V.pdf")</f>
        <v>https://www.diodes.com/datasheet/download/DSS5140V.pdf</v>
      </c>
      <c r="C301" t="str">
        <f>Hyperlink("https://www.diodes.com/part/view/DSS5140V","DSS5140V")</f>
        <v>DSS5140V</v>
      </c>
      <c r="D301" t="s">
        <v>566</v>
      </c>
      <c r="G301">
        <v>340</v>
      </c>
      <c r="H301" t="s">
        <v>27</v>
      </c>
      <c r="I301" t="s">
        <v>439</v>
      </c>
      <c r="J301" t="s">
        <v>29</v>
      </c>
      <c r="K301">
        <v>40</v>
      </c>
      <c r="L301">
        <v>1</v>
      </c>
      <c r="M301">
        <v>2</v>
      </c>
      <c r="N301">
        <v>0.6</v>
      </c>
      <c r="O301">
        <v>300</v>
      </c>
      <c r="P301">
        <v>0.1</v>
      </c>
      <c r="Q301">
        <v>160</v>
      </c>
      <c r="R301">
        <v>1</v>
      </c>
      <c r="S301">
        <v>140</v>
      </c>
      <c r="T301" t="s">
        <v>499</v>
      </c>
      <c r="U301">
        <v>310</v>
      </c>
      <c r="V301" t="s">
        <v>414</v>
      </c>
      <c r="W301">
        <v>150</v>
      </c>
      <c r="Y301" t="s">
        <v>226</v>
      </c>
    </row>
    <row r="302" spans="1:25">
      <c r="A302" t="s">
        <v>567</v>
      </c>
      <c r="B302" s="2" t="str">
        <f>Hyperlink("https://www.diodes.com/datasheet/download/DSS5160FDB.pdf")</f>
        <v>https://www.diodes.com/datasheet/download/DSS5160FDB.pdf</v>
      </c>
      <c r="C302" t="str">
        <f>Hyperlink("https://www.diodes.com/part/view/DSS5160FDB","DSS5160FDB")</f>
        <v>DSS5160FDB</v>
      </c>
      <c r="D302" t="s">
        <v>568</v>
      </c>
      <c r="G302">
        <v>360</v>
      </c>
      <c r="H302" t="s">
        <v>27</v>
      </c>
      <c r="I302" t="s">
        <v>439</v>
      </c>
      <c r="J302" t="s">
        <v>117</v>
      </c>
      <c r="K302">
        <v>60</v>
      </c>
      <c r="L302">
        <v>1</v>
      </c>
      <c r="M302">
        <v>1.5</v>
      </c>
      <c r="N302">
        <v>1.6</v>
      </c>
      <c r="O302">
        <v>170</v>
      </c>
      <c r="P302">
        <v>0.1</v>
      </c>
      <c r="Q302">
        <v>70</v>
      </c>
      <c r="R302">
        <v>1</v>
      </c>
      <c r="S302">
        <v>180</v>
      </c>
      <c r="T302" t="s">
        <v>30</v>
      </c>
      <c r="U302">
        <v>550</v>
      </c>
      <c r="V302" t="s">
        <v>36</v>
      </c>
      <c r="W302">
        <v>65</v>
      </c>
      <c r="Y302" t="s">
        <v>532</v>
      </c>
    </row>
    <row r="303" spans="1:25">
      <c r="A303" t="s">
        <v>569</v>
      </c>
      <c r="B303" s="2" t="str">
        <f>Hyperlink("https://www.diodes.com/datasheet/download/DSS5160T.pdf")</f>
        <v>https://www.diodes.com/datasheet/download/DSS5160T.pdf</v>
      </c>
      <c r="C303" t="str">
        <f>Hyperlink("https://www.diodes.com/part/view/DSS5160T","DSS5160T")</f>
        <v>DSS5160T</v>
      </c>
      <c r="D303" t="s">
        <v>497</v>
      </c>
      <c r="G303">
        <v>340</v>
      </c>
      <c r="H303" t="s">
        <v>27</v>
      </c>
      <c r="I303" t="s">
        <v>439</v>
      </c>
      <c r="J303" t="s">
        <v>29</v>
      </c>
      <c r="K303">
        <v>60</v>
      </c>
      <c r="L303">
        <v>1</v>
      </c>
      <c r="M303">
        <v>2</v>
      </c>
      <c r="N303">
        <v>0.725</v>
      </c>
      <c r="O303">
        <v>150</v>
      </c>
      <c r="P303">
        <v>0.5</v>
      </c>
      <c r="Q303">
        <v>100</v>
      </c>
      <c r="R303">
        <v>1</v>
      </c>
      <c r="S303">
        <v>175</v>
      </c>
      <c r="T303" t="s">
        <v>499</v>
      </c>
      <c r="U303">
        <v>340</v>
      </c>
      <c r="V303" t="s">
        <v>414</v>
      </c>
      <c r="W303">
        <v>150</v>
      </c>
      <c r="Y303" t="s">
        <v>80</v>
      </c>
    </row>
    <row r="304" spans="1:25">
      <c r="A304" t="s">
        <v>570</v>
      </c>
      <c r="B304" s="2" t="str">
        <f>Hyperlink("https://www.diodes.com/datasheet/download/DSS5160TQ.pdf")</f>
        <v>https://www.diodes.com/datasheet/download/DSS5160TQ.pdf</v>
      </c>
      <c r="C304" t="str">
        <f>Hyperlink("https://www.diodes.com/part/view/DSS5160TQ","DSS5160TQ")</f>
        <v>DSS5160TQ</v>
      </c>
      <c r="D304" t="s">
        <v>497</v>
      </c>
      <c r="G304">
        <v>340</v>
      </c>
      <c r="H304" t="s">
        <v>33</v>
      </c>
      <c r="I304" t="s">
        <v>439</v>
      </c>
      <c r="J304" t="s">
        <v>29</v>
      </c>
      <c r="K304">
        <v>60</v>
      </c>
      <c r="L304">
        <v>1</v>
      </c>
      <c r="M304">
        <v>2</v>
      </c>
      <c r="N304">
        <v>0.725</v>
      </c>
      <c r="O304">
        <v>150</v>
      </c>
      <c r="P304">
        <v>0.5</v>
      </c>
      <c r="Q304">
        <v>100</v>
      </c>
      <c r="R304">
        <v>1</v>
      </c>
      <c r="S304">
        <v>175</v>
      </c>
      <c r="T304" t="s">
        <v>499</v>
      </c>
      <c r="U304">
        <v>340</v>
      </c>
      <c r="V304" t="s">
        <v>414</v>
      </c>
      <c r="W304">
        <v>150</v>
      </c>
      <c r="Y304" t="s">
        <v>80</v>
      </c>
    </row>
    <row r="305" spans="1:25">
      <c r="A305" t="s">
        <v>571</v>
      </c>
      <c r="B305" s="2" t="str">
        <f>Hyperlink("https://www.diodes.com/datasheet/download/DSS5160U.pdf")</f>
        <v>https://www.diodes.com/datasheet/download/DSS5160U.pdf</v>
      </c>
      <c r="C305" t="str">
        <f>Hyperlink("https://www.diodes.com/part/view/DSS5160U","DSS5160U")</f>
        <v>DSS5160U</v>
      </c>
      <c r="D305" t="s">
        <v>572</v>
      </c>
      <c r="G305">
        <v>340</v>
      </c>
      <c r="H305" t="s">
        <v>27</v>
      </c>
      <c r="I305" t="s">
        <v>439</v>
      </c>
      <c r="J305" t="s">
        <v>29</v>
      </c>
      <c r="K305">
        <v>60</v>
      </c>
      <c r="L305">
        <v>1</v>
      </c>
      <c r="M305">
        <v>2</v>
      </c>
      <c r="N305">
        <v>0.4</v>
      </c>
      <c r="O305">
        <v>150</v>
      </c>
      <c r="P305">
        <v>0.5</v>
      </c>
      <c r="Q305">
        <v>100</v>
      </c>
      <c r="R305">
        <v>1</v>
      </c>
      <c r="S305">
        <v>175</v>
      </c>
      <c r="T305" t="s">
        <v>499</v>
      </c>
      <c r="U305">
        <v>340</v>
      </c>
      <c r="V305" t="s">
        <v>414</v>
      </c>
      <c r="W305">
        <v>150</v>
      </c>
      <c r="Y305" t="s">
        <v>97</v>
      </c>
    </row>
    <row r="306" spans="1:25">
      <c r="A306" t="s">
        <v>573</v>
      </c>
      <c r="B306" s="2" t="str">
        <f>Hyperlink("https://www.diodes.com/datasheet/download/DSS5160V.pdf")</f>
        <v>https://www.diodes.com/datasheet/download/DSS5160V.pdf</v>
      </c>
      <c r="C306" t="str">
        <f>Hyperlink("https://www.diodes.com/part/view/DSS5160V","DSS5160V")</f>
        <v>DSS5160V</v>
      </c>
      <c r="D306" t="s">
        <v>501</v>
      </c>
      <c r="G306">
        <v>330</v>
      </c>
      <c r="H306" t="s">
        <v>27</v>
      </c>
      <c r="I306" t="s">
        <v>439</v>
      </c>
      <c r="J306" t="s">
        <v>29</v>
      </c>
      <c r="K306">
        <v>60</v>
      </c>
      <c r="L306">
        <v>1</v>
      </c>
      <c r="M306">
        <v>2</v>
      </c>
      <c r="N306">
        <v>0.6</v>
      </c>
      <c r="O306">
        <v>150</v>
      </c>
      <c r="P306">
        <v>0.5</v>
      </c>
      <c r="Q306">
        <v>100</v>
      </c>
      <c r="R306">
        <v>1</v>
      </c>
      <c r="S306">
        <v>160</v>
      </c>
      <c r="T306" t="s">
        <v>499</v>
      </c>
      <c r="U306">
        <v>330</v>
      </c>
      <c r="V306" t="s">
        <v>414</v>
      </c>
      <c r="W306">
        <v>150</v>
      </c>
      <c r="Y306" t="s">
        <v>226</v>
      </c>
    </row>
    <row r="307" spans="1:25">
      <c r="A307" t="s">
        <v>574</v>
      </c>
      <c r="B307" s="2" t="str">
        <f>Hyperlink("https://www.diodes.com/datasheet/download/DSS5220T.pdf")</f>
        <v>https://www.diodes.com/datasheet/download/DSS5220T.pdf</v>
      </c>
      <c r="C307" t="str">
        <f>Hyperlink("https://www.diodes.com/part/view/DSS5220T","DSS5220T")</f>
        <v>DSS5220T</v>
      </c>
      <c r="D307" t="s">
        <v>507</v>
      </c>
      <c r="H307" t="s">
        <v>27</v>
      </c>
      <c r="I307" t="s">
        <v>439</v>
      </c>
      <c r="J307" t="s">
        <v>29</v>
      </c>
      <c r="K307">
        <v>20</v>
      </c>
      <c r="L307">
        <v>2</v>
      </c>
      <c r="M307">
        <v>3</v>
      </c>
      <c r="N307">
        <v>1.2</v>
      </c>
      <c r="O307">
        <v>225</v>
      </c>
      <c r="P307">
        <v>0.1</v>
      </c>
      <c r="Q307">
        <v>150</v>
      </c>
      <c r="R307">
        <v>2</v>
      </c>
      <c r="S307">
        <v>80</v>
      </c>
      <c r="T307" t="s">
        <v>30</v>
      </c>
      <c r="U307">
        <v>250</v>
      </c>
      <c r="V307" t="s">
        <v>491</v>
      </c>
      <c r="W307">
        <v>100</v>
      </c>
      <c r="Y307" t="s">
        <v>80</v>
      </c>
    </row>
    <row r="308" spans="1:25">
      <c r="A308" t="s">
        <v>575</v>
      </c>
      <c r="B308" s="2" t="str">
        <f>Hyperlink("https://www.diodes.com/datasheet/download/DSS5220TQ.pdf")</f>
        <v>https://www.diodes.com/datasheet/download/DSS5220TQ.pdf</v>
      </c>
      <c r="C308" t="str">
        <f>Hyperlink("https://www.diodes.com/part/view/DSS5220TQ","DSS5220TQ")</f>
        <v>DSS5220TQ</v>
      </c>
      <c r="D308" t="s">
        <v>507</v>
      </c>
      <c r="H308" t="s">
        <v>33</v>
      </c>
      <c r="I308" t="s">
        <v>439</v>
      </c>
      <c r="J308" t="s">
        <v>29</v>
      </c>
      <c r="K308">
        <v>20</v>
      </c>
      <c r="L308">
        <v>2</v>
      </c>
      <c r="M308">
        <v>3</v>
      </c>
      <c r="N308">
        <v>1.2</v>
      </c>
      <c r="O308">
        <v>225</v>
      </c>
      <c r="P308">
        <v>0.1</v>
      </c>
      <c r="Q308">
        <v>150</v>
      </c>
      <c r="R308">
        <v>2</v>
      </c>
      <c r="S308">
        <v>80</v>
      </c>
      <c r="T308" t="s">
        <v>30</v>
      </c>
      <c r="U308">
        <v>250</v>
      </c>
      <c r="V308" t="s">
        <v>491</v>
      </c>
      <c r="W308">
        <v>100</v>
      </c>
      <c r="Y308" t="s">
        <v>80</v>
      </c>
    </row>
    <row r="309" spans="1:25">
      <c r="A309" t="s">
        <v>576</v>
      </c>
      <c r="B309" s="2" t="str">
        <f>Hyperlink("https://www.diodes.com/datasheet/download/DSS5220V.pdf")</f>
        <v>https://www.diodes.com/datasheet/download/DSS5220V.pdf</v>
      </c>
      <c r="C309" t="str">
        <f>Hyperlink("https://www.diodes.com/part/view/DSS5220V","DSS5220V")</f>
        <v>DSS5220V</v>
      </c>
      <c r="D309" t="s">
        <v>577</v>
      </c>
      <c r="H309" t="s">
        <v>27</v>
      </c>
      <c r="I309" t="s">
        <v>439</v>
      </c>
      <c r="J309" t="s">
        <v>29</v>
      </c>
      <c r="K309">
        <v>20</v>
      </c>
      <c r="L309">
        <v>2</v>
      </c>
      <c r="M309">
        <v>4</v>
      </c>
      <c r="N309">
        <v>0.6</v>
      </c>
      <c r="O309">
        <v>220</v>
      </c>
      <c r="P309">
        <v>0.1</v>
      </c>
      <c r="Q309">
        <v>60</v>
      </c>
      <c r="R309">
        <v>2</v>
      </c>
      <c r="S309">
        <v>80</v>
      </c>
      <c r="T309" t="s">
        <v>499</v>
      </c>
      <c r="U309">
        <v>455</v>
      </c>
      <c r="V309" t="s">
        <v>491</v>
      </c>
      <c r="W309">
        <v>150</v>
      </c>
      <c r="Y309" t="s">
        <v>226</v>
      </c>
    </row>
    <row r="310" spans="1:25">
      <c r="A310" t="s">
        <v>578</v>
      </c>
      <c r="B310" s="2" t="str">
        <f>Hyperlink("https://www.diodes.com/datasheet/download/DSS5240TQ.pdf")</f>
        <v>https://www.diodes.com/datasheet/download/DSS5240TQ.pdf</v>
      </c>
      <c r="C310" t="str">
        <f>Hyperlink("https://www.diodes.com/part/view/DSS5240TQ","DSS5240TQ")</f>
        <v>DSS5240TQ</v>
      </c>
      <c r="D310" t="s">
        <v>579</v>
      </c>
      <c r="G310">
        <v>90</v>
      </c>
      <c r="H310" t="s">
        <v>33</v>
      </c>
      <c r="I310" t="s">
        <v>439</v>
      </c>
      <c r="J310" t="s">
        <v>29</v>
      </c>
      <c r="K310">
        <v>40</v>
      </c>
      <c r="L310">
        <v>2</v>
      </c>
      <c r="M310">
        <v>3</v>
      </c>
      <c r="N310">
        <v>0.73</v>
      </c>
      <c r="O310">
        <v>260</v>
      </c>
      <c r="P310">
        <v>0.5</v>
      </c>
      <c r="Q310">
        <v>100</v>
      </c>
      <c r="R310">
        <v>2</v>
      </c>
      <c r="S310">
        <v>100</v>
      </c>
      <c r="T310" t="s">
        <v>499</v>
      </c>
      <c r="U310">
        <v>350</v>
      </c>
      <c r="V310" t="s">
        <v>62</v>
      </c>
      <c r="W310">
        <v>100</v>
      </c>
      <c r="Y310" t="s">
        <v>80</v>
      </c>
    </row>
    <row r="311" spans="1:25">
      <c r="A311" t="s">
        <v>580</v>
      </c>
      <c r="B311" s="2" t="str">
        <f>Hyperlink("https://www.diodes.com/datasheet/download/DSS5240V.pdf")</f>
        <v>https://www.diodes.com/datasheet/download/DSS5240V.pdf</v>
      </c>
      <c r="C311" t="str">
        <f>Hyperlink("https://www.diodes.com/part/view/DSS5240V","DSS5240V")</f>
        <v>DSS5240V</v>
      </c>
      <c r="D311" t="s">
        <v>581</v>
      </c>
      <c r="G311">
        <v>250</v>
      </c>
      <c r="H311" t="s">
        <v>27</v>
      </c>
      <c r="I311" t="s">
        <v>439</v>
      </c>
      <c r="J311" t="s">
        <v>29</v>
      </c>
      <c r="K311">
        <v>40</v>
      </c>
      <c r="L311">
        <v>1.8</v>
      </c>
      <c r="M311">
        <v>3</v>
      </c>
      <c r="N311">
        <v>0.6</v>
      </c>
      <c r="O311">
        <v>300</v>
      </c>
      <c r="P311">
        <v>0.1</v>
      </c>
      <c r="Q311">
        <v>50</v>
      </c>
      <c r="R311">
        <v>2</v>
      </c>
      <c r="S311">
        <v>120</v>
      </c>
      <c r="T311" t="s">
        <v>499</v>
      </c>
      <c r="U311">
        <v>530</v>
      </c>
      <c r="V311" t="s">
        <v>62</v>
      </c>
      <c r="W311">
        <v>150</v>
      </c>
      <c r="Y311" t="s">
        <v>226</v>
      </c>
    </row>
    <row r="312" spans="1:25">
      <c r="A312" t="s">
        <v>582</v>
      </c>
      <c r="B312" s="2" t="str">
        <f>Hyperlink("https://www.diodes.com/datasheet/download/DSS5240VQ.pdf")</f>
        <v>https://www.diodes.com/datasheet/download/DSS5240VQ.pdf</v>
      </c>
      <c r="C312" t="str">
        <f>Hyperlink("https://www.diodes.com/part/view/DSS5240VQ","DSS5240VQ")</f>
        <v>DSS5240VQ</v>
      </c>
      <c r="D312" t="s">
        <v>581</v>
      </c>
      <c r="H312" t="s">
        <v>33</v>
      </c>
      <c r="I312" t="s">
        <v>439</v>
      </c>
      <c r="J312" t="s">
        <v>29</v>
      </c>
      <c r="K312">
        <v>40</v>
      </c>
      <c r="L312">
        <v>1.8</v>
      </c>
      <c r="M312">
        <v>3</v>
      </c>
      <c r="N312">
        <v>0.6</v>
      </c>
      <c r="O312">
        <v>300</v>
      </c>
      <c r="P312">
        <v>0.1</v>
      </c>
      <c r="Q312">
        <v>50</v>
      </c>
      <c r="R312">
        <v>2</v>
      </c>
      <c r="S312">
        <v>120</v>
      </c>
      <c r="T312" t="s">
        <v>499</v>
      </c>
      <c r="U312">
        <v>530</v>
      </c>
      <c r="V312" t="s">
        <v>62</v>
      </c>
      <c r="W312">
        <v>150</v>
      </c>
      <c r="Y312" t="s">
        <v>226</v>
      </c>
    </row>
    <row r="313" spans="1:25">
      <c r="A313" t="s">
        <v>583</v>
      </c>
      <c r="B313" s="2" t="str">
        <f>Hyperlink("https://www.diodes.com/datasheet/download/DSS5240Y.pdf")</f>
        <v>https://www.diodes.com/datasheet/download/DSS5240Y.pdf</v>
      </c>
      <c r="C313" t="str">
        <f>Hyperlink("https://www.diodes.com/part/view/DSS5240Y","DSS5240Y")</f>
        <v>DSS5240Y</v>
      </c>
      <c r="D313" t="s">
        <v>584</v>
      </c>
      <c r="G313">
        <v>220</v>
      </c>
      <c r="H313" t="s">
        <v>27</v>
      </c>
      <c r="I313" t="s">
        <v>439</v>
      </c>
      <c r="J313" t="s">
        <v>29</v>
      </c>
      <c r="K313">
        <v>40</v>
      </c>
      <c r="L313">
        <v>2</v>
      </c>
      <c r="M313">
        <v>3</v>
      </c>
      <c r="N313">
        <v>0.625</v>
      </c>
      <c r="O313">
        <v>300</v>
      </c>
      <c r="P313">
        <v>0.1</v>
      </c>
      <c r="Q313">
        <v>100</v>
      </c>
      <c r="R313">
        <v>2</v>
      </c>
      <c r="S313">
        <v>100</v>
      </c>
      <c r="T313" t="s">
        <v>499</v>
      </c>
      <c r="U313">
        <v>350</v>
      </c>
      <c r="V313" t="s">
        <v>62</v>
      </c>
      <c r="W313">
        <v>220</v>
      </c>
      <c r="Y313" t="s">
        <v>118</v>
      </c>
    </row>
    <row r="314" spans="1:25">
      <c r="A314" t="s">
        <v>585</v>
      </c>
      <c r="B314" s="2" t="str">
        <f>Hyperlink("https://www.diodes.com/datasheet/download/DSS5320T.pdf")</f>
        <v>https://www.diodes.com/datasheet/download/DSS5320T.pdf</v>
      </c>
      <c r="C314" t="str">
        <f>Hyperlink("https://www.diodes.com/part/view/DSS5320T","DSS5320T")</f>
        <v>DSS5320T</v>
      </c>
      <c r="D314" t="s">
        <v>507</v>
      </c>
      <c r="H314" t="s">
        <v>27</v>
      </c>
      <c r="I314" t="s">
        <v>439</v>
      </c>
      <c r="J314" t="s">
        <v>29</v>
      </c>
      <c r="K314">
        <v>20</v>
      </c>
      <c r="L314">
        <v>2</v>
      </c>
      <c r="M314">
        <v>5</v>
      </c>
      <c r="N314">
        <v>0.6</v>
      </c>
      <c r="O314">
        <v>220</v>
      </c>
      <c r="P314">
        <v>0.1</v>
      </c>
      <c r="Q314">
        <v>100</v>
      </c>
      <c r="R314">
        <v>3</v>
      </c>
      <c r="S314">
        <v>70</v>
      </c>
      <c r="T314" t="s">
        <v>30</v>
      </c>
      <c r="U314">
        <v>300</v>
      </c>
      <c r="V314" t="s">
        <v>441</v>
      </c>
      <c r="W314">
        <v>180</v>
      </c>
      <c r="Y314" t="s">
        <v>80</v>
      </c>
    </row>
    <row r="315" spans="1:25">
      <c r="A315" t="s">
        <v>586</v>
      </c>
      <c r="B315" s="2" t="str">
        <f>Hyperlink("https://www.diodes.com/datasheet/download/DSS5540X.pdf")</f>
        <v>https://www.diodes.com/datasheet/download/DSS5540X.pdf</v>
      </c>
      <c r="C315" t="str">
        <f>Hyperlink("https://www.diodes.com/part/view/DSS5540X","DSS5540X")</f>
        <v>DSS5540X</v>
      </c>
      <c r="D315" t="s">
        <v>587</v>
      </c>
      <c r="G315">
        <v>30</v>
      </c>
      <c r="H315" t="s">
        <v>27</v>
      </c>
      <c r="I315" t="s">
        <v>439</v>
      </c>
      <c r="J315" t="s">
        <v>29</v>
      </c>
      <c r="K315">
        <v>40</v>
      </c>
      <c r="L315">
        <v>4</v>
      </c>
      <c r="M315">
        <v>10</v>
      </c>
      <c r="N315">
        <v>0.9</v>
      </c>
      <c r="O315">
        <v>250</v>
      </c>
      <c r="P315">
        <v>0.5</v>
      </c>
      <c r="Q315">
        <v>50</v>
      </c>
      <c r="R315">
        <v>5</v>
      </c>
      <c r="S315">
        <v>120</v>
      </c>
      <c r="T315" t="s">
        <v>440</v>
      </c>
      <c r="U315">
        <v>340</v>
      </c>
      <c r="V315" t="s">
        <v>562</v>
      </c>
      <c r="W315">
        <v>60</v>
      </c>
      <c r="Y315" t="s">
        <v>31</v>
      </c>
    </row>
    <row r="316" spans="1:25">
      <c r="A316" t="s">
        <v>588</v>
      </c>
      <c r="B316" s="2" t="str">
        <f>Hyperlink("https://www.diodes.com/datasheet/download/DSS60600MZ4.pdf")</f>
        <v>https://www.diodes.com/datasheet/download/DSS60600MZ4.pdf</v>
      </c>
      <c r="C316" t="str">
        <f>Hyperlink("https://www.diodes.com/part/view/DSS60600MZ4","DSS60600MZ4")</f>
        <v>DSS60600MZ4</v>
      </c>
      <c r="D316" t="s">
        <v>589</v>
      </c>
      <c r="G316">
        <v>45</v>
      </c>
      <c r="H316" t="s">
        <v>27</v>
      </c>
      <c r="I316" t="s">
        <v>439</v>
      </c>
      <c r="J316" t="s">
        <v>29</v>
      </c>
      <c r="K316">
        <v>60</v>
      </c>
      <c r="L316">
        <v>6</v>
      </c>
      <c r="M316">
        <v>12</v>
      </c>
      <c r="N316">
        <v>2</v>
      </c>
      <c r="O316">
        <v>120</v>
      </c>
      <c r="P316">
        <v>1</v>
      </c>
      <c r="Q316">
        <v>70</v>
      </c>
      <c r="R316">
        <v>6</v>
      </c>
      <c r="S316">
        <v>70</v>
      </c>
      <c r="T316" t="s">
        <v>414</v>
      </c>
      <c r="U316">
        <v>250</v>
      </c>
      <c r="V316" t="s">
        <v>590</v>
      </c>
      <c r="W316">
        <v>100</v>
      </c>
      <c r="Y316" t="s">
        <v>330</v>
      </c>
    </row>
    <row r="317" spans="1:25">
      <c r="A317" t="s">
        <v>591</v>
      </c>
      <c r="B317" s="2" t="str">
        <f>Hyperlink("https://www.diodes.com/datasheet/download/DSS60600MZ4Q.pdf")</f>
        <v>https://www.diodes.com/datasheet/download/DSS60600MZ4Q.pdf</v>
      </c>
      <c r="C317" t="str">
        <f>Hyperlink("https://www.diodes.com/part/view/DSS60600MZ4Q","DSS60600MZ4Q")</f>
        <v>DSS60600MZ4Q</v>
      </c>
      <c r="D317" t="s">
        <v>589</v>
      </c>
      <c r="G317">
        <v>45</v>
      </c>
      <c r="H317" t="s">
        <v>33</v>
      </c>
      <c r="I317" t="s">
        <v>439</v>
      </c>
      <c r="J317" t="s">
        <v>29</v>
      </c>
      <c r="K317">
        <v>60</v>
      </c>
      <c r="L317">
        <v>6</v>
      </c>
      <c r="M317">
        <v>12</v>
      </c>
      <c r="N317">
        <v>2</v>
      </c>
      <c r="O317">
        <v>120</v>
      </c>
      <c r="P317">
        <v>1</v>
      </c>
      <c r="Q317">
        <v>70</v>
      </c>
      <c r="R317">
        <v>6</v>
      </c>
      <c r="S317">
        <v>70</v>
      </c>
      <c r="T317" t="s">
        <v>414</v>
      </c>
      <c r="U317">
        <v>250</v>
      </c>
      <c r="V317" t="s">
        <v>590</v>
      </c>
      <c r="W317">
        <v>100</v>
      </c>
      <c r="Y317" t="s">
        <v>330</v>
      </c>
    </row>
    <row r="318" spans="1:25">
      <c r="A318" t="s">
        <v>592</v>
      </c>
      <c r="B318" s="2" t="str">
        <f>Hyperlink("https://www.diodes.com/datasheet/download/DSS60601MZ4.pdf")</f>
        <v>https://www.diodes.com/datasheet/download/DSS60601MZ4.pdf</v>
      </c>
      <c r="C318" t="str">
        <f>Hyperlink("https://www.diodes.com/part/view/DSS60601MZ4","DSS60601MZ4")</f>
        <v>DSS60601MZ4</v>
      </c>
      <c r="D318" t="s">
        <v>593</v>
      </c>
      <c r="G318">
        <v>40</v>
      </c>
      <c r="H318" t="s">
        <v>27</v>
      </c>
      <c r="I318" t="s">
        <v>439</v>
      </c>
      <c r="J318" t="s">
        <v>79</v>
      </c>
      <c r="K318">
        <v>60</v>
      </c>
      <c r="L318">
        <v>6</v>
      </c>
      <c r="M318">
        <v>12</v>
      </c>
      <c r="N318">
        <v>2</v>
      </c>
      <c r="O318">
        <v>120</v>
      </c>
      <c r="P318">
        <v>1</v>
      </c>
      <c r="Q318">
        <v>50</v>
      </c>
      <c r="R318">
        <v>6</v>
      </c>
      <c r="S318">
        <v>60</v>
      </c>
      <c r="T318" t="s">
        <v>414</v>
      </c>
      <c r="U318">
        <v>220</v>
      </c>
      <c r="V318" t="s">
        <v>590</v>
      </c>
      <c r="W318">
        <v>100</v>
      </c>
      <c r="Y318" t="s">
        <v>330</v>
      </c>
    </row>
    <row r="319" spans="1:25">
      <c r="A319" t="s">
        <v>594</v>
      </c>
      <c r="B319" s="2" t="str">
        <f>Hyperlink("https://www.diodes.com/datasheet/download/DSS60601MZ4Q.pdf")</f>
        <v>https://www.diodes.com/datasheet/download/DSS60601MZ4Q.pdf</v>
      </c>
      <c r="C319" t="str">
        <f>Hyperlink("https://www.diodes.com/part/view/DSS60601MZ4Q","DSS60601MZ4Q")</f>
        <v>DSS60601MZ4Q</v>
      </c>
      <c r="D319" t="s">
        <v>593</v>
      </c>
      <c r="G319">
        <v>40</v>
      </c>
      <c r="H319" t="s">
        <v>33</v>
      </c>
      <c r="I319" t="s">
        <v>439</v>
      </c>
      <c r="J319" t="s">
        <v>79</v>
      </c>
      <c r="K319">
        <v>60</v>
      </c>
      <c r="L319">
        <v>6</v>
      </c>
      <c r="M319">
        <v>12</v>
      </c>
      <c r="N319">
        <v>2</v>
      </c>
      <c r="O319">
        <v>120</v>
      </c>
      <c r="P319">
        <v>1</v>
      </c>
      <c r="Q319">
        <v>50</v>
      </c>
      <c r="R319">
        <v>6</v>
      </c>
      <c r="S319">
        <v>60</v>
      </c>
      <c r="T319" t="s">
        <v>414</v>
      </c>
      <c r="U319">
        <v>220</v>
      </c>
      <c r="V319" t="s">
        <v>590</v>
      </c>
      <c r="W319">
        <v>100</v>
      </c>
      <c r="Y319" t="s">
        <v>330</v>
      </c>
    </row>
    <row r="320" spans="1:25">
      <c r="A320" t="s">
        <v>595</v>
      </c>
      <c r="B320" s="2" t="str">
        <f>Hyperlink("https://www.diodes.com/datasheet/download/DSS8110Y.pdf")</f>
        <v>https://www.diodes.com/datasheet/download/DSS8110Y.pdf</v>
      </c>
      <c r="C320" t="str">
        <f>Hyperlink("https://www.diodes.com/part/view/DSS8110Y","DSS8110Y")</f>
        <v>DSS8110Y</v>
      </c>
      <c r="D320" t="s">
        <v>596</v>
      </c>
      <c r="G320">
        <v>200</v>
      </c>
      <c r="H320" t="s">
        <v>27</v>
      </c>
      <c r="I320" t="s">
        <v>439</v>
      </c>
      <c r="J320" t="s">
        <v>79</v>
      </c>
      <c r="K320">
        <v>100</v>
      </c>
      <c r="L320">
        <v>1</v>
      </c>
      <c r="M320">
        <v>3</v>
      </c>
      <c r="N320">
        <v>0.625</v>
      </c>
      <c r="O320">
        <v>150</v>
      </c>
      <c r="P320">
        <v>0.25</v>
      </c>
      <c r="Q320">
        <v>80</v>
      </c>
      <c r="R320">
        <v>1</v>
      </c>
      <c r="S320">
        <v>40</v>
      </c>
      <c r="T320" t="s">
        <v>55</v>
      </c>
      <c r="U320">
        <v>200</v>
      </c>
      <c r="V320" t="s">
        <v>414</v>
      </c>
      <c r="W320">
        <v>100</v>
      </c>
      <c r="Y320" t="s">
        <v>118</v>
      </c>
    </row>
    <row r="321" spans="1:25">
      <c r="A321" t="s">
        <v>597</v>
      </c>
      <c r="B321" s="2" t="str">
        <f>Hyperlink("https://www.diodes.com/datasheet/download/DSS9110Y.pdf")</f>
        <v>https://www.diodes.com/datasheet/download/DSS9110Y.pdf</v>
      </c>
      <c r="C321" t="str">
        <f>Hyperlink("https://www.diodes.com/part/view/DSS9110Y","DSS9110Y")</f>
        <v>DSS9110Y</v>
      </c>
      <c r="D321" t="s">
        <v>598</v>
      </c>
      <c r="G321">
        <v>320</v>
      </c>
      <c r="H321" t="s">
        <v>27</v>
      </c>
      <c r="I321" t="s">
        <v>439</v>
      </c>
      <c r="J321" t="s">
        <v>29</v>
      </c>
      <c r="K321">
        <v>100</v>
      </c>
      <c r="L321">
        <v>1</v>
      </c>
      <c r="M321">
        <v>3</v>
      </c>
      <c r="N321">
        <v>0.625</v>
      </c>
      <c r="O321">
        <v>150</v>
      </c>
      <c r="P321">
        <v>0.25</v>
      </c>
      <c r="Q321">
        <v>125</v>
      </c>
      <c r="R321">
        <v>1</v>
      </c>
      <c r="S321">
        <v>120</v>
      </c>
      <c r="T321" t="s">
        <v>599</v>
      </c>
      <c r="U321">
        <v>320</v>
      </c>
      <c r="V321" t="s">
        <v>414</v>
      </c>
      <c r="W321">
        <v>100</v>
      </c>
      <c r="Y321" t="s">
        <v>118</v>
      </c>
    </row>
    <row r="322" spans="1:25">
      <c r="A322" t="s">
        <v>600</v>
      </c>
      <c r="B322" s="2" t="str">
        <f>Hyperlink("https://www.diodes.com/datasheet/download/DST3904DJ.pdf")</f>
        <v>https://www.diodes.com/datasheet/download/DST3904DJ.pdf</v>
      </c>
      <c r="C322" t="str">
        <f>Hyperlink("https://www.diodes.com/part/view/DST3904DJ","DST3904DJ")</f>
        <v>DST3904DJ</v>
      </c>
      <c r="D322" t="s">
        <v>601</v>
      </c>
      <c r="H322" t="s">
        <v>27</v>
      </c>
      <c r="I322" t="s">
        <v>41</v>
      </c>
      <c r="J322" t="s">
        <v>177</v>
      </c>
      <c r="K322">
        <v>40</v>
      </c>
      <c r="L322">
        <v>0.2</v>
      </c>
      <c r="N322">
        <v>0.3</v>
      </c>
      <c r="O322">
        <v>100</v>
      </c>
      <c r="P322">
        <v>0.01</v>
      </c>
      <c r="Q322">
        <v>30</v>
      </c>
      <c r="R322">
        <v>0.1</v>
      </c>
      <c r="S322">
        <v>200</v>
      </c>
      <c r="T322" t="s">
        <v>463</v>
      </c>
      <c r="U322">
        <v>300</v>
      </c>
      <c r="V322" t="s">
        <v>42</v>
      </c>
      <c r="W322">
        <v>300</v>
      </c>
      <c r="Y322" t="s">
        <v>602</v>
      </c>
    </row>
    <row r="323" spans="1:25">
      <c r="A323" t="s">
        <v>603</v>
      </c>
      <c r="B323" s="2" t="str">
        <f>Hyperlink("https://www.diodes.com/datasheet/download/DST3906DJ.pdf")</f>
        <v>https://www.diodes.com/datasheet/download/DST3906DJ.pdf</v>
      </c>
      <c r="C323" t="str">
        <f>Hyperlink("https://www.diodes.com/part/view/DST3906DJ","DST3906DJ")</f>
        <v>DST3906DJ</v>
      </c>
      <c r="D323" t="s">
        <v>604</v>
      </c>
      <c r="H323" t="s">
        <v>27</v>
      </c>
      <c r="I323" t="s">
        <v>41</v>
      </c>
      <c r="J323" t="s">
        <v>117</v>
      </c>
      <c r="K323">
        <v>40</v>
      </c>
      <c r="L323">
        <v>0.2</v>
      </c>
      <c r="N323">
        <v>0.3</v>
      </c>
      <c r="O323">
        <v>100</v>
      </c>
      <c r="P323">
        <v>0.01</v>
      </c>
      <c r="Q323">
        <v>30</v>
      </c>
      <c r="R323">
        <v>0.1</v>
      </c>
      <c r="S323">
        <v>250</v>
      </c>
      <c r="T323" t="s">
        <v>463</v>
      </c>
      <c r="U323">
        <v>400</v>
      </c>
      <c r="V323" t="s">
        <v>42</v>
      </c>
      <c r="W323">
        <v>300</v>
      </c>
      <c r="Y323" t="s">
        <v>602</v>
      </c>
    </row>
    <row r="324" spans="1:25">
      <c r="A324" t="s">
        <v>605</v>
      </c>
      <c r="B324" s="2" t="str">
        <f>Hyperlink("https://www.diodes.com/datasheet/download/DST3946DPJ.pdf")</f>
        <v>https://www.diodes.com/datasheet/download/DST3946DPJ.pdf</v>
      </c>
      <c r="C324" t="str">
        <f>Hyperlink("https://www.diodes.com/part/view/DST3946DPJ","DST3946DPJ")</f>
        <v>DST3946DPJ</v>
      </c>
      <c r="D324" t="s">
        <v>606</v>
      </c>
      <c r="H324" t="s">
        <v>27</v>
      </c>
      <c r="I324" t="s">
        <v>41</v>
      </c>
      <c r="J324" t="s">
        <v>230</v>
      </c>
      <c r="K324">
        <v>40</v>
      </c>
      <c r="L324">
        <v>0.2</v>
      </c>
      <c r="N324">
        <v>0.3</v>
      </c>
      <c r="O324">
        <v>100</v>
      </c>
      <c r="P324">
        <v>0.01</v>
      </c>
      <c r="Q324">
        <v>30</v>
      </c>
      <c r="R324">
        <v>0.1</v>
      </c>
      <c r="S324" t="s">
        <v>607</v>
      </c>
      <c r="T324" t="s">
        <v>463</v>
      </c>
      <c r="U324" t="s">
        <v>448</v>
      </c>
      <c r="V324" t="s">
        <v>42</v>
      </c>
      <c r="W324">
        <v>300</v>
      </c>
      <c r="Y324" t="s">
        <v>602</v>
      </c>
    </row>
    <row r="325" spans="1:25">
      <c r="A325" t="s">
        <v>608</v>
      </c>
      <c r="B325" s="2" t="str">
        <f>Hyperlink("https://www.diodes.com/datasheet/download/DST847BDJ.pdf")</f>
        <v>https://www.diodes.com/datasheet/download/DST847BDJ.pdf</v>
      </c>
      <c r="C325" t="str">
        <f>Hyperlink("https://www.diodes.com/part/view/DST847BDJ","DST847BDJ")</f>
        <v>DST847BDJ</v>
      </c>
      <c r="D325" t="s">
        <v>609</v>
      </c>
      <c r="H325" t="s">
        <v>27</v>
      </c>
      <c r="I325" t="s">
        <v>41</v>
      </c>
      <c r="J325" t="s">
        <v>177</v>
      </c>
      <c r="K325">
        <v>45</v>
      </c>
      <c r="L325">
        <v>0.1</v>
      </c>
      <c r="N325">
        <v>0.3</v>
      </c>
      <c r="O325">
        <v>200</v>
      </c>
      <c r="P325">
        <v>0.002</v>
      </c>
      <c r="S325">
        <v>125</v>
      </c>
      <c r="T325" t="s">
        <v>105</v>
      </c>
      <c r="U325">
        <v>300</v>
      </c>
      <c r="V325" t="s">
        <v>106</v>
      </c>
      <c r="W325">
        <v>170</v>
      </c>
      <c r="Y325" t="s">
        <v>602</v>
      </c>
    </row>
    <row r="326" spans="1:25">
      <c r="A326" t="s">
        <v>610</v>
      </c>
      <c r="B326" s="2" t="str">
        <f>Hyperlink("https://www.diodes.com/datasheet/download/DST847BPDP6.pdf")</f>
        <v>https://www.diodes.com/datasheet/download/DST847BPDP6.pdf</v>
      </c>
      <c r="C326" t="str">
        <f>Hyperlink("https://www.diodes.com/part/view/DST847BPDP6","DST847BPDP6")</f>
        <v>DST847BPDP6</v>
      </c>
      <c r="D326" t="s">
        <v>611</v>
      </c>
      <c r="H326" t="s">
        <v>27</v>
      </c>
      <c r="I326" t="s">
        <v>41</v>
      </c>
      <c r="J326" t="s">
        <v>230</v>
      </c>
      <c r="K326">
        <v>45</v>
      </c>
      <c r="L326">
        <v>0.1</v>
      </c>
      <c r="N326">
        <v>0.3</v>
      </c>
      <c r="O326">
        <v>200</v>
      </c>
      <c r="P326">
        <v>0.002</v>
      </c>
      <c r="S326" t="s">
        <v>612</v>
      </c>
      <c r="T326" t="s">
        <v>105</v>
      </c>
      <c r="U326" t="s">
        <v>613</v>
      </c>
      <c r="V326" t="s">
        <v>106</v>
      </c>
      <c r="W326" t="s">
        <v>614</v>
      </c>
      <c r="Y326" t="s">
        <v>602</v>
      </c>
    </row>
    <row r="327" spans="1:25">
      <c r="A327" t="s">
        <v>615</v>
      </c>
      <c r="B327" s="2" t="str">
        <f>Hyperlink("https://www.diodes.com/datasheet/download/DST857BDJ.pdf")</f>
        <v>https://www.diodes.com/datasheet/download/DST857BDJ.pdf</v>
      </c>
      <c r="C327" t="str">
        <f>Hyperlink("https://www.diodes.com/part/view/DST857BDJ","DST857BDJ")</f>
        <v>DST857BDJ</v>
      </c>
      <c r="D327" t="s">
        <v>616</v>
      </c>
      <c r="H327" t="s">
        <v>27</v>
      </c>
      <c r="I327" t="s">
        <v>41</v>
      </c>
      <c r="J327" t="s">
        <v>117</v>
      </c>
      <c r="K327">
        <v>45</v>
      </c>
      <c r="L327">
        <v>0.1</v>
      </c>
      <c r="N327">
        <v>0.3</v>
      </c>
      <c r="O327">
        <v>200</v>
      </c>
      <c r="P327">
        <v>0.002</v>
      </c>
      <c r="S327">
        <v>175</v>
      </c>
      <c r="T327" t="s">
        <v>105</v>
      </c>
      <c r="U327">
        <v>500</v>
      </c>
      <c r="V327" t="s">
        <v>106</v>
      </c>
      <c r="W327">
        <v>340</v>
      </c>
      <c r="Y327" t="s">
        <v>602</v>
      </c>
    </row>
    <row r="328" spans="1:25">
      <c r="A328" t="s">
        <v>617</v>
      </c>
      <c r="B328" s="2" t="str">
        <f>Hyperlink("https://www.diodes.com/datasheet/download/DXT13003DG.pdf")</f>
        <v>https://www.diodes.com/datasheet/download/DXT13003DG.pdf</v>
      </c>
      <c r="C328" t="str">
        <f>Hyperlink("https://www.diodes.com/part/view/DXT13003DG","DXT13003DG")</f>
        <v>DXT13003DG</v>
      </c>
      <c r="D328" t="s">
        <v>618</v>
      </c>
      <c r="H328" t="s">
        <v>27</v>
      </c>
      <c r="I328" t="s">
        <v>54</v>
      </c>
      <c r="J328" t="s">
        <v>79</v>
      </c>
      <c r="K328">
        <v>700</v>
      </c>
      <c r="L328">
        <v>1.3</v>
      </c>
      <c r="M328">
        <v>3</v>
      </c>
      <c r="N328">
        <v>3</v>
      </c>
      <c r="O328">
        <v>20</v>
      </c>
      <c r="P328">
        <v>0.02</v>
      </c>
      <c r="Q328">
        <v>16</v>
      </c>
      <c r="R328">
        <v>0.5</v>
      </c>
      <c r="S328">
        <v>300</v>
      </c>
      <c r="T328" t="s">
        <v>619</v>
      </c>
      <c r="U328">
        <v>400</v>
      </c>
      <c r="V328" t="s">
        <v>620</v>
      </c>
      <c r="W328">
        <v>4</v>
      </c>
      <c r="Y328" t="s">
        <v>330</v>
      </c>
    </row>
    <row r="329" spans="1:25">
      <c r="A329" t="s">
        <v>621</v>
      </c>
      <c r="B329" s="2" t="str">
        <f>Hyperlink("https://www.diodes.com/datasheet/download/DXT2010P5.pdf")</f>
        <v>https://www.diodes.com/datasheet/download/DXT2010P5.pdf</v>
      </c>
      <c r="C329" t="str">
        <f>Hyperlink("https://www.diodes.com/part/view/DXT2010P5","DXT2010P5")</f>
        <v>DXT2010P5</v>
      </c>
      <c r="D329" t="s">
        <v>622</v>
      </c>
      <c r="H329" t="s">
        <v>27</v>
      </c>
      <c r="I329" t="s">
        <v>439</v>
      </c>
      <c r="J329" t="s">
        <v>79</v>
      </c>
      <c r="K329">
        <v>60</v>
      </c>
      <c r="L329">
        <v>6</v>
      </c>
      <c r="M329">
        <v>20</v>
      </c>
      <c r="N329">
        <v>3.2</v>
      </c>
      <c r="O329">
        <v>100</v>
      </c>
      <c r="P329">
        <v>2</v>
      </c>
      <c r="Q329">
        <v>55</v>
      </c>
      <c r="R329">
        <v>5</v>
      </c>
      <c r="S329">
        <v>70</v>
      </c>
      <c r="T329" t="s">
        <v>623</v>
      </c>
      <c r="U329">
        <v>135</v>
      </c>
      <c r="V329" t="s">
        <v>624</v>
      </c>
      <c r="W329">
        <v>130</v>
      </c>
      <c r="Y329" t="s">
        <v>625</v>
      </c>
    </row>
    <row r="330" spans="1:25">
      <c r="A330" t="s">
        <v>626</v>
      </c>
      <c r="B330" s="2" t="str">
        <f>Hyperlink("https://www.diodes.com/datasheet/download/DXT2011P5.pdf")</f>
        <v>https://www.diodes.com/datasheet/download/DXT2011P5.pdf</v>
      </c>
      <c r="C330" t="str">
        <f>Hyperlink("https://www.diodes.com/part/view/DXT2011P5","DXT2011P5")</f>
        <v>DXT2011P5</v>
      </c>
      <c r="D330" t="s">
        <v>627</v>
      </c>
      <c r="H330" t="s">
        <v>27</v>
      </c>
      <c r="I330" t="s">
        <v>439</v>
      </c>
      <c r="J330" t="s">
        <v>79</v>
      </c>
      <c r="K330">
        <v>100</v>
      </c>
      <c r="L330">
        <v>6</v>
      </c>
      <c r="M330">
        <v>10</v>
      </c>
      <c r="N330">
        <v>3.2</v>
      </c>
      <c r="O330">
        <v>100</v>
      </c>
      <c r="P330">
        <v>2</v>
      </c>
      <c r="Q330">
        <v>30</v>
      </c>
      <c r="R330">
        <v>5</v>
      </c>
      <c r="S330">
        <v>65</v>
      </c>
      <c r="T330" t="s">
        <v>414</v>
      </c>
      <c r="U330">
        <v>125</v>
      </c>
      <c r="V330" t="s">
        <v>491</v>
      </c>
      <c r="W330">
        <v>130</v>
      </c>
      <c r="Y330" t="s">
        <v>625</v>
      </c>
    </row>
    <row r="331" spans="1:25">
      <c r="A331" t="s">
        <v>628</v>
      </c>
      <c r="B331" s="2" t="str">
        <f>Hyperlink("https://www.diodes.com/datasheet/download/DXT2011P5Q.pdf")</f>
        <v>https://www.diodes.com/datasheet/download/DXT2011P5Q.pdf</v>
      </c>
      <c r="C331" t="str">
        <f>Hyperlink("https://www.diodes.com/part/view/DXT2011P5Q","DXT2011P5Q")</f>
        <v>DXT2011P5Q</v>
      </c>
      <c r="D331" t="s">
        <v>629</v>
      </c>
      <c r="H331" t="s">
        <v>33</v>
      </c>
      <c r="I331" t="s">
        <v>439</v>
      </c>
      <c r="J331" t="s">
        <v>79</v>
      </c>
      <c r="K331">
        <v>100</v>
      </c>
      <c r="L331">
        <v>6</v>
      </c>
      <c r="M331">
        <v>10</v>
      </c>
      <c r="N331">
        <v>3.2</v>
      </c>
      <c r="O331">
        <v>100</v>
      </c>
      <c r="P331">
        <v>2</v>
      </c>
      <c r="Q331">
        <v>30</v>
      </c>
      <c r="R331">
        <v>5</v>
      </c>
      <c r="S331">
        <v>65</v>
      </c>
      <c r="T331" t="s">
        <v>414</v>
      </c>
      <c r="U331">
        <v>125</v>
      </c>
      <c r="V331" t="s">
        <v>491</v>
      </c>
      <c r="W331">
        <v>130</v>
      </c>
      <c r="Y331" t="s">
        <v>625</v>
      </c>
    </row>
    <row r="332" spans="1:25">
      <c r="A332" t="s">
        <v>630</v>
      </c>
      <c r="B332" s="2" t="str">
        <f>Hyperlink("https://www.diodes.com/datasheet/download/DXT2012P5.pdf")</f>
        <v>https://www.diodes.com/datasheet/download/DXT2012P5.pdf</v>
      </c>
      <c r="C332" t="str">
        <f>Hyperlink("https://www.diodes.com/part/view/DXT2012P5","DXT2012P5")</f>
        <v>DXT2012P5</v>
      </c>
      <c r="D332" t="s">
        <v>631</v>
      </c>
      <c r="H332" t="s">
        <v>27</v>
      </c>
      <c r="I332" t="s">
        <v>439</v>
      </c>
      <c r="J332" t="s">
        <v>29</v>
      </c>
      <c r="K332">
        <v>60</v>
      </c>
      <c r="L332">
        <v>5.5</v>
      </c>
      <c r="M332">
        <v>15</v>
      </c>
      <c r="N332">
        <v>3.2</v>
      </c>
      <c r="O332">
        <v>100</v>
      </c>
      <c r="P332">
        <v>2</v>
      </c>
      <c r="Q332">
        <v>45</v>
      </c>
      <c r="R332">
        <v>5</v>
      </c>
      <c r="S332">
        <v>70</v>
      </c>
      <c r="T332" t="s">
        <v>414</v>
      </c>
      <c r="U332">
        <v>120</v>
      </c>
      <c r="V332" t="s">
        <v>62</v>
      </c>
      <c r="W332">
        <v>120</v>
      </c>
      <c r="Y332" t="s">
        <v>625</v>
      </c>
    </row>
    <row r="333" spans="1:25">
      <c r="A333" t="s">
        <v>632</v>
      </c>
      <c r="B333" s="2" t="str">
        <f>Hyperlink("https://www.diodes.com/datasheet/download/DXT2013P5.pdf")</f>
        <v>https://www.diodes.com/datasheet/download/DXT2013P5.pdf</v>
      </c>
      <c r="C333" t="str">
        <f>Hyperlink("https://www.diodes.com/part/view/DXT2013P5","DXT2013P5")</f>
        <v>DXT2013P5</v>
      </c>
      <c r="D333" t="s">
        <v>633</v>
      </c>
      <c r="H333" t="s">
        <v>27</v>
      </c>
      <c r="I333" t="s">
        <v>439</v>
      </c>
      <c r="J333" t="s">
        <v>29</v>
      </c>
      <c r="K333">
        <v>100</v>
      </c>
      <c r="L333">
        <v>5</v>
      </c>
      <c r="M333">
        <v>10</v>
      </c>
      <c r="N333">
        <v>3.2</v>
      </c>
      <c r="O333">
        <v>100</v>
      </c>
      <c r="P333">
        <v>1</v>
      </c>
      <c r="Q333">
        <v>25</v>
      </c>
      <c r="R333">
        <v>3</v>
      </c>
      <c r="S333">
        <v>90</v>
      </c>
      <c r="T333" t="s">
        <v>414</v>
      </c>
      <c r="U333">
        <v>150</v>
      </c>
      <c r="V333" t="s">
        <v>62</v>
      </c>
      <c r="W333">
        <v>125</v>
      </c>
      <c r="Y333" t="s">
        <v>625</v>
      </c>
    </row>
    <row r="334" spans="1:25">
      <c r="A334" t="s">
        <v>634</v>
      </c>
      <c r="B334" s="2" t="str">
        <f>Hyperlink("https://www.diodes.com/datasheet/download/DXT2014P5.pdf")</f>
        <v>https://www.diodes.com/datasheet/download/DXT2014P5.pdf</v>
      </c>
      <c r="C334" t="str">
        <f>Hyperlink("https://www.diodes.com/part/view/DXT2014P5","DXT2014P5")</f>
        <v>DXT2014P5</v>
      </c>
      <c r="D334" t="s">
        <v>635</v>
      </c>
      <c r="H334" t="s">
        <v>27</v>
      </c>
      <c r="I334" t="s">
        <v>54</v>
      </c>
      <c r="J334" t="s">
        <v>29</v>
      </c>
      <c r="K334">
        <v>140</v>
      </c>
      <c r="L334">
        <v>4</v>
      </c>
      <c r="M334">
        <v>10</v>
      </c>
      <c r="N334">
        <v>3.2</v>
      </c>
      <c r="O334">
        <v>100</v>
      </c>
      <c r="P334">
        <v>1</v>
      </c>
      <c r="Q334">
        <v>45</v>
      </c>
      <c r="R334">
        <v>3</v>
      </c>
      <c r="S334">
        <v>120</v>
      </c>
      <c r="T334" t="s">
        <v>414</v>
      </c>
      <c r="U334">
        <v>360</v>
      </c>
      <c r="V334" t="s">
        <v>441</v>
      </c>
      <c r="W334">
        <v>120</v>
      </c>
      <c r="Y334" t="s">
        <v>625</v>
      </c>
    </row>
    <row r="335" spans="1:25">
      <c r="A335" t="s">
        <v>636</v>
      </c>
      <c r="B335" s="2" t="str">
        <f>Hyperlink("https://www.diodes.com/datasheet/download/DXT2222A.pdf")</f>
        <v>https://www.diodes.com/datasheet/download/DXT2222A.pdf</v>
      </c>
      <c r="C335" t="str">
        <f>Hyperlink("https://www.diodes.com/part/view/DXT2222A","DXT2222A")</f>
        <v>DXT2222A</v>
      </c>
      <c r="D335" t="s">
        <v>637</v>
      </c>
      <c r="H335" t="s">
        <v>27</v>
      </c>
      <c r="I335" t="s">
        <v>41</v>
      </c>
      <c r="J335" t="s">
        <v>79</v>
      </c>
      <c r="K335">
        <v>40</v>
      </c>
      <c r="L335">
        <v>0.6</v>
      </c>
      <c r="M335">
        <v>0.8</v>
      </c>
      <c r="N335">
        <v>1.2</v>
      </c>
      <c r="O335">
        <v>100</v>
      </c>
      <c r="P335">
        <v>0.15</v>
      </c>
      <c r="Q335">
        <v>40</v>
      </c>
      <c r="R335">
        <v>0.5</v>
      </c>
      <c r="S335">
        <v>300</v>
      </c>
      <c r="T335" t="s">
        <v>423</v>
      </c>
      <c r="U335">
        <v>1000</v>
      </c>
      <c r="V335" t="s">
        <v>30</v>
      </c>
      <c r="W335">
        <v>300</v>
      </c>
      <c r="Y335" t="s">
        <v>31</v>
      </c>
    </row>
    <row r="336" spans="1:25">
      <c r="A336" t="s">
        <v>638</v>
      </c>
      <c r="B336" s="2" t="str">
        <f>Hyperlink("https://www.diodes.com/datasheet/download/DXT2907A.pdf")</f>
        <v>https://www.diodes.com/datasheet/download/DXT2907A.pdf</v>
      </c>
      <c r="C336" t="str">
        <f>Hyperlink("https://www.diodes.com/part/view/DXT2907A","DXT2907A")</f>
        <v>DXT2907A</v>
      </c>
      <c r="D336" t="s">
        <v>639</v>
      </c>
      <c r="H336" t="s">
        <v>27</v>
      </c>
      <c r="I336" t="s">
        <v>41</v>
      </c>
      <c r="J336" t="s">
        <v>29</v>
      </c>
      <c r="K336">
        <v>60</v>
      </c>
      <c r="L336">
        <v>0.6</v>
      </c>
      <c r="M336">
        <v>0.8</v>
      </c>
      <c r="N336">
        <v>1.2</v>
      </c>
      <c r="O336">
        <v>100</v>
      </c>
      <c r="P336">
        <v>0.15</v>
      </c>
      <c r="Q336">
        <v>50</v>
      </c>
      <c r="R336">
        <v>0.5</v>
      </c>
      <c r="S336">
        <v>400</v>
      </c>
      <c r="T336" t="s">
        <v>423</v>
      </c>
      <c r="U336">
        <v>1600</v>
      </c>
      <c r="V336" t="s">
        <v>30</v>
      </c>
      <c r="W336">
        <v>200</v>
      </c>
      <c r="Y336" t="s">
        <v>31</v>
      </c>
    </row>
    <row r="337" spans="1:25">
      <c r="A337" t="s">
        <v>640</v>
      </c>
      <c r="B337" s="2" t="str">
        <f>Hyperlink("https://www.diodes.com/datasheet/download/DXT3904.pdf")</f>
        <v>https://www.diodes.com/datasheet/download/DXT3904.pdf</v>
      </c>
      <c r="C337" t="str">
        <f>Hyperlink("https://www.diodes.com/part/view/DXT3904","DXT3904")</f>
        <v>DXT3904</v>
      </c>
      <c r="D337" t="s">
        <v>641</v>
      </c>
      <c r="H337" t="s">
        <v>27</v>
      </c>
      <c r="I337" t="s">
        <v>41</v>
      </c>
      <c r="J337" t="s">
        <v>79</v>
      </c>
      <c r="K337">
        <v>40</v>
      </c>
      <c r="L337">
        <v>0.2</v>
      </c>
      <c r="N337">
        <v>1</v>
      </c>
      <c r="O337">
        <v>100</v>
      </c>
      <c r="P337">
        <v>0.01</v>
      </c>
      <c r="Q337">
        <v>30</v>
      </c>
      <c r="R337">
        <v>0.1</v>
      </c>
      <c r="S337">
        <v>200</v>
      </c>
      <c r="T337" t="s">
        <v>463</v>
      </c>
      <c r="U337">
        <v>300</v>
      </c>
      <c r="V337" t="s">
        <v>42</v>
      </c>
      <c r="W337">
        <v>300</v>
      </c>
      <c r="Y337" t="s">
        <v>31</v>
      </c>
    </row>
    <row r="338" spans="1:25">
      <c r="A338" t="s">
        <v>642</v>
      </c>
      <c r="B338" s="2" t="str">
        <f>Hyperlink("https://www.diodes.com/datasheet/download/DXT3906.pdf")</f>
        <v>https://www.diodes.com/datasheet/download/DXT3906.pdf</v>
      </c>
      <c r="C338" t="str">
        <f>Hyperlink("https://www.diodes.com/part/view/DXT3906","DXT3906")</f>
        <v>DXT3906</v>
      </c>
      <c r="D338" t="s">
        <v>643</v>
      </c>
      <c r="H338" t="s">
        <v>27</v>
      </c>
      <c r="I338" t="s">
        <v>41</v>
      </c>
      <c r="J338" t="s">
        <v>29</v>
      </c>
      <c r="K338">
        <v>40</v>
      </c>
      <c r="L338">
        <v>0.2</v>
      </c>
      <c r="N338">
        <v>1</v>
      </c>
      <c r="O338">
        <v>100</v>
      </c>
      <c r="P338">
        <v>0.01</v>
      </c>
      <c r="Q338">
        <v>30</v>
      </c>
      <c r="R338">
        <v>0.1</v>
      </c>
      <c r="S338">
        <v>250</v>
      </c>
      <c r="T338" t="s">
        <v>463</v>
      </c>
      <c r="U338">
        <v>400</v>
      </c>
      <c r="V338" t="s">
        <v>42</v>
      </c>
      <c r="W338">
        <v>250</v>
      </c>
      <c r="Y338" t="s">
        <v>31</v>
      </c>
    </row>
    <row r="339" spans="1:25">
      <c r="A339" t="s">
        <v>644</v>
      </c>
      <c r="B339" s="2" t="str">
        <f>Hyperlink("https://www.diodes.com/datasheet/download/DXT458P5.pdf")</f>
        <v>https://www.diodes.com/datasheet/download/DXT458P5.pdf</v>
      </c>
      <c r="C339" t="str">
        <f>Hyperlink("https://www.diodes.com/part/view/DXT458P5","DXT458P5")</f>
        <v>DXT458P5</v>
      </c>
      <c r="D339" t="s">
        <v>645</v>
      </c>
      <c r="H339" t="s">
        <v>27</v>
      </c>
      <c r="I339" t="s">
        <v>54</v>
      </c>
      <c r="J339" t="s">
        <v>79</v>
      </c>
      <c r="K339">
        <v>400</v>
      </c>
      <c r="L339">
        <v>0.3</v>
      </c>
      <c r="M339">
        <v>1</v>
      </c>
      <c r="N339">
        <v>2.8</v>
      </c>
      <c r="O339">
        <v>100</v>
      </c>
      <c r="P339">
        <v>0.001</v>
      </c>
      <c r="Q339">
        <v>15</v>
      </c>
      <c r="R339">
        <v>0.1</v>
      </c>
      <c r="S339">
        <v>200</v>
      </c>
      <c r="T339" t="s">
        <v>480</v>
      </c>
      <c r="U339">
        <v>500</v>
      </c>
      <c r="V339" t="s">
        <v>646</v>
      </c>
      <c r="W339">
        <v>50</v>
      </c>
      <c r="Y339" t="s">
        <v>625</v>
      </c>
    </row>
    <row r="340" spans="1:25">
      <c r="A340" t="s">
        <v>647</v>
      </c>
      <c r="B340" s="2" t="str">
        <f>Hyperlink("https://www.diodes.com/datasheet/download/DXT5401.pdf")</f>
        <v>https://www.diodes.com/datasheet/download/DXT5401.pdf</v>
      </c>
      <c r="C340" t="str">
        <f>Hyperlink("https://www.diodes.com/part/view/DXT5401","DXT5401")</f>
        <v>DXT5401</v>
      </c>
      <c r="D340" t="s">
        <v>648</v>
      </c>
      <c r="H340" t="s">
        <v>27</v>
      </c>
      <c r="I340" t="s">
        <v>54</v>
      </c>
      <c r="J340" t="s">
        <v>29</v>
      </c>
      <c r="K340">
        <v>150</v>
      </c>
      <c r="L340">
        <v>0.6</v>
      </c>
      <c r="N340">
        <v>1</v>
      </c>
      <c r="O340">
        <v>60</v>
      </c>
      <c r="P340">
        <v>0.01</v>
      </c>
      <c r="Q340">
        <v>50</v>
      </c>
      <c r="R340">
        <v>0.05</v>
      </c>
      <c r="S340">
        <v>200</v>
      </c>
      <c r="T340" t="s">
        <v>463</v>
      </c>
      <c r="U340">
        <v>500</v>
      </c>
      <c r="V340" t="s">
        <v>42</v>
      </c>
      <c r="W340">
        <v>100</v>
      </c>
      <c r="Y340" t="s">
        <v>31</v>
      </c>
    </row>
    <row r="341" spans="1:25">
      <c r="A341" t="s">
        <v>649</v>
      </c>
      <c r="B341" s="2" t="str">
        <f>Hyperlink("https://www.diodes.com/datasheet/download/DXT5551.pdf")</f>
        <v>https://www.diodes.com/datasheet/download/DXT5551.pdf</v>
      </c>
      <c r="C341" t="str">
        <f>Hyperlink("https://www.diodes.com/part/view/DXT5551","DXT5551")</f>
        <v>DXT5551</v>
      </c>
      <c r="D341" t="s">
        <v>650</v>
      </c>
      <c r="H341" t="s">
        <v>27</v>
      </c>
      <c r="I341" t="s">
        <v>54</v>
      </c>
      <c r="J341" t="s">
        <v>79</v>
      </c>
      <c r="K341">
        <v>160</v>
      </c>
      <c r="L341">
        <v>0.6</v>
      </c>
      <c r="N341">
        <v>1</v>
      </c>
      <c r="O341">
        <v>80</v>
      </c>
      <c r="P341">
        <v>0.01</v>
      </c>
      <c r="Q341">
        <v>30</v>
      </c>
      <c r="R341">
        <v>0.05</v>
      </c>
      <c r="S341">
        <v>150</v>
      </c>
      <c r="T341" t="s">
        <v>463</v>
      </c>
      <c r="U341">
        <v>200</v>
      </c>
      <c r="V341" t="s">
        <v>42</v>
      </c>
      <c r="W341">
        <v>100</v>
      </c>
      <c r="Y341" t="s">
        <v>31</v>
      </c>
    </row>
    <row r="342" spans="1:25">
      <c r="A342" t="s">
        <v>651</v>
      </c>
      <c r="B342" s="2" t="str">
        <f>Hyperlink("https://www.diodes.com/datasheet/download/DXT5551P5.pdf")</f>
        <v>https://www.diodes.com/datasheet/download/DXT5551P5.pdf</v>
      </c>
      <c r="C342" t="str">
        <f>Hyperlink("https://www.diodes.com/part/view/DXT5551P5","DXT5551P5")</f>
        <v>DXT5551P5</v>
      </c>
      <c r="D342" t="s">
        <v>652</v>
      </c>
      <c r="H342" t="s">
        <v>27</v>
      </c>
      <c r="I342" t="s">
        <v>54</v>
      </c>
      <c r="J342" t="s">
        <v>79</v>
      </c>
      <c r="K342">
        <v>160</v>
      </c>
      <c r="L342">
        <v>0.6</v>
      </c>
      <c r="N342">
        <v>1.2</v>
      </c>
      <c r="O342">
        <v>80</v>
      </c>
      <c r="P342">
        <v>0.01</v>
      </c>
      <c r="Q342">
        <v>30</v>
      </c>
      <c r="R342">
        <v>0.05</v>
      </c>
      <c r="S342">
        <v>150</v>
      </c>
      <c r="T342" t="s">
        <v>463</v>
      </c>
      <c r="U342">
        <v>200</v>
      </c>
      <c r="V342" t="s">
        <v>42</v>
      </c>
      <c r="W342">
        <v>130</v>
      </c>
      <c r="Y342" t="s">
        <v>625</v>
      </c>
    </row>
    <row r="343" spans="1:25">
      <c r="A343" t="s">
        <v>653</v>
      </c>
      <c r="B343" s="2" t="str">
        <f>Hyperlink("https://www.diodes.com/datasheet/download/DXT5551P5Q.pdf")</f>
        <v>https://www.diodes.com/datasheet/download/DXT5551P5Q.pdf</v>
      </c>
      <c r="C343" t="str">
        <f>Hyperlink("https://www.diodes.com/part/view/DXT5551P5Q","DXT5551P5Q")</f>
        <v>DXT5551P5Q</v>
      </c>
      <c r="D343" t="s">
        <v>652</v>
      </c>
      <c r="H343" t="s">
        <v>33</v>
      </c>
      <c r="I343" t="s">
        <v>54</v>
      </c>
      <c r="J343" t="s">
        <v>79</v>
      </c>
      <c r="K343">
        <v>160</v>
      </c>
      <c r="L343">
        <v>0.6</v>
      </c>
      <c r="N343">
        <v>1.2</v>
      </c>
      <c r="O343">
        <v>80</v>
      </c>
      <c r="P343">
        <v>0.01</v>
      </c>
      <c r="Q343">
        <v>30</v>
      </c>
      <c r="R343">
        <v>0.05</v>
      </c>
      <c r="S343">
        <v>150</v>
      </c>
      <c r="T343" t="s">
        <v>463</v>
      </c>
      <c r="U343">
        <v>200</v>
      </c>
      <c r="V343" t="s">
        <v>42</v>
      </c>
      <c r="W343">
        <v>130</v>
      </c>
      <c r="Y343" t="s">
        <v>625</v>
      </c>
    </row>
    <row r="344" spans="1:25">
      <c r="A344" t="s">
        <v>654</v>
      </c>
      <c r="B344" s="2" t="str">
        <f>Hyperlink("https://www.diodes.com/datasheet/download/DXT651.pdf")</f>
        <v>https://www.diodes.com/datasheet/download/DXT651.pdf</v>
      </c>
      <c r="C344" t="str">
        <f>Hyperlink("https://www.diodes.com/part/view/DXT651","DXT651")</f>
        <v>DXT651</v>
      </c>
      <c r="D344" t="s">
        <v>655</v>
      </c>
      <c r="H344" t="s">
        <v>27</v>
      </c>
      <c r="I344" t="s">
        <v>28</v>
      </c>
      <c r="J344" t="s">
        <v>79</v>
      </c>
      <c r="K344">
        <v>60</v>
      </c>
      <c r="L344">
        <v>3</v>
      </c>
      <c r="M344">
        <v>6</v>
      </c>
      <c r="N344">
        <v>1</v>
      </c>
      <c r="O344">
        <v>100</v>
      </c>
      <c r="P344">
        <v>0.5</v>
      </c>
      <c r="Q344">
        <v>40</v>
      </c>
      <c r="R344">
        <v>2</v>
      </c>
      <c r="S344">
        <v>300</v>
      </c>
      <c r="T344" t="s">
        <v>414</v>
      </c>
      <c r="U344">
        <v>600</v>
      </c>
      <c r="V344" t="s">
        <v>441</v>
      </c>
      <c r="W344">
        <v>200</v>
      </c>
      <c r="Y344" t="s">
        <v>31</v>
      </c>
    </row>
    <row r="345" spans="1:25">
      <c r="A345" t="s">
        <v>656</v>
      </c>
      <c r="B345" s="2" t="str">
        <f>Hyperlink("https://www.diodes.com/datasheet/download/DXT651Q.pdf")</f>
        <v>https://www.diodes.com/datasheet/download/DXT651Q.pdf</v>
      </c>
      <c r="C345" t="str">
        <f>Hyperlink("https://www.diodes.com/part/view/DXT651Q","DXT651Q")</f>
        <v>DXT651Q</v>
      </c>
      <c r="D345" t="s">
        <v>655</v>
      </c>
      <c r="H345" t="s">
        <v>33</v>
      </c>
      <c r="I345" t="s">
        <v>28</v>
      </c>
      <c r="J345" t="s">
        <v>79</v>
      </c>
      <c r="K345">
        <v>60</v>
      </c>
      <c r="L345">
        <v>3</v>
      </c>
      <c r="M345">
        <v>6</v>
      </c>
      <c r="N345">
        <v>1</v>
      </c>
      <c r="O345">
        <v>100</v>
      </c>
      <c r="P345">
        <v>0.5</v>
      </c>
      <c r="Q345">
        <v>40</v>
      </c>
      <c r="R345">
        <v>2</v>
      </c>
      <c r="S345">
        <v>300</v>
      </c>
      <c r="T345" t="s">
        <v>414</v>
      </c>
      <c r="U345">
        <v>600</v>
      </c>
      <c r="V345" t="s">
        <v>441</v>
      </c>
      <c r="W345">
        <v>200</v>
      </c>
      <c r="Y345" t="s">
        <v>31</v>
      </c>
    </row>
    <row r="346" spans="1:25">
      <c r="A346" t="s">
        <v>657</v>
      </c>
      <c r="B346" s="2" t="str">
        <f>Hyperlink("https://www.diodes.com/datasheet/download/DXT690BP5.pdf")</f>
        <v>https://www.diodes.com/datasheet/download/DXT690BP5.pdf</v>
      </c>
      <c r="C346" t="str">
        <f>Hyperlink("https://www.diodes.com/part/view/DXT690BP5","DXT690BP5")</f>
        <v>DXT690BP5</v>
      </c>
      <c r="D346" t="s">
        <v>658</v>
      </c>
      <c r="G346">
        <v>77</v>
      </c>
      <c r="H346" t="s">
        <v>27</v>
      </c>
      <c r="I346" t="s">
        <v>28</v>
      </c>
      <c r="J346" t="s">
        <v>79</v>
      </c>
      <c r="K346">
        <v>45</v>
      </c>
      <c r="L346">
        <v>3</v>
      </c>
      <c r="M346">
        <v>6</v>
      </c>
      <c r="N346">
        <v>3.2</v>
      </c>
      <c r="O346">
        <v>400</v>
      </c>
      <c r="P346">
        <v>1</v>
      </c>
      <c r="Q346">
        <v>150</v>
      </c>
      <c r="R346">
        <v>2</v>
      </c>
      <c r="S346">
        <v>85</v>
      </c>
      <c r="T346" t="s">
        <v>486</v>
      </c>
      <c r="U346">
        <v>320</v>
      </c>
      <c r="V346" t="s">
        <v>552</v>
      </c>
      <c r="W346">
        <v>150</v>
      </c>
      <c r="Y346" t="s">
        <v>625</v>
      </c>
    </row>
    <row r="347" spans="1:25">
      <c r="A347" t="s">
        <v>659</v>
      </c>
      <c r="B347" s="2" t="str">
        <f>Hyperlink("https://www.diodes.com/datasheet/download/DXT690BP5.pdf")</f>
        <v>https://www.diodes.com/datasheet/download/DXT690BP5.pdf</v>
      </c>
      <c r="C347" t="str">
        <f>Hyperlink("https://www.diodes.com/part/view/DXT690BP5Q","DXT690BP5Q")</f>
        <v>DXT690BP5Q</v>
      </c>
      <c r="D347" t="s">
        <v>658</v>
      </c>
      <c r="G347">
        <v>77</v>
      </c>
      <c r="H347" t="s">
        <v>33</v>
      </c>
      <c r="I347" t="s">
        <v>28</v>
      </c>
      <c r="J347" t="s">
        <v>79</v>
      </c>
      <c r="K347">
        <v>45</v>
      </c>
      <c r="L347">
        <v>3</v>
      </c>
      <c r="M347">
        <v>6</v>
      </c>
      <c r="N347">
        <v>3.2</v>
      </c>
      <c r="O347">
        <v>400</v>
      </c>
      <c r="P347">
        <v>1</v>
      </c>
      <c r="Q347">
        <v>150</v>
      </c>
      <c r="R347">
        <v>2</v>
      </c>
      <c r="S347">
        <v>85</v>
      </c>
      <c r="T347" t="s">
        <v>486</v>
      </c>
      <c r="U347">
        <v>320</v>
      </c>
      <c r="V347" t="s">
        <v>552</v>
      </c>
      <c r="W347">
        <v>150</v>
      </c>
      <c r="Y347" t="s">
        <v>625</v>
      </c>
    </row>
    <row r="348" spans="1:25">
      <c r="A348" t="s">
        <v>660</v>
      </c>
      <c r="B348" s="2" t="str">
        <f>Hyperlink("https://www.diodes.com/datasheet/download/DXT696BK.pdf")</f>
        <v>https://www.diodes.com/datasheet/download/DXT696BK.pdf</v>
      </c>
      <c r="C348" t="str">
        <f>Hyperlink("https://www.diodes.com/part/view/DXT696BK","DXT696BK")</f>
        <v>DXT696BK</v>
      </c>
      <c r="D348" t="s">
        <v>661</v>
      </c>
      <c r="H348" t="s">
        <v>27</v>
      </c>
      <c r="I348" t="s">
        <v>54</v>
      </c>
      <c r="J348" t="s">
        <v>79</v>
      </c>
      <c r="K348">
        <v>180</v>
      </c>
      <c r="L348">
        <v>0.5</v>
      </c>
      <c r="M348">
        <v>1</v>
      </c>
      <c r="N348">
        <v>3.4</v>
      </c>
      <c r="O348">
        <v>500</v>
      </c>
      <c r="P348">
        <v>0.1</v>
      </c>
      <c r="Q348">
        <v>150</v>
      </c>
      <c r="R348">
        <v>0.2</v>
      </c>
      <c r="S348">
        <v>200</v>
      </c>
      <c r="T348" t="s">
        <v>662</v>
      </c>
      <c r="U348">
        <v>250</v>
      </c>
      <c r="V348" t="s">
        <v>663</v>
      </c>
      <c r="W348">
        <v>70</v>
      </c>
      <c r="Y348" t="s">
        <v>63</v>
      </c>
    </row>
    <row r="349" spans="1:25">
      <c r="A349" t="s">
        <v>664</v>
      </c>
      <c r="B349" s="2" t="str">
        <f>Hyperlink("https://www.diodes.com/datasheet/download/DXT751.pdf")</f>
        <v>https://www.diodes.com/datasheet/download/DXT751.pdf</v>
      </c>
      <c r="C349" t="str">
        <f>Hyperlink("https://www.diodes.com/part/view/DXT751","DXT751")</f>
        <v>DXT751</v>
      </c>
      <c r="D349" t="s">
        <v>665</v>
      </c>
      <c r="H349" t="s">
        <v>27</v>
      </c>
      <c r="I349" t="s">
        <v>28</v>
      </c>
      <c r="J349" t="s">
        <v>29</v>
      </c>
      <c r="K349">
        <v>60</v>
      </c>
      <c r="L349">
        <v>3</v>
      </c>
      <c r="M349">
        <v>6</v>
      </c>
      <c r="N349">
        <v>1</v>
      </c>
      <c r="O349">
        <v>100</v>
      </c>
      <c r="P349">
        <v>0.5</v>
      </c>
      <c r="Q349">
        <v>40</v>
      </c>
      <c r="R349">
        <v>2</v>
      </c>
      <c r="S349">
        <v>300</v>
      </c>
      <c r="T349" t="s">
        <v>414</v>
      </c>
      <c r="U349">
        <v>600</v>
      </c>
      <c r="V349" t="s">
        <v>441</v>
      </c>
      <c r="W349">
        <v>145</v>
      </c>
      <c r="Y349" t="s">
        <v>31</v>
      </c>
    </row>
    <row r="350" spans="1:25">
      <c r="A350" t="s">
        <v>666</v>
      </c>
      <c r="B350" s="2" t="str">
        <f>Hyperlink("https://www.diodes.com/datasheet/download/DXT751Q.pdf")</f>
        <v>https://www.diodes.com/datasheet/download/DXT751Q.pdf</v>
      </c>
      <c r="C350" t="str">
        <f>Hyperlink("https://www.diodes.com/part/view/DXT751Q","DXT751Q")</f>
        <v>DXT751Q</v>
      </c>
      <c r="D350" t="s">
        <v>665</v>
      </c>
      <c r="H350" t="s">
        <v>33</v>
      </c>
      <c r="I350" t="s">
        <v>28</v>
      </c>
      <c r="J350" t="s">
        <v>29</v>
      </c>
      <c r="K350">
        <v>60</v>
      </c>
      <c r="L350">
        <v>3</v>
      </c>
      <c r="M350">
        <v>6</v>
      </c>
      <c r="N350">
        <v>1</v>
      </c>
      <c r="O350">
        <v>100</v>
      </c>
      <c r="P350">
        <v>0.5</v>
      </c>
      <c r="Q350">
        <v>40</v>
      </c>
      <c r="R350">
        <v>2</v>
      </c>
      <c r="S350">
        <v>300</v>
      </c>
      <c r="T350" t="s">
        <v>414</v>
      </c>
      <c r="U350">
        <v>600</v>
      </c>
      <c r="V350" t="s">
        <v>441</v>
      </c>
      <c r="W350">
        <v>145</v>
      </c>
      <c r="Y350" t="s">
        <v>31</v>
      </c>
    </row>
    <row r="351" spans="1:25">
      <c r="A351" t="s">
        <v>667</v>
      </c>
      <c r="B351" s="2" t="str">
        <f>Hyperlink("https://www.diodes.com/datasheet/download/DXT790AP5.pdf")</f>
        <v>https://www.diodes.com/datasheet/download/DXT790AP5.pdf</v>
      </c>
      <c r="C351" t="str">
        <f>Hyperlink("https://www.diodes.com/part/view/DXT790AP5","DXT790AP5")</f>
        <v>DXT790AP5</v>
      </c>
      <c r="D351" t="s">
        <v>668</v>
      </c>
      <c r="H351" t="s">
        <v>27</v>
      </c>
      <c r="I351" t="s">
        <v>28</v>
      </c>
      <c r="J351" t="s">
        <v>29</v>
      </c>
      <c r="K351">
        <v>40</v>
      </c>
      <c r="L351">
        <v>3</v>
      </c>
      <c r="M351">
        <v>6</v>
      </c>
      <c r="N351">
        <v>3.2</v>
      </c>
      <c r="O351">
        <v>250</v>
      </c>
      <c r="P351">
        <v>0.5</v>
      </c>
      <c r="Q351">
        <v>150</v>
      </c>
      <c r="R351">
        <v>2</v>
      </c>
      <c r="S351">
        <v>170</v>
      </c>
      <c r="T351" t="s">
        <v>440</v>
      </c>
      <c r="U351">
        <v>450</v>
      </c>
      <c r="V351" t="s">
        <v>624</v>
      </c>
      <c r="W351">
        <v>100</v>
      </c>
      <c r="Y351" t="s">
        <v>625</v>
      </c>
    </row>
    <row r="352" spans="1:25">
      <c r="A352" t="s">
        <v>669</v>
      </c>
      <c r="B352" s="2" t="str">
        <f>Hyperlink("https://www.diodes.com/datasheet/download/DXTA42.pdf")</f>
        <v>https://www.diodes.com/datasheet/download/DXTA42.pdf</v>
      </c>
      <c r="C352" t="str">
        <f>Hyperlink("https://www.diodes.com/part/view/DXTA42","DXTA42")</f>
        <v>DXTA42</v>
      </c>
      <c r="D352" t="s">
        <v>670</v>
      </c>
      <c r="H352" t="s">
        <v>27</v>
      </c>
      <c r="I352" t="s">
        <v>54</v>
      </c>
      <c r="J352" t="s">
        <v>79</v>
      </c>
      <c r="K352">
        <v>300</v>
      </c>
      <c r="L352">
        <v>0.5</v>
      </c>
      <c r="N352">
        <v>1</v>
      </c>
      <c r="O352">
        <v>40</v>
      </c>
      <c r="P352">
        <v>0.01</v>
      </c>
      <c r="Q352">
        <v>40</v>
      </c>
      <c r="R352">
        <v>0.03</v>
      </c>
      <c r="S352">
        <v>500</v>
      </c>
      <c r="T352" t="s">
        <v>480</v>
      </c>
      <c r="W352">
        <v>50</v>
      </c>
      <c r="Y352" t="s">
        <v>31</v>
      </c>
    </row>
    <row r="353" spans="1:25">
      <c r="A353" t="s">
        <v>671</v>
      </c>
      <c r="B353" s="2" t="str">
        <f>Hyperlink("https://www.diodes.com/datasheet/download/DXTA92.pdf")</f>
        <v>https://www.diodes.com/datasheet/download/DXTA92.pdf</v>
      </c>
      <c r="C353" t="str">
        <f>Hyperlink("https://www.diodes.com/part/view/DXTA92","DXTA92")</f>
        <v>DXTA92</v>
      </c>
      <c r="D353" t="s">
        <v>672</v>
      </c>
      <c r="H353" t="s">
        <v>27</v>
      </c>
      <c r="I353" t="s">
        <v>54</v>
      </c>
      <c r="J353" t="s">
        <v>29</v>
      </c>
      <c r="K353">
        <v>300</v>
      </c>
      <c r="L353">
        <v>0.5</v>
      </c>
      <c r="N353">
        <v>1</v>
      </c>
      <c r="O353">
        <v>40</v>
      </c>
      <c r="P353">
        <v>0.01</v>
      </c>
      <c r="Q353">
        <v>25</v>
      </c>
      <c r="R353">
        <v>0.03</v>
      </c>
      <c r="S353">
        <v>500</v>
      </c>
      <c r="T353" t="s">
        <v>480</v>
      </c>
      <c r="W353">
        <v>50</v>
      </c>
      <c r="Y353" t="s">
        <v>31</v>
      </c>
    </row>
    <row r="354" spans="1:25">
      <c r="A354" t="s">
        <v>673</v>
      </c>
      <c r="B354" s="2" t="str">
        <f>Hyperlink("https://www.diodes.com/datasheet/download/DXTC3C100PD.pdf")</f>
        <v>https://www.diodes.com/datasheet/download/DXTC3C100PD.pdf</v>
      </c>
      <c r="C354" t="str">
        <f>Hyperlink("https://www.diodes.com/part/view/DXTC3C100PD","DXTC3C100PD")</f>
        <v>DXTC3C100PD</v>
      </c>
      <c r="D354" t="s">
        <v>674</v>
      </c>
      <c r="G354" t="s">
        <v>675</v>
      </c>
      <c r="H354" t="s">
        <v>27</v>
      </c>
      <c r="I354" t="s">
        <v>439</v>
      </c>
      <c r="J354" t="s">
        <v>230</v>
      </c>
      <c r="K354">
        <v>100</v>
      </c>
      <c r="L354">
        <v>3</v>
      </c>
      <c r="M354">
        <v>8</v>
      </c>
      <c r="N354">
        <v>1.47</v>
      </c>
      <c r="O354" t="s">
        <v>676</v>
      </c>
      <c r="P354">
        <v>0.5</v>
      </c>
      <c r="Q354" t="s">
        <v>677</v>
      </c>
      <c r="R354">
        <v>2</v>
      </c>
      <c r="S354" t="s">
        <v>678</v>
      </c>
      <c r="T354" t="s">
        <v>679</v>
      </c>
      <c r="U354" t="s">
        <v>680</v>
      </c>
      <c r="V354" t="s">
        <v>681</v>
      </c>
      <c r="W354">
        <v>125</v>
      </c>
      <c r="Y354" t="s">
        <v>682</v>
      </c>
    </row>
    <row r="355" spans="1:25">
      <c r="A355" t="s">
        <v>683</v>
      </c>
      <c r="B355" s="2" t="str">
        <f>Hyperlink("https://www.diodes.com/datasheet/download/DXTC3C100PDQ.pdf")</f>
        <v>https://www.diodes.com/datasheet/download/DXTC3C100PDQ.pdf</v>
      </c>
      <c r="C355" t="str">
        <f>Hyperlink("https://www.diodes.com/part/view/DXTC3C100PDQ","DXTC3C100PDQ")</f>
        <v>DXTC3C100PDQ</v>
      </c>
      <c r="D355" t="s">
        <v>674</v>
      </c>
      <c r="H355" t="s">
        <v>33</v>
      </c>
      <c r="I355" t="s">
        <v>439</v>
      </c>
      <c r="J355" t="s">
        <v>230</v>
      </c>
      <c r="K355">
        <v>100</v>
      </c>
      <c r="L355">
        <v>3</v>
      </c>
      <c r="M355">
        <v>8</v>
      </c>
      <c r="N355">
        <v>1.47</v>
      </c>
      <c r="O355" t="s">
        <v>676</v>
      </c>
      <c r="P355">
        <v>0.5</v>
      </c>
      <c r="Q355" t="s">
        <v>677</v>
      </c>
      <c r="R355">
        <v>2</v>
      </c>
      <c r="S355" t="s">
        <v>678</v>
      </c>
      <c r="T355" t="s">
        <v>679</v>
      </c>
      <c r="U355" t="s">
        <v>680</v>
      </c>
      <c r="V355" t="s">
        <v>681</v>
      </c>
      <c r="W355">
        <v>125</v>
      </c>
      <c r="Y355" t="s">
        <v>682</v>
      </c>
    </row>
    <row r="356" spans="1:25">
      <c r="A356" t="s">
        <v>684</v>
      </c>
      <c r="B356" s="2" t="str">
        <f>Hyperlink("https://www.diodes.com/datasheet/download/DXTN03060BFG.pdf")</f>
        <v>https://www.diodes.com/datasheet/download/DXTN03060BFG.pdf</v>
      </c>
      <c r="C356" t="str">
        <f>Hyperlink("https://www.diodes.com/part/view/DXTN03060BFG","DXTN03060BFG")</f>
        <v>DXTN03060BFG</v>
      </c>
      <c r="D356" t="s">
        <v>685</v>
      </c>
      <c r="H356" t="s">
        <v>27</v>
      </c>
      <c r="I356" t="s">
        <v>439</v>
      </c>
      <c r="J356" t="s">
        <v>79</v>
      </c>
      <c r="K356">
        <v>60</v>
      </c>
      <c r="L356">
        <v>6</v>
      </c>
      <c r="M356">
        <v>20</v>
      </c>
      <c r="N356">
        <v>2.7</v>
      </c>
      <c r="O356">
        <v>100</v>
      </c>
      <c r="P356">
        <v>1</v>
      </c>
      <c r="Q356">
        <v>55</v>
      </c>
      <c r="R356">
        <v>5</v>
      </c>
      <c r="S356">
        <v>70</v>
      </c>
      <c r="T356" t="s">
        <v>36</v>
      </c>
      <c r="U356">
        <v>135</v>
      </c>
      <c r="V356" t="s">
        <v>624</v>
      </c>
      <c r="W356">
        <v>140</v>
      </c>
      <c r="Y356" t="s">
        <v>686</v>
      </c>
    </row>
    <row r="357" spans="1:25">
      <c r="A357" t="s">
        <v>687</v>
      </c>
      <c r="B357" s="2" t="str">
        <f>Hyperlink("https://www.diodes.com/datasheet/download/DXTN03060CFG.pdf")</f>
        <v>https://www.diodes.com/datasheet/download/DXTN03060CFG.pdf</v>
      </c>
      <c r="C357" t="str">
        <f>Hyperlink("https://www.diodes.com/part/view/DXTN03060CFG","DXTN03060CFG")</f>
        <v>DXTN03060CFG</v>
      </c>
      <c r="D357" t="s">
        <v>685</v>
      </c>
      <c r="H357" t="s">
        <v>27</v>
      </c>
      <c r="I357" t="s">
        <v>439</v>
      </c>
      <c r="J357" t="s">
        <v>79</v>
      </c>
      <c r="K357">
        <v>60</v>
      </c>
      <c r="L357">
        <v>6</v>
      </c>
      <c r="M357">
        <v>20</v>
      </c>
      <c r="N357">
        <v>2.7</v>
      </c>
      <c r="O357">
        <v>200</v>
      </c>
      <c r="P357">
        <v>1</v>
      </c>
      <c r="Q357">
        <v>75</v>
      </c>
      <c r="R357">
        <v>5</v>
      </c>
      <c r="S357">
        <v>70</v>
      </c>
      <c r="T357" t="s">
        <v>36</v>
      </c>
      <c r="U357">
        <v>135</v>
      </c>
      <c r="V357" t="s">
        <v>624</v>
      </c>
      <c r="W357">
        <v>140</v>
      </c>
      <c r="Y357" t="s">
        <v>686</v>
      </c>
    </row>
    <row r="358" spans="1:25">
      <c r="A358" t="s">
        <v>688</v>
      </c>
      <c r="B358" s="2" t="str">
        <f>Hyperlink("https://www.diodes.com/datasheet/download/DXTN03100BFG.pdf")</f>
        <v>https://www.diodes.com/datasheet/download/DXTN03100BFG.pdf</v>
      </c>
      <c r="C358" t="str">
        <f>Hyperlink("https://www.diodes.com/part/view/DXTN03100BFG","DXTN03100BFG")</f>
        <v>DXTN03100BFG</v>
      </c>
      <c r="D358" t="s">
        <v>689</v>
      </c>
      <c r="H358" t="s">
        <v>27</v>
      </c>
      <c r="I358" t="s">
        <v>439</v>
      </c>
      <c r="J358" t="s">
        <v>79</v>
      </c>
      <c r="K358">
        <v>100</v>
      </c>
      <c r="L358">
        <v>6</v>
      </c>
      <c r="M358">
        <v>10</v>
      </c>
      <c r="N358">
        <v>2.7</v>
      </c>
      <c r="O358">
        <v>100</v>
      </c>
      <c r="P358">
        <v>1</v>
      </c>
      <c r="Q358">
        <v>100</v>
      </c>
      <c r="R358">
        <v>2</v>
      </c>
      <c r="S358">
        <v>65</v>
      </c>
      <c r="T358" t="s">
        <v>414</v>
      </c>
      <c r="U358">
        <v>125</v>
      </c>
      <c r="V358" t="s">
        <v>491</v>
      </c>
      <c r="W358">
        <v>140</v>
      </c>
      <c r="Y358" t="s">
        <v>686</v>
      </c>
    </row>
    <row r="359" spans="1:25">
      <c r="A359" t="s">
        <v>690</v>
      </c>
      <c r="B359" s="2" t="str">
        <f>Hyperlink("https://www.diodes.com/datasheet/download/DXTN03100CFG.pdf")</f>
        <v>https://www.diodes.com/datasheet/download/DXTN03100CFG.pdf</v>
      </c>
      <c r="C359" t="str">
        <f>Hyperlink("https://www.diodes.com/part/view/DXTN03100CFG","DXTN03100CFG")</f>
        <v>DXTN03100CFG</v>
      </c>
      <c r="D359" t="s">
        <v>689</v>
      </c>
      <c r="H359" t="s">
        <v>27</v>
      </c>
      <c r="I359" t="s">
        <v>439</v>
      </c>
      <c r="J359" t="s">
        <v>79</v>
      </c>
      <c r="K359">
        <v>100</v>
      </c>
      <c r="L359">
        <v>6</v>
      </c>
      <c r="M359">
        <v>10</v>
      </c>
      <c r="N359">
        <v>2.7</v>
      </c>
      <c r="O359">
        <v>200</v>
      </c>
      <c r="P359">
        <v>1</v>
      </c>
      <c r="Q359">
        <v>100</v>
      </c>
      <c r="R359">
        <v>2</v>
      </c>
      <c r="S359">
        <v>65</v>
      </c>
      <c r="T359" t="s">
        <v>414</v>
      </c>
      <c r="U359">
        <v>125</v>
      </c>
      <c r="V359" t="s">
        <v>491</v>
      </c>
      <c r="W359">
        <v>140</v>
      </c>
      <c r="Y359" t="s">
        <v>686</v>
      </c>
    </row>
    <row r="360" spans="1:25">
      <c r="A360" t="s">
        <v>691</v>
      </c>
      <c r="B360" s="2" t="str">
        <f>Hyperlink("https://www.diodes.com/datasheet/download/DXTN06080BFG.pdf")</f>
        <v>https://www.diodes.com/datasheet/download/DXTN06080BFG.pdf</v>
      </c>
      <c r="C360" t="str">
        <f>Hyperlink("https://www.diodes.com/part/view/DXTN06080BFG","DXTN06080BFG")</f>
        <v>DXTN06080BFG</v>
      </c>
      <c r="D360" t="s">
        <v>692</v>
      </c>
      <c r="H360" t="s">
        <v>27</v>
      </c>
      <c r="I360" t="s">
        <v>28</v>
      </c>
      <c r="J360" t="s">
        <v>79</v>
      </c>
      <c r="K360">
        <v>80</v>
      </c>
      <c r="L360">
        <v>1</v>
      </c>
      <c r="M360">
        <v>2</v>
      </c>
      <c r="N360">
        <v>2.1</v>
      </c>
      <c r="O360">
        <v>100</v>
      </c>
      <c r="P360">
        <v>0.15</v>
      </c>
      <c r="Q360">
        <v>40</v>
      </c>
      <c r="R360">
        <v>0.5</v>
      </c>
      <c r="S360">
        <v>250</v>
      </c>
      <c r="T360" t="s">
        <v>30</v>
      </c>
      <c r="U360">
        <v>500</v>
      </c>
      <c r="V360" t="s">
        <v>693</v>
      </c>
      <c r="W360">
        <v>130</v>
      </c>
      <c r="Y360" t="s">
        <v>686</v>
      </c>
    </row>
    <row r="361" spans="1:25">
      <c r="A361" t="s">
        <v>694</v>
      </c>
      <c r="B361" s="2" t="str">
        <f>Hyperlink("https://www.diodes.com/datasheet/download/DXTN07025BFG.pdf")</f>
        <v>https://www.diodes.com/datasheet/download/DXTN07025BFG.pdf</v>
      </c>
      <c r="C361" t="str">
        <f>Hyperlink("https://www.diodes.com/part/view/DXTN07025BFG","DXTN07025BFG")</f>
        <v>DXTN07025BFG</v>
      </c>
      <c r="D361" t="s">
        <v>695</v>
      </c>
      <c r="H361" t="s">
        <v>27</v>
      </c>
      <c r="I361" t="s">
        <v>28</v>
      </c>
      <c r="J361" t="s">
        <v>79</v>
      </c>
      <c r="K361">
        <v>25</v>
      </c>
      <c r="L361">
        <v>3</v>
      </c>
      <c r="M361">
        <v>8</v>
      </c>
      <c r="N361">
        <v>2.1</v>
      </c>
      <c r="O361">
        <v>100</v>
      </c>
      <c r="P361">
        <v>1</v>
      </c>
      <c r="Q361">
        <v>75</v>
      </c>
      <c r="R361">
        <v>2</v>
      </c>
      <c r="S361">
        <v>200</v>
      </c>
      <c r="T361" t="s">
        <v>414</v>
      </c>
      <c r="U361">
        <v>400</v>
      </c>
      <c r="V361" t="s">
        <v>441</v>
      </c>
      <c r="W361">
        <v>240</v>
      </c>
      <c r="Y361" t="s">
        <v>686</v>
      </c>
    </row>
    <row r="362" spans="1:25">
      <c r="A362" t="s">
        <v>696</v>
      </c>
      <c r="B362" s="2" t="str">
        <f>Hyperlink("https://www.diodes.com/datasheet/download/DXTN07025BFGQ.pdf")</f>
        <v>https://www.diodes.com/datasheet/download/DXTN07025BFGQ.pdf</v>
      </c>
      <c r="C362" t="str">
        <f>Hyperlink("https://www.diodes.com/part/view/DXTN07025BFGQ","DXTN07025BFGQ")</f>
        <v>DXTN07025BFGQ</v>
      </c>
      <c r="D362" t="s">
        <v>697</v>
      </c>
      <c r="H362" t="s">
        <v>33</v>
      </c>
      <c r="I362" t="s">
        <v>698</v>
      </c>
      <c r="J362" t="s">
        <v>79</v>
      </c>
      <c r="K362">
        <v>25</v>
      </c>
      <c r="L362">
        <v>3</v>
      </c>
      <c r="M362">
        <v>8</v>
      </c>
      <c r="N362">
        <v>2.1</v>
      </c>
      <c r="O362">
        <v>100</v>
      </c>
      <c r="P362">
        <v>1</v>
      </c>
      <c r="Q362">
        <v>75</v>
      </c>
      <c r="R362">
        <v>2</v>
      </c>
      <c r="S362">
        <v>200</v>
      </c>
      <c r="T362" t="s">
        <v>414</v>
      </c>
      <c r="U362">
        <v>400</v>
      </c>
      <c r="V362" t="s">
        <v>441</v>
      </c>
      <c r="W362">
        <v>150</v>
      </c>
      <c r="Y362" t="s">
        <v>686</v>
      </c>
    </row>
    <row r="363" spans="1:25">
      <c r="A363" t="s">
        <v>699</v>
      </c>
      <c r="B363" s="2" t="str">
        <f>Hyperlink("https://www.diodes.com/datasheet/download/DXTN07045DFG.pdf")</f>
        <v>https://www.diodes.com/datasheet/download/DXTN07045DFG.pdf</v>
      </c>
      <c r="C363" t="str">
        <f>Hyperlink("https://www.diodes.com/part/view/DXTN07045DFG","DXTN07045DFG")</f>
        <v>DXTN07045DFG</v>
      </c>
      <c r="D363" t="s">
        <v>700</v>
      </c>
      <c r="H363" t="s">
        <v>27</v>
      </c>
      <c r="I363" t="s">
        <v>28</v>
      </c>
      <c r="J363" t="s">
        <v>79</v>
      </c>
      <c r="K363">
        <v>45</v>
      </c>
      <c r="L363">
        <v>3</v>
      </c>
      <c r="M363">
        <v>6</v>
      </c>
      <c r="N363">
        <v>2.1</v>
      </c>
      <c r="O363">
        <v>500</v>
      </c>
      <c r="P363">
        <v>0.1</v>
      </c>
      <c r="Q363">
        <v>150</v>
      </c>
      <c r="R363">
        <v>2</v>
      </c>
      <c r="S363">
        <v>100</v>
      </c>
      <c r="T363" t="s">
        <v>486</v>
      </c>
      <c r="U363">
        <v>300</v>
      </c>
      <c r="V363" t="s">
        <v>701</v>
      </c>
      <c r="W363">
        <v>150</v>
      </c>
      <c r="Y363" t="s">
        <v>686</v>
      </c>
    </row>
    <row r="364" spans="1:25">
      <c r="A364" t="s">
        <v>702</v>
      </c>
      <c r="B364" s="2" t="str">
        <f>Hyperlink("https://www.diodes.com/datasheet/download/DXTN07045DFGQ.pdf")</f>
        <v>https://www.diodes.com/datasheet/download/DXTN07045DFGQ.pdf</v>
      </c>
      <c r="C364" t="str">
        <f>Hyperlink("https://www.diodes.com/part/view/DXTN07045DFGQ","DXTN07045DFGQ")</f>
        <v>DXTN07045DFGQ</v>
      </c>
      <c r="D364" t="s">
        <v>703</v>
      </c>
      <c r="H364" t="s">
        <v>33</v>
      </c>
      <c r="I364" t="s">
        <v>698</v>
      </c>
      <c r="J364" t="s">
        <v>79</v>
      </c>
      <c r="K364">
        <v>45</v>
      </c>
      <c r="L364">
        <v>3</v>
      </c>
      <c r="M364">
        <v>6</v>
      </c>
      <c r="N364">
        <v>2.1</v>
      </c>
      <c r="O364">
        <v>400</v>
      </c>
      <c r="P364">
        <v>1</v>
      </c>
      <c r="Q364">
        <v>150</v>
      </c>
      <c r="R364">
        <v>2</v>
      </c>
      <c r="S364">
        <v>100</v>
      </c>
      <c r="T364" t="s">
        <v>704</v>
      </c>
      <c r="U364">
        <v>300</v>
      </c>
      <c r="V364" t="s">
        <v>701</v>
      </c>
      <c r="W364">
        <v>150</v>
      </c>
      <c r="Y364" t="s">
        <v>686</v>
      </c>
    </row>
    <row r="365" spans="1:25">
      <c r="A365" t="s">
        <v>705</v>
      </c>
      <c r="B365" s="2" t="str">
        <f>Hyperlink("https://www.diodes.com/datasheet/download/DXTN07060BFG.pdf")</f>
        <v>https://www.diodes.com/datasheet/download/DXTN07060BFG.pdf</v>
      </c>
      <c r="C365" t="str">
        <f>Hyperlink("https://www.diodes.com/part/view/DXTN07060BFG","DXTN07060BFG")</f>
        <v>DXTN07060BFG</v>
      </c>
      <c r="D365" t="s">
        <v>706</v>
      </c>
      <c r="H365" t="s">
        <v>27</v>
      </c>
      <c r="I365" t="s">
        <v>28</v>
      </c>
      <c r="J365" t="s">
        <v>79</v>
      </c>
      <c r="K365">
        <v>60</v>
      </c>
      <c r="L365">
        <v>3</v>
      </c>
      <c r="M365">
        <v>6</v>
      </c>
      <c r="N365">
        <v>2.1</v>
      </c>
      <c r="O365">
        <v>100</v>
      </c>
      <c r="P365">
        <v>0.5</v>
      </c>
      <c r="Q365">
        <v>80</v>
      </c>
      <c r="R365">
        <v>1</v>
      </c>
      <c r="S365">
        <v>250</v>
      </c>
      <c r="T365" t="s">
        <v>414</v>
      </c>
      <c r="U365">
        <v>500</v>
      </c>
      <c r="V365" t="s">
        <v>441</v>
      </c>
      <c r="W365">
        <v>175</v>
      </c>
      <c r="Y365" t="s">
        <v>686</v>
      </c>
    </row>
    <row r="366" spans="1:25">
      <c r="A366" t="s">
        <v>707</v>
      </c>
      <c r="B366" s="2" t="str">
        <f>Hyperlink("https://www.diodes.com/datasheet/download/DXTN07060BFGQ.pdf")</f>
        <v>https://www.diodes.com/datasheet/download/DXTN07060BFGQ.pdf</v>
      </c>
      <c r="C366" t="str">
        <f>Hyperlink("https://www.diodes.com/part/view/DXTN07060BFGQ","DXTN07060BFGQ")</f>
        <v>DXTN07060BFGQ</v>
      </c>
      <c r="D366" t="s">
        <v>708</v>
      </c>
      <c r="H366" t="s">
        <v>33</v>
      </c>
      <c r="I366" t="s">
        <v>698</v>
      </c>
      <c r="J366" t="s">
        <v>79</v>
      </c>
      <c r="K366">
        <v>60</v>
      </c>
      <c r="L366">
        <v>3</v>
      </c>
      <c r="M366">
        <v>6</v>
      </c>
      <c r="N366">
        <v>2.1</v>
      </c>
      <c r="O366">
        <v>100</v>
      </c>
      <c r="P366">
        <v>0.5</v>
      </c>
      <c r="Q366">
        <v>80</v>
      </c>
      <c r="R366">
        <v>1</v>
      </c>
      <c r="S366">
        <v>250</v>
      </c>
      <c r="T366" t="s">
        <v>414</v>
      </c>
      <c r="U366">
        <v>500</v>
      </c>
      <c r="V366" t="s">
        <v>441</v>
      </c>
      <c r="W366">
        <v>140</v>
      </c>
      <c r="Y366" t="s">
        <v>686</v>
      </c>
    </row>
    <row r="367" spans="1:25">
      <c r="A367" t="s">
        <v>709</v>
      </c>
      <c r="B367" s="2" t="str">
        <f>Hyperlink("https://www.diodes.com/datasheet/download/DXTN07100BFG.pdf")</f>
        <v>https://www.diodes.com/datasheet/download/DXTN07100BFG.pdf</v>
      </c>
      <c r="C367" t="str">
        <f>Hyperlink("https://www.diodes.com/part/view/DXTN07100BFG","DXTN07100BFG")</f>
        <v>DXTN07100BFG</v>
      </c>
      <c r="D367" t="s">
        <v>710</v>
      </c>
      <c r="H367" t="s">
        <v>27</v>
      </c>
      <c r="I367" t="s">
        <v>28</v>
      </c>
      <c r="J367" t="s">
        <v>79</v>
      </c>
      <c r="K367">
        <v>100</v>
      </c>
      <c r="L367">
        <v>2</v>
      </c>
      <c r="M367">
        <v>6</v>
      </c>
      <c r="N367">
        <v>2.1</v>
      </c>
      <c r="O367">
        <v>100</v>
      </c>
      <c r="P367">
        <v>0.5</v>
      </c>
      <c r="Q367">
        <v>55</v>
      </c>
      <c r="R367">
        <v>1</v>
      </c>
      <c r="S367">
        <v>250</v>
      </c>
      <c r="T367" t="s">
        <v>414</v>
      </c>
      <c r="U367">
        <v>400</v>
      </c>
      <c r="V367" t="s">
        <v>62</v>
      </c>
      <c r="W367">
        <v>175</v>
      </c>
      <c r="Y367" t="s">
        <v>686</v>
      </c>
    </row>
    <row r="368" spans="1:25">
      <c r="A368" t="s">
        <v>711</v>
      </c>
      <c r="B368" s="2" t="str">
        <f>Hyperlink("https://www.diodes.com/datasheet/download/DXTN07100BFGQ.pdf")</f>
        <v>https://www.diodes.com/datasheet/download/DXTN07100BFGQ.pdf</v>
      </c>
      <c r="C368" t="str">
        <f>Hyperlink("https://www.diodes.com/part/view/DXTN07100BFGQ","DXTN07100BFGQ")</f>
        <v>DXTN07100BFGQ</v>
      </c>
      <c r="D368" t="s">
        <v>712</v>
      </c>
      <c r="H368" t="s">
        <v>33</v>
      </c>
      <c r="I368" t="s">
        <v>698</v>
      </c>
      <c r="J368" t="s">
        <v>79</v>
      </c>
      <c r="K368">
        <v>100</v>
      </c>
      <c r="L368">
        <v>2</v>
      </c>
      <c r="M368">
        <v>6</v>
      </c>
      <c r="N368">
        <v>2.1</v>
      </c>
      <c r="O368">
        <v>100</v>
      </c>
      <c r="P368">
        <v>0.5</v>
      </c>
      <c r="Q368">
        <v>55</v>
      </c>
      <c r="R368">
        <v>1</v>
      </c>
      <c r="S368">
        <v>250</v>
      </c>
      <c r="T368" t="s">
        <v>414</v>
      </c>
      <c r="U368">
        <v>400</v>
      </c>
      <c r="V368" t="s">
        <v>62</v>
      </c>
      <c r="W368">
        <v>140</v>
      </c>
      <c r="Y368" t="s">
        <v>686</v>
      </c>
    </row>
    <row r="369" spans="1:25">
      <c r="A369" t="s">
        <v>713</v>
      </c>
      <c r="B369" s="2" t="str">
        <f>Hyperlink("https://www.diodes.com/datasheet/download/DXTN07100BP5.pdf")</f>
        <v>https://www.diodes.com/datasheet/download/DXTN07100BP5.pdf</v>
      </c>
      <c r="C369" t="str">
        <f>Hyperlink("https://www.diodes.com/part/view/DXTN07100BP5","DXTN07100BP5")</f>
        <v>DXTN07100BP5</v>
      </c>
      <c r="D369" t="s">
        <v>714</v>
      </c>
      <c r="H369" t="s">
        <v>27</v>
      </c>
      <c r="I369" t="s">
        <v>28</v>
      </c>
      <c r="J369" t="s">
        <v>79</v>
      </c>
      <c r="K369">
        <v>100</v>
      </c>
      <c r="L369">
        <v>2</v>
      </c>
      <c r="M369">
        <v>6</v>
      </c>
      <c r="N369">
        <v>3.2</v>
      </c>
      <c r="O369">
        <v>100</v>
      </c>
      <c r="P369">
        <v>0.5</v>
      </c>
      <c r="Q369">
        <v>55</v>
      </c>
      <c r="R369">
        <v>1</v>
      </c>
      <c r="S369">
        <v>300</v>
      </c>
      <c r="T369" t="s">
        <v>414</v>
      </c>
      <c r="U369">
        <v>500</v>
      </c>
      <c r="V369" t="s">
        <v>62</v>
      </c>
      <c r="W369">
        <v>175</v>
      </c>
      <c r="Y369" t="s">
        <v>625</v>
      </c>
    </row>
    <row r="370" spans="1:25">
      <c r="A370" t="s">
        <v>715</v>
      </c>
      <c r="B370" s="2" t="str">
        <f>Hyperlink("https://www.diodes.com/datasheet/download/DXTN07100BP5.pdf")</f>
        <v>https://www.diodes.com/datasheet/download/DXTN07100BP5.pdf</v>
      </c>
      <c r="C370" t="str">
        <f>Hyperlink("https://www.diodes.com/part/view/DXTN07100BP5Q","DXTN07100BP5Q")</f>
        <v>DXTN07100BP5Q</v>
      </c>
      <c r="D370" t="s">
        <v>714</v>
      </c>
      <c r="H370" t="s">
        <v>33</v>
      </c>
      <c r="I370" t="s">
        <v>28</v>
      </c>
      <c r="J370" t="s">
        <v>79</v>
      </c>
      <c r="K370">
        <v>100</v>
      </c>
      <c r="L370">
        <v>2</v>
      </c>
      <c r="M370">
        <v>6</v>
      </c>
      <c r="N370">
        <v>3.2</v>
      </c>
      <c r="O370">
        <v>100</v>
      </c>
      <c r="P370">
        <v>0.5</v>
      </c>
      <c r="Q370">
        <v>55</v>
      </c>
      <c r="R370">
        <v>1</v>
      </c>
      <c r="S370">
        <v>300</v>
      </c>
      <c r="T370" t="s">
        <v>414</v>
      </c>
      <c r="U370">
        <v>500</v>
      </c>
      <c r="V370" t="s">
        <v>62</v>
      </c>
      <c r="W370">
        <v>175</v>
      </c>
      <c r="Y370" t="s">
        <v>625</v>
      </c>
    </row>
    <row r="371" spans="1:25">
      <c r="A371" t="s">
        <v>716</v>
      </c>
      <c r="B371" s="2" t="str">
        <f>Hyperlink("https://www.diodes.com/datasheet/download/DXTN10060DFJBQ.pdf")</f>
        <v>https://www.diodes.com/datasheet/download/DXTN10060DFJBQ.pdf</v>
      </c>
      <c r="C371" t="str">
        <f>Hyperlink("https://www.diodes.com/part/view/DXTN10060DFJBQ","DXTN10060DFJBQ")</f>
        <v>DXTN10060DFJBQ</v>
      </c>
      <c r="D371" t="s">
        <v>717</v>
      </c>
      <c r="G371">
        <v>60</v>
      </c>
      <c r="H371" t="s">
        <v>33</v>
      </c>
      <c r="I371" t="s">
        <v>439</v>
      </c>
      <c r="J371" t="s">
        <v>79</v>
      </c>
      <c r="K371">
        <v>60</v>
      </c>
      <c r="L371">
        <v>4</v>
      </c>
      <c r="M371">
        <v>6</v>
      </c>
      <c r="N371">
        <v>1.8</v>
      </c>
      <c r="O371">
        <v>340</v>
      </c>
      <c r="P371">
        <v>0.2</v>
      </c>
      <c r="Q371">
        <v>140</v>
      </c>
      <c r="R371">
        <v>2</v>
      </c>
      <c r="S371">
        <v>20</v>
      </c>
      <c r="T371" t="s">
        <v>55</v>
      </c>
      <c r="U371">
        <v>200</v>
      </c>
      <c r="V371" t="s">
        <v>624</v>
      </c>
      <c r="W371">
        <v>125</v>
      </c>
      <c r="Y371" t="s">
        <v>124</v>
      </c>
    </row>
    <row r="372" spans="1:25">
      <c r="A372" t="s">
        <v>718</v>
      </c>
      <c r="B372" s="2" t="str">
        <f>Hyperlink("https://www.diodes.com/datasheet/download/DXTN10060DFJBWQ.pdf")</f>
        <v>https://www.diodes.com/datasheet/download/DXTN10060DFJBWQ.pdf</v>
      </c>
      <c r="C372" t="str">
        <f>Hyperlink("https://www.diodes.com/part/view/DXTN10060DFJBWQ","DXTN10060DFJBWQ")</f>
        <v>DXTN10060DFJBWQ</v>
      </c>
      <c r="D372" t="s">
        <v>719</v>
      </c>
      <c r="G372">
        <v>60</v>
      </c>
      <c r="H372" t="s">
        <v>33</v>
      </c>
      <c r="I372" t="s">
        <v>439</v>
      </c>
      <c r="J372" t="s">
        <v>79</v>
      </c>
      <c r="K372">
        <v>60</v>
      </c>
      <c r="L372">
        <v>4</v>
      </c>
      <c r="M372">
        <v>6</v>
      </c>
      <c r="N372">
        <v>1.8</v>
      </c>
      <c r="O372">
        <v>340</v>
      </c>
      <c r="P372">
        <v>0.2</v>
      </c>
      <c r="Q372">
        <v>140</v>
      </c>
      <c r="R372">
        <v>2</v>
      </c>
      <c r="S372">
        <v>20</v>
      </c>
      <c r="T372" t="s">
        <v>55</v>
      </c>
      <c r="U372">
        <v>200</v>
      </c>
      <c r="V372" t="s">
        <v>624</v>
      </c>
      <c r="W372">
        <v>125</v>
      </c>
      <c r="Y372" t="s">
        <v>127</v>
      </c>
    </row>
    <row r="373" spans="1:25">
      <c r="A373" t="s">
        <v>720</v>
      </c>
      <c r="B373" s="2" t="str">
        <f>Hyperlink("https://www.diodes.com/datasheet/download/DXTN22040CFG.pdf")</f>
        <v>https://www.diodes.com/datasheet/download/DXTN22040CFG.pdf</v>
      </c>
      <c r="C373" t="str">
        <f>Hyperlink("https://www.diodes.com/part/view/DXTN22040CFG","DXTN22040CFG")</f>
        <v>DXTN22040CFG</v>
      </c>
      <c r="D373" t="s">
        <v>721</v>
      </c>
      <c r="H373" t="s">
        <v>27</v>
      </c>
      <c r="I373" t="s">
        <v>439</v>
      </c>
      <c r="J373" t="s">
        <v>79</v>
      </c>
      <c r="K373">
        <v>40</v>
      </c>
      <c r="L373">
        <v>2</v>
      </c>
      <c r="M373">
        <v>3</v>
      </c>
      <c r="N373">
        <v>2.3</v>
      </c>
      <c r="O373">
        <v>200</v>
      </c>
      <c r="P373">
        <v>0.5</v>
      </c>
      <c r="Q373">
        <v>80</v>
      </c>
      <c r="R373">
        <v>2</v>
      </c>
      <c r="S373">
        <v>120</v>
      </c>
      <c r="T373" t="s">
        <v>30</v>
      </c>
      <c r="U373">
        <v>350</v>
      </c>
      <c r="V373" t="s">
        <v>62</v>
      </c>
      <c r="W373">
        <v>200</v>
      </c>
      <c r="Y373" t="s">
        <v>686</v>
      </c>
    </row>
    <row r="374" spans="1:25">
      <c r="A374" t="s">
        <v>722</v>
      </c>
      <c r="B374" s="2" t="str">
        <f>Hyperlink("https://www.diodes.com/datasheet/download/DXTN22040CFGQ.pdf")</f>
        <v>https://www.diodes.com/datasheet/download/DXTN22040CFGQ.pdf</v>
      </c>
      <c r="C374" t="str">
        <f>Hyperlink("https://www.diodes.com/part/view/DXTN22040CFGQ","DXTN22040CFGQ")</f>
        <v>DXTN22040CFGQ</v>
      </c>
      <c r="D374" t="s">
        <v>721</v>
      </c>
      <c r="H374" t="s">
        <v>33</v>
      </c>
      <c r="I374" t="s">
        <v>439</v>
      </c>
      <c r="J374" t="s">
        <v>79</v>
      </c>
      <c r="K374">
        <v>40</v>
      </c>
      <c r="L374">
        <v>2</v>
      </c>
      <c r="M374">
        <v>3</v>
      </c>
      <c r="N374">
        <v>2.3</v>
      </c>
      <c r="O374">
        <v>200</v>
      </c>
      <c r="P374">
        <v>0.5</v>
      </c>
      <c r="Q374">
        <v>80</v>
      </c>
      <c r="R374">
        <v>2</v>
      </c>
      <c r="S374">
        <v>120</v>
      </c>
      <c r="T374" t="s">
        <v>30</v>
      </c>
      <c r="U374">
        <v>350</v>
      </c>
      <c r="V374" t="s">
        <v>62</v>
      </c>
      <c r="W374">
        <v>200</v>
      </c>
      <c r="Y374" t="s">
        <v>686</v>
      </c>
    </row>
    <row r="375" spans="1:25">
      <c r="A375" t="s">
        <v>723</v>
      </c>
      <c r="B375" s="2" t="str">
        <f>Hyperlink("https://www.diodes.com/datasheet/download/DXTN22040DFG.pdf")</f>
        <v>https://www.diodes.com/datasheet/download/DXTN22040DFG.pdf</v>
      </c>
      <c r="C375" t="str">
        <f>Hyperlink("https://www.diodes.com/part/view/DXTN22040DFG","DXTN22040DFG")</f>
        <v>DXTN22040DFG</v>
      </c>
      <c r="D375" t="s">
        <v>721</v>
      </c>
      <c r="H375" t="s">
        <v>27</v>
      </c>
      <c r="I375" t="s">
        <v>439</v>
      </c>
      <c r="J375" t="s">
        <v>79</v>
      </c>
      <c r="K375">
        <v>40</v>
      </c>
      <c r="L375">
        <v>2</v>
      </c>
      <c r="M375">
        <v>3</v>
      </c>
      <c r="N375">
        <v>2.3</v>
      </c>
      <c r="O375">
        <v>300</v>
      </c>
      <c r="P375">
        <v>0.5</v>
      </c>
      <c r="Q375">
        <v>140</v>
      </c>
      <c r="R375">
        <v>2</v>
      </c>
      <c r="S375">
        <v>120</v>
      </c>
      <c r="T375" t="s">
        <v>30</v>
      </c>
      <c r="U375">
        <v>350</v>
      </c>
      <c r="V375" t="s">
        <v>62</v>
      </c>
      <c r="W375">
        <v>198</v>
      </c>
      <c r="Y375" t="s">
        <v>686</v>
      </c>
    </row>
    <row r="376" spans="1:25">
      <c r="A376" t="s">
        <v>724</v>
      </c>
      <c r="B376" s="2" t="str">
        <f>Hyperlink("https://www.diodes.com/datasheet/download/DXTN22040DFGQ.pdf")</f>
        <v>https://www.diodes.com/datasheet/download/DXTN22040DFGQ.pdf</v>
      </c>
      <c r="C376" t="str">
        <f>Hyperlink("https://www.diodes.com/part/view/DXTN22040DFGQ","DXTN22040DFGQ")</f>
        <v>DXTN22040DFGQ</v>
      </c>
      <c r="D376" t="s">
        <v>721</v>
      </c>
      <c r="H376" t="s">
        <v>33</v>
      </c>
      <c r="I376" t="s">
        <v>439</v>
      </c>
      <c r="J376" t="s">
        <v>79</v>
      </c>
      <c r="K376">
        <v>40</v>
      </c>
      <c r="L376">
        <v>2</v>
      </c>
      <c r="M376">
        <v>3</v>
      </c>
      <c r="N376">
        <v>2.3</v>
      </c>
      <c r="O376">
        <v>300</v>
      </c>
      <c r="P376">
        <v>0.5</v>
      </c>
      <c r="Q376">
        <v>140</v>
      </c>
      <c r="R376">
        <v>2</v>
      </c>
      <c r="S376">
        <v>120</v>
      </c>
      <c r="T376" t="s">
        <v>30</v>
      </c>
      <c r="U376">
        <v>350</v>
      </c>
      <c r="V376" t="s">
        <v>62</v>
      </c>
      <c r="W376">
        <v>198</v>
      </c>
      <c r="Y376" t="s">
        <v>686</v>
      </c>
    </row>
    <row r="377" spans="1:25">
      <c r="A377" t="s">
        <v>725</v>
      </c>
      <c r="B377" s="2" t="str">
        <f>Hyperlink("https://www.diodes.com/datasheet/download/DXTN26070CY.pdf")</f>
        <v>https://www.diodes.com/datasheet/download/DXTN26070CY.pdf</v>
      </c>
      <c r="C377" t="str">
        <f>Hyperlink("https://www.diodes.com/part/view/DXTN26070CY","DXTN26070CY")</f>
        <v>DXTN26070CY</v>
      </c>
      <c r="D377" t="s">
        <v>726</v>
      </c>
      <c r="H377" t="s">
        <v>27</v>
      </c>
      <c r="I377" t="s">
        <v>439</v>
      </c>
      <c r="J377" t="s">
        <v>79</v>
      </c>
      <c r="K377">
        <v>70</v>
      </c>
      <c r="L377">
        <v>2</v>
      </c>
      <c r="M377">
        <v>4</v>
      </c>
      <c r="N377">
        <v>1.5</v>
      </c>
      <c r="O377">
        <v>150</v>
      </c>
      <c r="P377">
        <v>0.01</v>
      </c>
      <c r="Q377">
        <v>200</v>
      </c>
      <c r="R377">
        <v>0.1</v>
      </c>
      <c r="S377">
        <v>300</v>
      </c>
      <c r="T377" t="s">
        <v>414</v>
      </c>
      <c r="W377">
        <v>220</v>
      </c>
      <c r="Y377" t="s">
        <v>31</v>
      </c>
    </row>
    <row r="378" spans="1:25">
      <c r="A378" t="s">
        <v>727</v>
      </c>
      <c r="B378" s="2" t="str">
        <f>Hyperlink("https://www.diodes.com/datasheet/download/DXTN3C100PD.pdf")</f>
        <v>https://www.diodes.com/datasheet/download/DXTN3C100PD.pdf</v>
      </c>
      <c r="C378" t="str">
        <f>Hyperlink("https://www.diodes.com/part/view/DXTN3C100PD","DXTN3C100PD")</f>
        <v>DXTN3C100PD</v>
      </c>
      <c r="D378" t="s">
        <v>728</v>
      </c>
      <c r="G378">
        <v>150</v>
      </c>
      <c r="H378" t="s">
        <v>27</v>
      </c>
      <c r="I378" t="s">
        <v>439</v>
      </c>
      <c r="J378" t="s">
        <v>177</v>
      </c>
      <c r="K378">
        <v>100</v>
      </c>
      <c r="L378">
        <v>3</v>
      </c>
      <c r="M378">
        <v>8</v>
      </c>
      <c r="N378">
        <v>1.47</v>
      </c>
      <c r="O378">
        <v>150</v>
      </c>
      <c r="P378">
        <v>0.5</v>
      </c>
      <c r="Q378">
        <v>20</v>
      </c>
      <c r="R378">
        <v>2</v>
      </c>
      <c r="S378">
        <v>150</v>
      </c>
      <c r="T378" t="s">
        <v>36</v>
      </c>
      <c r="U378">
        <v>330</v>
      </c>
      <c r="V378" t="s">
        <v>441</v>
      </c>
      <c r="W378">
        <v>140</v>
      </c>
      <c r="Y378" t="s">
        <v>682</v>
      </c>
    </row>
    <row r="379" spans="1:25">
      <c r="A379" t="s">
        <v>729</v>
      </c>
      <c r="B379" s="2" t="str">
        <f>Hyperlink("https://www.diodes.com/datasheet/download/DXTN3C100PDQ.pdf")</f>
        <v>https://www.diodes.com/datasheet/download/DXTN3C100PDQ.pdf</v>
      </c>
      <c r="C379" t="str">
        <f>Hyperlink("https://www.diodes.com/part/view/DXTN3C100PDQ","DXTN3C100PDQ")</f>
        <v>DXTN3C100PDQ</v>
      </c>
      <c r="D379" t="s">
        <v>728</v>
      </c>
      <c r="H379" t="s">
        <v>33</v>
      </c>
      <c r="I379" t="s">
        <v>439</v>
      </c>
      <c r="J379" t="s">
        <v>177</v>
      </c>
      <c r="K379">
        <v>100</v>
      </c>
      <c r="L379">
        <v>3</v>
      </c>
      <c r="M379">
        <v>8</v>
      </c>
      <c r="N379">
        <v>1.47</v>
      </c>
      <c r="O379">
        <v>150</v>
      </c>
      <c r="P379">
        <v>0.5</v>
      </c>
      <c r="Q379">
        <v>20</v>
      </c>
      <c r="R379">
        <v>2</v>
      </c>
      <c r="S379">
        <v>150</v>
      </c>
      <c r="T379" t="s">
        <v>36</v>
      </c>
      <c r="U379">
        <v>330</v>
      </c>
      <c r="V379" t="s">
        <v>441</v>
      </c>
      <c r="W379">
        <v>140</v>
      </c>
      <c r="Y379" t="s">
        <v>682</v>
      </c>
    </row>
    <row r="380" spans="1:25">
      <c r="A380" t="s">
        <v>730</v>
      </c>
      <c r="B380" s="2" t="str">
        <f>Hyperlink("https://www.diodes.com/datasheet/download/DXTN3C100PSQ.pdf")</f>
        <v>https://www.diodes.com/datasheet/download/DXTN3C100PSQ.pdf</v>
      </c>
      <c r="C380" t="str">
        <f>Hyperlink("https://www.diodes.com/part/view/DXTN3C100PSQ","DXTN3C100PSQ")</f>
        <v>DXTN3C100PSQ</v>
      </c>
      <c r="D380" t="s">
        <v>731</v>
      </c>
      <c r="G380">
        <v>90</v>
      </c>
      <c r="H380" t="s">
        <v>33</v>
      </c>
      <c r="I380" t="s">
        <v>439</v>
      </c>
      <c r="J380" t="s">
        <v>79</v>
      </c>
      <c r="K380">
        <v>100</v>
      </c>
      <c r="L380">
        <v>3</v>
      </c>
      <c r="M380">
        <v>6</v>
      </c>
      <c r="N380">
        <v>2.5</v>
      </c>
      <c r="O380">
        <v>150</v>
      </c>
      <c r="P380">
        <v>0.5</v>
      </c>
      <c r="Q380">
        <v>20</v>
      </c>
      <c r="R380">
        <v>2</v>
      </c>
      <c r="S380">
        <v>150</v>
      </c>
      <c r="T380" t="s">
        <v>36</v>
      </c>
      <c r="U380">
        <v>330</v>
      </c>
      <c r="V380" t="s">
        <v>441</v>
      </c>
      <c r="W380">
        <v>140</v>
      </c>
      <c r="Y380" t="s">
        <v>732</v>
      </c>
    </row>
    <row r="381" spans="1:25">
      <c r="A381" t="s">
        <v>733</v>
      </c>
      <c r="B381" s="2" t="str">
        <f>Hyperlink("https://www.diodes.com/datasheet/download/DXTN3C60PS.pdf")</f>
        <v>https://www.diodes.com/datasheet/download/DXTN3C60PS.pdf</v>
      </c>
      <c r="C381" t="str">
        <f>Hyperlink("https://www.diodes.com/part/view/DXTN3C60PS","DXTN3C60PS")</f>
        <v>DXTN3C60PS</v>
      </c>
      <c r="D381" t="s">
        <v>734</v>
      </c>
      <c r="G381">
        <v>60</v>
      </c>
      <c r="H381" t="s">
        <v>27</v>
      </c>
      <c r="I381" t="s">
        <v>439</v>
      </c>
      <c r="J381" t="s">
        <v>79</v>
      </c>
      <c r="K381">
        <v>60</v>
      </c>
      <c r="L381">
        <v>3</v>
      </c>
      <c r="M381">
        <v>8</v>
      </c>
      <c r="N381">
        <v>2.5</v>
      </c>
      <c r="O381">
        <v>200</v>
      </c>
      <c r="P381">
        <v>0.5</v>
      </c>
      <c r="Q381">
        <v>50</v>
      </c>
      <c r="R381">
        <v>3</v>
      </c>
      <c r="S381">
        <v>120</v>
      </c>
      <c r="T381" t="s">
        <v>36</v>
      </c>
      <c r="U381">
        <v>270</v>
      </c>
      <c r="V381" t="s">
        <v>441</v>
      </c>
      <c r="W381">
        <v>140</v>
      </c>
      <c r="Y381" t="s">
        <v>732</v>
      </c>
    </row>
    <row r="382" spans="1:25">
      <c r="A382" t="s">
        <v>735</v>
      </c>
      <c r="B382" s="2" t="str">
        <f>Hyperlink("https://www.diodes.com/datasheet/download/DXTN3C60PSQ.pdf")</f>
        <v>https://www.diodes.com/datasheet/download/DXTN3C60PSQ.pdf</v>
      </c>
      <c r="C382" t="str">
        <f>Hyperlink("https://www.diodes.com/part/view/DXTN3C60PSQ","DXTN3C60PSQ")</f>
        <v>DXTN3C60PSQ</v>
      </c>
      <c r="D382" t="s">
        <v>734</v>
      </c>
      <c r="G382">
        <v>60</v>
      </c>
      <c r="H382" t="s">
        <v>33</v>
      </c>
      <c r="I382" t="s">
        <v>439</v>
      </c>
      <c r="J382" t="s">
        <v>79</v>
      </c>
      <c r="K382">
        <v>60</v>
      </c>
      <c r="L382">
        <v>3</v>
      </c>
      <c r="M382">
        <v>8</v>
      </c>
      <c r="N382">
        <v>2.5</v>
      </c>
      <c r="O382">
        <v>200</v>
      </c>
      <c r="P382">
        <v>0.5</v>
      </c>
      <c r="Q382">
        <v>50</v>
      </c>
      <c r="R382">
        <v>3</v>
      </c>
      <c r="S382">
        <v>120</v>
      </c>
      <c r="T382" t="s">
        <v>36</v>
      </c>
      <c r="U382">
        <v>270</v>
      </c>
      <c r="V382" t="s">
        <v>441</v>
      </c>
      <c r="W382">
        <v>140</v>
      </c>
      <c r="Y382" t="s">
        <v>732</v>
      </c>
    </row>
    <row r="383" spans="1:25">
      <c r="A383" t="s">
        <v>736</v>
      </c>
      <c r="B383" s="2" t="str">
        <f>Hyperlink("https://www.diodes.com/datasheet/download/DXTN58100CFDB.pdf")</f>
        <v>https://www.diodes.com/datasheet/download/DXTN58100CFDB.pdf</v>
      </c>
      <c r="C383" t="str">
        <f>Hyperlink("https://www.diodes.com/part/view/DXTN58100CFDB","DXTN58100CFDB")</f>
        <v>DXTN58100CFDB</v>
      </c>
      <c r="D383" t="s">
        <v>737</v>
      </c>
      <c r="H383" t="s">
        <v>27</v>
      </c>
      <c r="I383" t="s">
        <v>439</v>
      </c>
      <c r="J383" t="s">
        <v>79</v>
      </c>
      <c r="K383">
        <v>100</v>
      </c>
      <c r="L383">
        <v>4</v>
      </c>
      <c r="M383">
        <v>6</v>
      </c>
      <c r="N383">
        <v>1.25</v>
      </c>
      <c r="O383">
        <v>180</v>
      </c>
      <c r="P383">
        <v>0.5</v>
      </c>
      <c r="Q383">
        <v>80</v>
      </c>
      <c r="R383">
        <v>2</v>
      </c>
      <c r="S383">
        <v>45</v>
      </c>
      <c r="T383" t="s">
        <v>30</v>
      </c>
      <c r="U383">
        <v>260</v>
      </c>
      <c r="V383" t="s">
        <v>738</v>
      </c>
      <c r="W383">
        <v>150</v>
      </c>
      <c r="Y383" t="s">
        <v>124</v>
      </c>
    </row>
    <row r="384" spans="1:25">
      <c r="A384" t="s">
        <v>739</v>
      </c>
      <c r="B384" s="2" t="str">
        <f>Hyperlink("https://www.diodes.com/datasheet/download/DXTN5820DFDB.pdf")</f>
        <v>https://www.diodes.com/datasheet/download/DXTN5820DFDB.pdf</v>
      </c>
      <c r="C384" t="str">
        <f>Hyperlink("https://www.diodes.com/part/view/DXTN5820DFDB","DXTN5820DFDB")</f>
        <v>DXTN5820DFDB</v>
      </c>
      <c r="D384" t="s">
        <v>740</v>
      </c>
      <c r="H384" t="s">
        <v>27</v>
      </c>
      <c r="I384" t="s">
        <v>439</v>
      </c>
      <c r="J384" t="s">
        <v>79</v>
      </c>
      <c r="K384">
        <v>20</v>
      </c>
      <c r="L384">
        <v>6</v>
      </c>
      <c r="M384">
        <v>8</v>
      </c>
      <c r="N384">
        <v>1.25</v>
      </c>
      <c r="O384">
        <v>280</v>
      </c>
      <c r="P384">
        <v>0.5</v>
      </c>
      <c r="Q384">
        <v>180</v>
      </c>
      <c r="R384">
        <v>6</v>
      </c>
      <c r="S384">
        <v>30</v>
      </c>
      <c r="T384" t="s">
        <v>30</v>
      </c>
      <c r="U384">
        <v>275</v>
      </c>
      <c r="V384" t="s">
        <v>741</v>
      </c>
      <c r="W384">
        <v>80</v>
      </c>
      <c r="Y384" t="s">
        <v>124</v>
      </c>
    </row>
    <row r="385" spans="1:25">
      <c r="A385" t="s">
        <v>742</v>
      </c>
      <c r="B385" s="2" t="str">
        <f>Hyperlink("https://www.diodes.com/datasheet/download/DXTN5840CFDB.pdf")</f>
        <v>https://www.diodes.com/datasheet/download/DXTN5840CFDB.pdf</v>
      </c>
      <c r="C385" t="str">
        <f>Hyperlink("https://www.diodes.com/part/view/DXTN5840CFDB","DXTN5840CFDB")</f>
        <v>DXTN5840CFDB</v>
      </c>
      <c r="D385" t="s">
        <v>743</v>
      </c>
      <c r="H385" t="s">
        <v>27</v>
      </c>
      <c r="I385" t="s">
        <v>439</v>
      </c>
      <c r="J385" t="s">
        <v>79</v>
      </c>
      <c r="K385">
        <v>40</v>
      </c>
      <c r="L385">
        <v>5</v>
      </c>
      <c r="M385">
        <v>7</v>
      </c>
      <c r="N385">
        <v>1.25</v>
      </c>
      <c r="O385">
        <v>200</v>
      </c>
      <c r="P385">
        <v>0.5</v>
      </c>
      <c r="Q385">
        <v>180</v>
      </c>
      <c r="R385">
        <v>3</v>
      </c>
      <c r="S385">
        <v>145</v>
      </c>
      <c r="T385" t="s">
        <v>508</v>
      </c>
      <c r="U385">
        <v>275</v>
      </c>
      <c r="V385" t="s">
        <v>738</v>
      </c>
      <c r="W385">
        <v>150</v>
      </c>
      <c r="Y385" t="s">
        <v>124</v>
      </c>
    </row>
    <row r="386" spans="1:25">
      <c r="A386" t="s">
        <v>744</v>
      </c>
      <c r="B386" s="2" t="str">
        <f>Hyperlink("https://www.diodes.com/datasheet/download/DXTN5860DFDB.pdf")</f>
        <v>https://www.diodes.com/datasheet/download/DXTN5860DFDB.pdf</v>
      </c>
      <c r="C386" t="str">
        <f>Hyperlink("https://www.diodes.com/part/view/DXTN5860DFDB","DXTN5860DFDB")</f>
        <v>DXTN5860DFDB</v>
      </c>
      <c r="D386" t="s">
        <v>745</v>
      </c>
      <c r="H386" t="s">
        <v>27</v>
      </c>
      <c r="I386" t="s">
        <v>439</v>
      </c>
      <c r="J386" t="s">
        <v>79</v>
      </c>
      <c r="K386">
        <v>60</v>
      </c>
      <c r="L386">
        <v>6</v>
      </c>
      <c r="M386">
        <v>7</v>
      </c>
      <c r="N386">
        <v>1.25</v>
      </c>
      <c r="O386">
        <v>280</v>
      </c>
      <c r="P386">
        <v>0.5</v>
      </c>
      <c r="Q386">
        <v>170</v>
      </c>
      <c r="R386">
        <v>2</v>
      </c>
      <c r="S386">
        <v>30</v>
      </c>
      <c r="T386" t="s">
        <v>30</v>
      </c>
      <c r="U386">
        <v>315</v>
      </c>
      <c r="V386" t="s">
        <v>741</v>
      </c>
      <c r="W386">
        <v>115</v>
      </c>
      <c r="Y386" t="s">
        <v>124</v>
      </c>
    </row>
    <row r="387" spans="1:25">
      <c r="A387" t="s">
        <v>746</v>
      </c>
      <c r="B387" s="2" t="str">
        <f>Hyperlink("https://www.diodes.com/datasheet/download/DXTN69060CE.pdf")</f>
        <v>https://www.diodes.com/datasheet/download/DXTN69060CE.pdf</v>
      </c>
      <c r="C387" t="str">
        <f>Hyperlink("https://www.diodes.com/part/view/DXTN69060CE","DXTN69060CE")</f>
        <v>DXTN69060CE</v>
      </c>
      <c r="D387" t="s">
        <v>747</v>
      </c>
      <c r="H387" t="s">
        <v>27</v>
      </c>
      <c r="I387" t="s">
        <v>748</v>
      </c>
      <c r="J387" t="s">
        <v>79</v>
      </c>
      <c r="K387">
        <v>60</v>
      </c>
      <c r="L387">
        <v>5.5</v>
      </c>
      <c r="M387">
        <v>12</v>
      </c>
      <c r="N387">
        <v>2</v>
      </c>
      <c r="O387">
        <v>250</v>
      </c>
      <c r="P387">
        <v>0.1</v>
      </c>
      <c r="Q387">
        <v>200</v>
      </c>
      <c r="R387">
        <v>2</v>
      </c>
      <c r="S387">
        <v>110</v>
      </c>
      <c r="T387" t="s">
        <v>552</v>
      </c>
      <c r="U387">
        <v>230</v>
      </c>
      <c r="V387" t="s">
        <v>749</v>
      </c>
      <c r="W387">
        <v>200</v>
      </c>
      <c r="X387" t="s">
        <v>750</v>
      </c>
      <c r="Y387" t="s">
        <v>330</v>
      </c>
    </row>
    <row r="388" spans="1:25">
      <c r="A388" t="s">
        <v>751</v>
      </c>
      <c r="B388" s="2" t="str">
        <f>Hyperlink("https://www.diodes.com/datasheet/download/DXTN69060CFG.pdf")</f>
        <v>https://www.diodes.com/datasheet/download/DXTN69060CFG.pdf</v>
      </c>
      <c r="C388" t="str">
        <f>Hyperlink("https://www.diodes.com/part/view/DXTN69060CFG","DXTN69060CFG")</f>
        <v>DXTN69060CFG</v>
      </c>
      <c r="D388" t="s">
        <v>752</v>
      </c>
      <c r="H388" t="s">
        <v>27</v>
      </c>
      <c r="I388" t="s">
        <v>748</v>
      </c>
      <c r="J388" t="s">
        <v>79</v>
      </c>
      <c r="K388">
        <v>60</v>
      </c>
      <c r="L388">
        <v>5.5</v>
      </c>
      <c r="M388">
        <v>12</v>
      </c>
      <c r="N388">
        <v>2</v>
      </c>
      <c r="O388">
        <v>250</v>
      </c>
      <c r="P388">
        <v>0.1</v>
      </c>
      <c r="Q388">
        <v>200</v>
      </c>
      <c r="R388">
        <v>2</v>
      </c>
      <c r="S388">
        <v>100</v>
      </c>
      <c r="T388" t="s">
        <v>552</v>
      </c>
      <c r="U388">
        <v>220</v>
      </c>
      <c r="V388" t="s">
        <v>749</v>
      </c>
      <c r="W388">
        <v>200</v>
      </c>
      <c r="X388" t="s">
        <v>750</v>
      </c>
      <c r="Y388" t="s">
        <v>753</v>
      </c>
    </row>
    <row r="389" spans="1:25">
      <c r="A389" t="s">
        <v>754</v>
      </c>
      <c r="B389" s="2" t="str">
        <f>Hyperlink("https://www.diodes.com/datasheet/download/DXTN81120DFDB.pdf")</f>
        <v>https://www.diodes.com/datasheet/download/DXTN81120DFDB.pdf</v>
      </c>
      <c r="C389" t="str">
        <f>Hyperlink("https://www.diodes.com/part/view/DXTN81120DFDB","DXTN81120DFDB")</f>
        <v>DXTN81120DFDB</v>
      </c>
      <c r="D389" t="s">
        <v>755</v>
      </c>
      <c r="H389" t="s">
        <v>27</v>
      </c>
      <c r="I389" t="s">
        <v>474</v>
      </c>
      <c r="J389" t="s">
        <v>177</v>
      </c>
      <c r="K389">
        <v>120</v>
      </c>
      <c r="L389">
        <v>1</v>
      </c>
      <c r="M389">
        <v>1.5</v>
      </c>
      <c r="N389">
        <v>0.88</v>
      </c>
      <c r="O389">
        <v>240</v>
      </c>
      <c r="P389">
        <v>0.1</v>
      </c>
      <c r="Q389">
        <v>80</v>
      </c>
      <c r="R389">
        <v>0.5</v>
      </c>
      <c r="S389">
        <v>100</v>
      </c>
      <c r="T389" t="s">
        <v>30</v>
      </c>
      <c r="U389">
        <v>240</v>
      </c>
      <c r="V389" t="s">
        <v>36</v>
      </c>
      <c r="W389">
        <v>100</v>
      </c>
      <c r="Y389" t="s">
        <v>532</v>
      </c>
    </row>
    <row r="390" spans="1:25">
      <c r="A390" t="s">
        <v>756</v>
      </c>
      <c r="B390" s="2" t="str">
        <f>Hyperlink("https://www.diodes.com/datasheet/download/DXTP03060BFG.pdf")</f>
        <v>https://www.diodes.com/datasheet/download/DXTP03060BFG.pdf</v>
      </c>
      <c r="C390" t="str">
        <f>Hyperlink("https://www.diodes.com/part/view/DXTP03060BFG","DXTP03060BFG")</f>
        <v>DXTP03060BFG</v>
      </c>
      <c r="D390" t="s">
        <v>757</v>
      </c>
      <c r="G390">
        <v>39</v>
      </c>
      <c r="H390" t="s">
        <v>27</v>
      </c>
      <c r="I390" t="s">
        <v>758</v>
      </c>
      <c r="J390" t="s">
        <v>29</v>
      </c>
      <c r="K390">
        <v>60</v>
      </c>
      <c r="L390">
        <v>5.5</v>
      </c>
      <c r="M390">
        <v>15</v>
      </c>
      <c r="N390">
        <v>2.3</v>
      </c>
      <c r="O390">
        <v>100</v>
      </c>
      <c r="P390">
        <v>2</v>
      </c>
      <c r="Q390">
        <v>45</v>
      </c>
      <c r="R390">
        <v>5</v>
      </c>
      <c r="S390">
        <v>25</v>
      </c>
      <c r="T390" t="s">
        <v>55</v>
      </c>
      <c r="U390">
        <v>250</v>
      </c>
      <c r="V390" t="s">
        <v>759</v>
      </c>
      <c r="W390">
        <v>120</v>
      </c>
      <c r="Y390" t="s">
        <v>686</v>
      </c>
    </row>
    <row r="391" spans="1:25">
      <c r="A391" t="s">
        <v>760</v>
      </c>
      <c r="B391" s="2" t="str">
        <f>Hyperlink("https://www.diodes.com/datasheet/download/DXTP03060CFG.pdf")</f>
        <v>https://www.diodes.com/datasheet/download/DXTP03060CFG.pdf</v>
      </c>
      <c r="C391" t="str">
        <f>Hyperlink("https://www.diodes.com/part/view/DXTP03060CFG","DXTP03060CFG")</f>
        <v>DXTP03060CFG</v>
      </c>
      <c r="D391" t="s">
        <v>757</v>
      </c>
      <c r="H391" t="s">
        <v>27</v>
      </c>
      <c r="I391" t="s">
        <v>758</v>
      </c>
      <c r="J391" t="s">
        <v>29</v>
      </c>
      <c r="K391">
        <v>60</v>
      </c>
      <c r="L391">
        <v>5.5</v>
      </c>
      <c r="M391">
        <v>15</v>
      </c>
      <c r="N391">
        <v>2.3</v>
      </c>
      <c r="O391">
        <v>200</v>
      </c>
      <c r="P391">
        <v>1</v>
      </c>
      <c r="Q391">
        <v>180</v>
      </c>
      <c r="R391">
        <v>2</v>
      </c>
      <c r="S391">
        <v>30</v>
      </c>
      <c r="T391" t="s">
        <v>55</v>
      </c>
      <c r="U391">
        <v>150</v>
      </c>
      <c r="V391" t="s">
        <v>62</v>
      </c>
      <c r="W391">
        <v>120</v>
      </c>
      <c r="Y391" t="s">
        <v>686</v>
      </c>
    </row>
    <row r="392" spans="1:25">
      <c r="A392" t="s">
        <v>761</v>
      </c>
      <c r="B392" s="2" t="str">
        <f>Hyperlink("https://www.diodes.com/datasheet/download/DXTP03100BFG.pdf")</f>
        <v>https://www.diodes.com/datasheet/download/DXTP03100BFG.pdf</v>
      </c>
      <c r="C392" t="str">
        <f>Hyperlink("https://www.diodes.com/part/view/DXTP03100BFG","DXTP03100BFG")</f>
        <v>DXTP03100BFG</v>
      </c>
      <c r="D392" t="s">
        <v>762</v>
      </c>
      <c r="G392">
        <v>56</v>
      </c>
      <c r="H392" t="s">
        <v>27</v>
      </c>
      <c r="I392" t="s">
        <v>758</v>
      </c>
      <c r="J392" t="s">
        <v>29</v>
      </c>
      <c r="K392">
        <v>100</v>
      </c>
      <c r="L392">
        <v>5</v>
      </c>
      <c r="M392">
        <v>10</v>
      </c>
      <c r="N392">
        <v>2.3</v>
      </c>
      <c r="O392">
        <v>100</v>
      </c>
      <c r="P392">
        <v>1</v>
      </c>
      <c r="Q392">
        <v>15</v>
      </c>
      <c r="R392">
        <v>4</v>
      </c>
      <c r="S392">
        <v>30</v>
      </c>
      <c r="T392" t="s">
        <v>55</v>
      </c>
      <c r="U392">
        <v>340</v>
      </c>
      <c r="V392" t="s">
        <v>763</v>
      </c>
      <c r="W392">
        <v>125</v>
      </c>
      <c r="Y392" t="s">
        <v>686</v>
      </c>
    </row>
    <row r="393" spans="1:25">
      <c r="A393" t="s">
        <v>764</v>
      </c>
      <c r="B393" s="2" t="str">
        <f>Hyperlink("https://www.diodes.com/datasheet/download/DXTP03100CFG.pdf")</f>
        <v>https://www.diodes.com/datasheet/download/DXTP03100CFG.pdf</v>
      </c>
      <c r="C393" t="str">
        <f>Hyperlink("https://www.diodes.com/part/view/DXTP03100CFG","DXTP03100CFG")</f>
        <v>DXTP03100CFG</v>
      </c>
      <c r="D393" t="s">
        <v>762</v>
      </c>
      <c r="G393">
        <v>60</v>
      </c>
      <c r="H393" t="s">
        <v>27</v>
      </c>
      <c r="I393" t="s">
        <v>758</v>
      </c>
      <c r="J393" t="s">
        <v>29</v>
      </c>
      <c r="K393">
        <v>100</v>
      </c>
      <c r="L393">
        <v>5</v>
      </c>
      <c r="M393">
        <v>10</v>
      </c>
      <c r="N393">
        <v>2.3</v>
      </c>
      <c r="O393">
        <v>200</v>
      </c>
      <c r="P393">
        <v>1</v>
      </c>
      <c r="Q393">
        <v>150</v>
      </c>
      <c r="R393">
        <v>1.5</v>
      </c>
      <c r="S393">
        <v>40</v>
      </c>
      <c r="T393" t="s">
        <v>55</v>
      </c>
      <c r="U393">
        <v>180</v>
      </c>
      <c r="V393" t="s">
        <v>765</v>
      </c>
      <c r="W393">
        <v>125</v>
      </c>
      <c r="Y393" t="s">
        <v>686</v>
      </c>
    </row>
    <row r="394" spans="1:25">
      <c r="A394" t="s">
        <v>766</v>
      </c>
      <c r="B394" s="2" t="str">
        <f>Hyperlink("https://www.diodes.com/datasheet/download/DXTP03140BFG.pdf")</f>
        <v>https://www.diodes.com/datasheet/download/DXTP03140BFG.pdf</v>
      </c>
      <c r="C394" t="str">
        <f>Hyperlink("https://www.diodes.com/part/view/DXTP03140BFG","DXTP03140BFG")</f>
        <v>DXTP03140BFG</v>
      </c>
      <c r="D394" t="s">
        <v>767</v>
      </c>
      <c r="G394">
        <v>72</v>
      </c>
      <c r="H394" t="s">
        <v>27</v>
      </c>
      <c r="I394" t="s">
        <v>768</v>
      </c>
      <c r="J394" t="s">
        <v>29</v>
      </c>
      <c r="K394">
        <v>140</v>
      </c>
      <c r="L394">
        <v>4</v>
      </c>
      <c r="M394">
        <v>10</v>
      </c>
      <c r="N394">
        <v>2.3</v>
      </c>
      <c r="O394">
        <v>100</v>
      </c>
      <c r="P394">
        <v>1</v>
      </c>
      <c r="Q394">
        <v>45</v>
      </c>
      <c r="R394">
        <v>3</v>
      </c>
      <c r="S394">
        <v>60</v>
      </c>
      <c r="T394" t="s">
        <v>106</v>
      </c>
      <c r="U394">
        <v>360</v>
      </c>
      <c r="V394" t="s">
        <v>441</v>
      </c>
      <c r="W394">
        <v>120</v>
      </c>
      <c r="Y394" t="s">
        <v>686</v>
      </c>
    </row>
    <row r="395" spans="1:25">
      <c r="A395" t="s">
        <v>769</v>
      </c>
      <c r="B395" s="2" t="str">
        <f>Hyperlink("https://www.diodes.com/datasheet/download/DXTP03200BP5.pdf")</f>
        <v>https://www.diodes.com/datasheet/download/DXTP03200BP5.pdf</v>
      </c>
      <c r="C395" t="str">
        <f>Hyperlink("https://www.diodes.com/part/view/DXTP03200BP5","DXTP03200BP5")</f>
        <v>DXTP03200BP5</v>
      </c>
      <c r="D395" t="s">
        <v>770</v>
      </c>
      <c r="H395" t="s">
        <v>27</v>
      </c>
      <c r="I395" t="s">
        <v>54</v>
      </c>
      <c r="J395" t="s">
        <v>29</v>
      </c>
      <c r="K395">
        <v>200</v>
      </c>
      <c r="L395">
        <v>2</v>
      </c>
      <c r="M395">
        <v>5</v>
      </c>
      <c r="N395">
        <v>3.2</v>
      </c>
      <c r="O395">
        <v>100</v>
      </c>
      <c r="P395">
        <v>1</v>
      </c>
      <c r="Q395">
        <v>20</v>
      </c>
      <c r="R395">
        <v>2</v>
      </c>
      <c r="S395">
        <v>155</v>
      </c>
      <c r="T395" t="s">
        <v>96</v>
      </c>
      <c r="U395">
        <v>275</v>
      </c>
      <c r="V395" t="s">
        <v>771</v>
      </c>
      <c r="W395">
        <v>105</v>
      </c>
      <c r="Y395" t="s">
        <v>625</v>
      </c>
    </row>
    <row r="396" spans="1:25">
      <c r="A396" t="s">
        <v>772</v>
      </c>
      <c r="B396" s="2" t="str">
        <f>Hyperlink("https://www.diodes.com/datasheet/download/DXTP03200BP5Q.pdf")</f>
        <v>https://www.diodes.com/datasheet/download/DXTP03200BP5Q.pdf</v>
      </c>
      <c r="C396" t="str">
        <f>Hyperlink("https://www.diodes.com/part/view/DXTP03200BP5Q","DXTP03200BP5Q")</f>
        <v>DXTP03200BP5Q</v>
      </c>
      <c r="D396" t="s">
        <v>770</v>
      </c>
      <c r="H396" t="s">
        <v>33</v>
      </c>
      <c r="I396" t="s">
        <v>54</v>
      </c>
      <c r="J396" t="s">
        <v>29</v>
      </c>
      <c r="K396">
        <v>200</v>
      </c>
      <c r="L396">
        <v>2</v>
      </c>
      <c r="M396">
        <v>5</v>
      </c>
      <c r="N396">
        <v>3.3</v>
      </c>
      <c r="O396">
        <v>100</v>
      </c>
      <c r="P396">
        <v>1</v>
      </c>
      <c r="Q396">
        <v>20</v>
      </c>
      <c r="R396">
        <v>2</v>
      </c>
      <c r="T396" t="s">
        <v>96</v>
      </c>
      <c r="U396">
        <v>275</v>
      </c>
      <c r="V396" t="s">
        <v>771</v>
      </c>
      <c r="W396">
        <v>105</v>
      </c>
      <c r="Y396" t="s">
        <v>625</v>
      </c>
    </row>
    <row r="397" spans="1:25">
      <c r="A397" t="s">
        <v>773</v>
      </c>
      <c r="B397" s="2" t="str">
        <f>Hyperlink("https://www.diodes.com/datasheet/download/DXTP06080BFG.pdf")</f>
        <v>https://www.diodes.com/datasheet/download/DXTP06080BFG.pdf</v>
      </c>
      <c r="C397" t="str">
        <f>Hyperlink("https://www.diodes.com/part/view/DXTP06080BFG","DXTP06080BFG")</f>
        <v>DXTP06080BFG</v>
      </c>
      <c r="D397" t="s">
        <v>774</v>
      </c>
      <c r="H397" t="s">
        <v>27</v>
      </c>
      <c r="I397" t="s">
        <v>698</v>
      </c>
      <c r="J397" t="s">
        <v>29</v>
      </c>
      <c r="K397">
        <v>80</v>
      </c>
      <c r="L397">
        <v>1</v>
      </c>
      <c r="M397">
        <v>2</v>
      </c>
      <c r="N397">
        <v>2.3</v>
      </c>
      <c r="O397">
        <v>100</v>
      </c>
      <c r="P397">
        <v>0.15</v>
      </c>
      <c r="Q397">
        <v>40</v>
      </c>
      <c r="R397">
        <v>0.5</v>
      </c>
      <c r="S397">
        <v>280</v>
      </c>
      <c r="T397" t="s">
        <v>30</v>
      </c>
      <c r="U397">
        <v>500</v>
      </c>
      <c r="V397" t="s">
        <v>775</v>
      </c>
      <c r="W397">
        <v>150</v>
      </c>
      <c r="Y397" t="s">
        <v>686</v>
      </c>
    </row>
    <row r="398" spans="1:25">
      <c r="A398" t="s">
        <v>776</v>
      </c>
      <c r="B398" s="2" t="str">
        <f>Hyperlink("https://www.diodes.com/datasheet/download/DXTP06080BFGQ.pdf")</f>
        <v>https://www.diodes.com/datasheet/download/DXTP06080BFGQ.pdf</v>
      </c>
      <c r="C398" t="str">
        <f>Hyperlink("https://www.diodes.com/part/view/DXTP06080BFGQ","DXTP06080BFGQ")</f>
        <v>DXTP06080BFGQ</v>
      </c>
      <c r="D398" t="s">
        <v>774</v>
      </c>
      <c r="H398" t="s">
        <v>33</v>
      </c>
      <c r="I398" t="s">
        <v>698</v>
      </c>
      <c r="J398" t="s">
        <v>29</v>
      </c>
      <c r="K398">
        <v>80</v>
      </c>
      <c r="L398">
        <v>1</v>
      </c>
      <c r="M398">
        <v>2</v>
      </c>
      <c r="N398">
        <v>2.3</v>
      </c>
      <c r="O398">
        <v>100</v>
      </c>
      <c r="P398">
        <v>0.15</v>
      </c>
      <c r="Q398">
        <v>40</v>
      </c>
      <c r="R398">
        <v>0.5</v>
      </c>
      <c r="S398">
        <v>280</v>
      </c>
      <c r="T398" t="s">
        <v>30</v>
      </c>
      <c r="U398">
        <v>500</v>
      </c>
      <c r="V398" t="s">
        <v>775</v>
      </c>
      <c r="W398">
        <v>150</v>
      </c>
      <c r="Y398" t="s">
        <v>686</v>
      </c>
    </row>
    <row r="399" spans="1:25">
      <c r="A399" t="s">
        <v>777</v>
      </c>
      <c r="B399" s="2" t="str">
        <f>Hyperlink("https://www.diodes.com/datasheet/download/DXTP07025BFG.pdf")</f>
        <v>https://www.diodes.com/datasheet/download/DXTP07025BFG.pdf</v>
      </c>
      <c r="C399" t="str">
        <f>Hyperlink("https://www.diodes.com/part/view/DXTP07025BFG","DXTP07025BFG")</f>
        <v>DXTP07025BFG</v>
      </c>
      <c r="D399" t="s">
        <v>778</v>
      </c>
      <c r="H399" t="s">
        <v>27</v>
      </c>
      <c r="I399" t="s">
        <v>698</v>
      </c>
      <c r="J399" t="s">
        <v>29</v>
      </c>
      <c r="K399">
        <v>25</v>
      </c>
      <c r="L399">
        <v>3</v>
      </c>
      <c r="M399">
        <v>8</v>
      </c>
      <c r="N399">
        <v>2.3</v>
      </c>
      <c r="O399">
        <v>100</v>
      </c>
      <c r="P399">
        <v>1</v>
      </c>
      <c r="Q399">
        <v>75</v>
      </c>
      <c r="R399">
        <v>2</v>
      </c>
      <c r="S399">
        <v>200</v>
      </c>
      <c r="T399" t="s">
        <v>414</v>
      </c>
      <c r="U399">
        <v>400</v>
      </c>
      <c r="V399" t="s">
        <v>441</v>
      </c>
      <c r="W399">
        <v>160</v>
      </c>
      <c r="Y399" t="s">
        <v>686</v>
      </c>
    </row>
    <row r="400" spans="1:25">
      <c r="A400" t="s">
        <v>779</v>
      </c>
      <c r="B400" s="2" t="str">
        <f>Hyperlink("https://www.diodes.com/datasheet/download/DXTP07025BFGQ.pdf")</f>
        <v>https://www.diodes.com/datasheet/download/DXTP07025BFGQ.pdf</v>
      </c>
      <c r="C400" t="str">
        <f>Hyperlink("https://www.diodes.com/part/view/DXTP07025BFGQ","DXTP07025BFGQ")</f>
        <v>DXTP07025BFGQ</v>
      </c>
      <c r="D400" t="s">
        <v>778</v>
      </c>
      <c r="H400" t="s">
        <v>33</v>
      </c>
      <c r="I400" t="s">
        <v>698</v>
      </c>
      <c r="J400" t="s">
        <v>29</v>
      </c>
      <c r="K400">
        <v>25</v>
      </c>
      <c r="L400">
        <v>3</v>
      </c>
      <c r="M400">
        <v>8</v>
      </c>
      <c r="N400">
        <v>2.3</v>
      </c>
      <c r="O400">
        <v>100</v>
      </c>
      <c r="P400">
        <v>1</v>
      </c>
      <c r="Q400">
        <v>75</v>
      </c>
      <c r="R400">
        <v>2</v>
      </c>
      <c r="S400">
        <v>200</v>
      </c>
      <c r="T400" t="s">
        <v>414</v>
      </c>
      <c r="U400">
        <v>400</v>
      </c>
      <c r="V400" t="s">
        <v>441</v>
      </c>
      <c r="W400">
        <v>160</v>
      </c>
      <c r="Y400" t="s">
        <v>686</v>
      </c>
    </row>
    <row r="401" spans="1:25">
      <c r="A401" t="s">
        <v>780</v>
      </c>
      <c r="B401" s="2" t="str">
        <f>Hyperlink("https://www.diodes.com/datasheet/download/DXTP07040CFG.pdf")</f>
        <v>https://www.diodes.com/datasheet/download/DXTP07040CFG.pdf</v>
      </c>
      <c r="C401" t="str">
        <f>Hyperlink("https://www.diodes.com/part/view/DXTP07040CFG","DXTP07040CFG")</f>
        <v>DXTP07040CFG</v>
      </c>
      <c r="D401" t="s">
        <v>781</v>
      </c>
      <c r="H401" t="s">
        <v>27</v>
      </c>
      <c r="I401" t="s">
        <v>698</v>
      </c>
      <c r="J401" t="s">
        <v>29</v>
      </c>
      <c r="K401">
        <v>40</v>
      </c>
      <c r="L401">
        <v>3</v>
      </c>
      <c r="M401">
        <v>6</v>
      </c>
      <c r="N401">
        <v>2.3</v>
      </c>
      <c r="O401">
        <v>250</v>
      </c>
      <c r="P401">
        <v>0.5</v>
      </c>
      <c r="Q401">
        <v>150</v>
      </c>
      <c r="R401">
        <v>2</v>
      </c>
      <c r="S401">
        <v>200</v>
      </c>
      <c r="T401" t="s">
        <v>440</v>
      </c>
      <c r="U401">
        <v>500</v>
      </c>
      <c r="V401" t="s">
        <v>624</v>
      </c>
      <c r="W401">
        <v>100</v>
      </c>
      <c r="Y401" t="s">
        <v>686</v>
      </c>
    </row>
    <row r="402" spans="1:25">
      <c r="A402" t="s">
        <v>782</v>
      </c>
      <c r="B402" s="2" t="str">
        <f>Hyperlink("https://www.diodes.com/datasheet/download/DXTP07040CFGQ.pdf")</f>
        <v>https://www.diodes.com/datasheet/download/DXTP07040CFGQ.pdf</v>
      </c>
      <c r="C402" t="str">
        <f>Hyperlink("https://www.diodes.com/part/view/DXTP07040CFGQ","DXTP07040CFGQ")</f>
        <v>DXTP07040CFGQ</v>
      </c>
      <c r="D402" t="s">
        <v>781</v>
      </c>
      <c r="H402" t="s">
        <v>33</v>
      </c>
      <c r="I402" t="s">
        <v>698</v>
      </c>
      <c r="J402" t="s">
        <v>29</v>
      </c>
      <c r="K402">
        <v>40</v>
      </c>
      <c r="L402">
        <v>3</v>
      </c>
      <c r="M402">
        <v>6</v>
      </c>
      <c r="N402">
        <v>2.3</v>
      </c>
      <c r="O402">
        <v>250</v>
      </c>
      <c r="P402">
        <v>0.5</v>
      </c>
      <c r="Q402">
        <v>150</v>
      </c>
      <c r="R402">
        <v>2</v>
      </c>
      <c r="S402">
        <v>200</v>
      </c>
      <c r="T402" t="s">
        <v>783</v>
      </c>
      <c r="U402">
        <v>500</v>
      </c>
      <c r="V402" t="s">
        <v>624</v>
      </c>
      <c r="W402">
        <v>100</v>
      </c>
      <c r="Y402" t="s">
        <v>686</v>
      </c>
    </row>
    <row r="403" spans="1:25">
      <c r="A403" t="s">
        <v>784</v>
      </c>
      <c r="B403" s="2" t="str">
        <f>Hyperlink("https://www.diodes.com/datasheet/download/DXTP07060BFG.pdf")</f>
        <v>https://www.diodes.com/datasheet/download/DXTP07060BFG.pdf</v>
      </c>
      <c r="C403" t="str">
        <f>Hyperlink("https://www.diodes.com/part/view/DXTP07060BFG","DXTP07060BFG")</f>
        <v>DXTP07060BFG</v>
      </c>
      <c r="D403" t="s">
        <v>785</v>
      </c>
      <c r="H403" t="s">
        <v>27</v>
      </c>
      <c r="I403" t="s">
        <v>698</v>
      </c>
      <c r="J403" t="s">
        <v>29</v>
      </c>
      <c r="K403">
        <v>60</v>
      </c>
      <c r="L403">
        <v>3</v>
      </c>
      <c r="M403">
        <v>6</v>
      </c>
      <c r="N403">
        <v>2.3</v>
      </c>
      <c r="O403">
        <v>100</v>
      </c>
      <c r="P403">
        <v>0.5</v>
      </c>
      <c r="Q403">
        <v>40</v>
      </c>
      <c r="R403">
        <v>2</v>
      </c>
      <c r="S403">
        <v>250</v>
      </c>
      <c r="T403" t="s">
        <v>414</v>
      </c>
      <c r="U403">
        <v>500</v>
      </c>
      <c r="V403" t="s">
        <v>441</v>
      </c>
      <c r="W403">
        <v>140</v>
      </c>
      <c r="Y403" t="s">
        <v>686</v>
      </c>
    </row>
    <row r="404" spans="1:25">
      <c r="A404" t="s">
        <v>786</v>
      </c>
      <c r="B404" s="2" t="str">
        <f>Hyperlink("https://www.diodes.com/datasheet/download/DXTP07060BFGQ.pdf")</f>
        <v>https://www.diodes.com/datasheet/download/DXTP07060BFGQ.pdf</v>
      </c>
      <c r="C404" t="str">
        <f>Hyperlink("https://www.diodes.com/part/view/DXTP07060BFGQ","DXTP07060BFGQ")</f>
        <v>DXTP07060BFGQ</v>
      </c>
      <c r="D404" t="s">
        <v>785</v>
      </c>
      <c r="H404" t="s">
        <v>33</v>
      </c>
      <c r="I404" t="s">
        <v>698</v>
      </c>
      <c r="J404" t="s">
        <v>29</v>
      </c>
      <c r="K404">
        <v>60</v>
      </c>
      <c r="L404">
        <v>3</v>
      </c>
      <c r="M404">
        <v>6</v>
      </c>
      <c r="N404">
        <v>2.3</v>
      </c>
      <c r="O404">
        <v>100</v>
      </c>
      <c r="P404">
        <v>0.5</v>
      </c>
      <c r="Q404">
        <v>40</v>
      </c>
      <c r="R404">
        <v>2</v>
      </c>
      <c r="S404">
        <v>250</v>
      </c>
      <c r="T404" t="s">
        <v>414</v>
      </c>
      <c r="U404">
        <v>500</v>
      </c>
      <c r="V404" t="s">
        <v>441</v>
      </c>
      <c r="W404">
        <v>140</v>
      </c>
      <c r="Y404" t="s">
        <v>686</v>
      </c>
    </row>
    <row r="405" spans="1:25">
      <c r="A405" t="s">
        <v>787</v>
      </c>
      <c r="B405" s="2" t="str">
        <f>Hyperlink("https://www.diodes.com/datasheet/download/DXTP07100BFG.pdf")</f>
        <v>https://www.diodes.com/datasheet/download/DXTP07100BFG.pdf</v>
      </c>
      <c r="C405" t="str">
        <f>Hyperlink("https://www.diodes.com/part/view/DXTP07100BFG","DXTP07100BFG")</f>
        <v>DXTP07100BFG</v>
      </c>
      <c r="D405" t="s">
        <v>788</v>
      </c>
      <c r="H405" t="s">
        <v>27</v>
      </c>
      <c r="I405" t="s">
        <v>698</v>
      </c>
      <c r="J405" t="s">
        <v>29</v>
      </c>
      <c r="K405">
        <v>100</v>
      </c>
      <c r="L405">
        <v>2</v>
      </c>
      <c r="M405">
        <v>6</v>
      </c>
      <c r="N405">
        <v>2.1</v>
      </c>
      <c r="O405">
        <v>100</v>
      </c>
      <c r="P405">
        <v>0.5</v>
      </c>
      <c r="Q405">
        <v>55</v>
      </c>
      <c r="R405">
        <v>1</v>
      </c>
      <c r="S405">
        <v>250</v>
      </c>
      <c r="T405" t="s">
        <v>414</v>
      </c>
      <c r="U405">
        <v>500</v>
      </c>
      <c r="V405" t="s">
        <v>62</v>
      </c>
      <c r="W405">
        <v>140</v>
      </c>
      <c r="Y405" t="s">
        <v>686</v>
      </c>
    </row>
    <row r="406" spans="1:25">
      <c r="A406" t="s">
        <v>789</v>
      </c>
      <c r="B406" s="2" t="str">
        <f>Hyperlink("https://www.diodes.com/datasheet/download/DXTP07100BFGQ.pdf")</f>
        <v>https://www.diodes.com/datasheet/download/DXTP07100BFGQ.pdf</v>
      </c>
      <c r="C406" t="str">
        <f>Hyperlink("https://www.diodes.com/part/view/DXTP07100BFGQ","DXTP07100BFGQ")</f>
        <v>DXTP07100BFGQ</v>
      </c>
      <c r="D406" t="s">
        <v>788</v>
      </c>
      <c r="H406" t="s">
        <v>33</v>
      </c>
      <c r="I406" t="s">
        <v>698</v>
      </c>
      <c r="J406" t="s">
        <v>29</v>
      </c>
      <c r="K406">
        <v>100</v>
      </c>
      <c r="L406">
        <v>2</v>
      </c>
      <c r="M406">
        <v>6</v>
      </c>
      <c r="N406">
        <v>2.3</v>
      </c>
      <c r="O406">
        <v>100</v>
      </c>
      <c r="P406">
        <v>0.5</v>
      </c>
      <c r="Q406">
        <v>55</v>
      </c>
      <c r="R406">
        <v>1</v>
      </c>
      <c r="S406">
        <v>250</v>
      </c>
      <c r="T406" t="s">
        <v>414</v>
      </c>
      <c r="U406">
        <v>500</v>
      </c>
      <c r="V406" t="s">
        <v>62</v>
      </c>
      <c r="W406">
        <v>140</v>
      </c>
      <c r="Y406" t="s">
        <v>686</v>
      </c>
    </row>
    <row r="407" spans="1:25">
      <c r="A407" t="s">
        <v>790</v>
      </c>
      <c r="B407" s="2" t="str">
        <f>Hyperlink("https://www.diodes.com/datasheet/download/DXTP19020DP5.pdf")</f>
        <v>https://www.diodes.com/datasheet/download/DXTP19020DP5.pdf</v>
      </c>
      <c r="C407" t="str">
        <f>Hyperlink("https://www.diodes.com/part/view/DXTP19020DP5","DXTP19020DP5")</f>
        <v>DXTP19020DP5</v>
      </c>
      <c r="D407" t="s">
        <v>791</v>
      </c>
      <c r="H407" t="s">
        <v>27</v>
      </c>
      <c r="I407" t="s">
        <v>439</v>
      </c>
      <c r="J407" t="s">
        <v>29</v>
      </c>
      <c r="K407">
        <v>20</v>
      </c>
      <c r="L407">
        <v>8</v>
      </c>
      <c r="M407">
        <v>15</v>
      </c>
      <c r="N407">
        <v>3.2</v>
      </c>
      <c r="O407">
        <v>300</v>
      </c>
      <c r="P407">
        <v>0.1</v>
      </c>
      <c r="Q407">
        <v>200</v>
      </c>
      <c r="R407">
        <v>2</v>
      </c>
      <c r="S407">
        <v>130</v>
      </c>
      <c r="T407" t="s">
        <v>508</v>
      </c>
      <c r="U407">
        <v>145</v>
      </c>
      <c r="V407" t="s">
        <v>552</v>
      </c>
      <c r="W407">
        <v>176</v>
      </c>
      <c r="Y407" t="s">
        <v>625</v>
      </c>
    </row>
    <row r="408" spans="1:25">
      <c r="A408" t="s">
        <v>792</v>
      </c>
      <c r="B408" s="2" t="str">
        <f>Hyperlink("https://www.diodes.com/datasheet/download/DXTP22040CFG.pdf")</f>
        <v>https://www.diodes.com/datasheet/download/DXTP22040CFG.pdf</v>
      </c>
      <c r="C408" t="str">
        <f>Hyperlink("https://www.diodes.com/part/view/DXTP22040CFG","DXTP22040CFG")</f>
        <v>DXTP22040CFG</v>
      </c>
      <c r="D408" t="s">
        <v>793</v>
      </c>
      <c r="G408">
        <v>65</v>
      </c>
      <c r="H408" t="s">
        <v>27</v>
      </c>
      <c r="I408" t="s">
        <v>758</v>
      </c>
      <c r="J408" t="s">
        <v>29</v>
      </c>
      <c r="K408">
        <v>40</v>
      </c>
      <c r="L408">
        <v>2</v>
      </c>
      <c r="M408">
        <v>3</v>
      </c>
      <c r="N408">
        <v>2.3</v>
      </c>
      <c r="O408">
        <v>200</v>
      </c>
      <c r="P408">
        <v>0.5</v>
      </c>
      <c r="Q408">
        <v>80</v>
      </c>
      <c r="R408">
        <v>2</v>
      </c>
      <c r="S408">
        <v>130</v>
      </c>
      <c r="T408" t="s">
        <v>30</v>
      </c>
      <c r="U408">
        <v>350</v>
      </c>
      <c r="V408" t="s">
        <v>62</v>
      </c>
      <c r="W408">
        <v>120</v>
      </c>
      <c r="X408" t="s">
        <v>794</v>
      </c>
      <c r="Y408" t="s">
        <v>686</v>
      </c>
    </row>
    <row r="409" spans="1:25">
      <c r="A409" t="s">
        <v>795</v>
      </c>
      <c r="B409" s="2" t="str">
        <f>Hyperlink("https://www.diodes.com/datasheet/download/DXTP22040CFGQ.pdf")</f>
        <v>https://www.diodes.com/datasheet/download/DXTP22040CFGQ.pdf</v>
      </c>
      <c r="C409" t="str">
        <f>Hyperlink("https://www.diodes.com/part/view/DXTP22040CFGQ","DXTP22040CFGQ")</f>
        <v>DXTP22040CFGQ</v>
      </c>
      <c r="D409" t="s">
        <v>793</v>
      </c>
      <c r="G409">
        <v>65</v>
      </c>
      <c r="H409" t="s">
        <v>33</v>
      </c>
      <c r="I409" t="s">
        <v>758</v>
      </c>
      <c r="J409" t="s">
        <v>29</v>
      </c>
      <c r="K409">
        <v>40</v>
      </c>
      <c r="L409">
        <v>2</v>
      </c>
      <c r="M409">
        <v>3</v>
      </c>
      <c r="N409">
        <v>2.3</v>
      </c>
      <c r="O409">
        <v>200</v>
      </c>
      <c r="P409">
        <v>0.5</v>
      </c>
      <c r="Q409">
        <v>80</v>
      </c>
      <c r="R409">
        <v>2</v>
      </c>
      <c r="S409">
        <v>130</v>
      </c>
      <c r="T409" t="s">
        <v>30</v>
      </c>
      <c r="U409">
        <v>350</v>
      </c>
      <c r="V409" t="s">
        <v>62</v>
      </c>
      <c r="W409">
        <v>120</v>
      </c>
      <c r="Y409" t="s">
        <v>686</v>
      </c>
    </row>
    <row r="410" spans="1:25">
      <c r="A410" t="s">
        <v>796</v>
      </c>
      <c r="B410" s="2" t="str">
        <f>Hyperlink("https://www.diodes.com/datasheet/download/DXTP22040DFG.pdf")</f>
        <v>https://www.diodes.com/datasheet/download/DXTP22040DFG.pdf</v>
      </c>
      <c r="C410" t="str">
        <f>Hyperlink("https://www.diodes.com/part/view/DXTP22040DFG","DXTP22040DFG")</f>
        <v>DXTP22040DFG</v>
      </c>
      <c r="D410" t="s">
        <v>793</v>
      </c>
      <c r="G410">
        <v>73</v>
      </c>
      <c r="H410" t="s">
        <v>27</v>
      </c>
      <c r="I410" t="s">
        <v>758</v>
      </c>
      <c r="J410" t="s">
        <v>29</v>
      </c>
      <c r="K410">
        <v>40</v>
      </c>
      <c r="L410">
        <v>2</v>
      </c>
      <c r="M410">
        <v>3</v>
      </c>
      <c r="N410">
        <v>2.3</v>
      </c>
      <c r="O410">
        <v>300</v>
      </c>
      <c r="P410">
        <v>0.5</v>
      </c>
      <c r="Q410">
        <v>120</v>
      </c>
      <c r="R410">
        <v>2</v>
      </c>
      <c r="S410">
        <v>170</v>
      </c>
      <c r="T410" t="s">
        <v>30</v>
      </c>
      <c r="U410">
        <v>400</v>
      </c>
      <c r="V410" t="s">
        <v>62</v>
      </c>
      <c r="W410">
        <v>120</v>
      </c>
      <c r="Y410" t="s">
        <v>686</v>
      </c>
    </row>
    <row r="411" spans="1:25">
      <c r="A411" t="s">
        <v>797</v>
      </c>
      <c r="B411" s="2" t="str">
        <f>Hyperlink("https://www.diodes.com/datasheet/download/DXTP22040DFGQ.pdf")</f>
        <v>https://www.diodes.com/datasheet/download/DXTP22040DFGQ.pdf</v>
      </c>
      <c r="C411" t="str">
        <f>Hyperlink("https://www.diodes.com/part/view/DXTP22040DFGQ","DXTP22040DFGQ")</f>
        <v>DXTP22040DFGQ</v>
      </c>
      <c r="D411" t="s">
        <v>793</v>
      </c>
      <c r="G411">
        <v>73</v>
      </c>
      <c r="H411" t="s">
        <v>33</v>
      </c>
      <c r="I411" t="s">
        <v>758</v>
      </c>
      <c r="J411" t="s">
        <v>29</v>
      </c>
      <c r="K411">
        <v>40</v>
      </c>
      <c r="L411">
        <v>2</v>
      </c>
      <c r="M411">
        <v>3</v>
      </c>
      <c r="N411">
        <v>2.3</v>
      </c>
      <c r="O411">
        <v>300</v>
      </c>
      <c r="P411">
        <v>0.5</v>
      </c>
      <c r="Q411">
        <v>120</v>
      </c>
      <c r="R411">
        <v>2</v>
      </c>
      <c r="S411">
        <v>170</v>
      </c>
      <c r="T411" t="s">
        <v>30</v>
      </c>
      <c r="U411">
        <v>400</v>
      </c>
      <c r="V411" t="s">
        <v>62</v>
      </c>
      <c r="W411">
        <v>120</v>
      </c>
      <c r="Y411" t="s">
        <v>686</v>
      </c>
    </row>
    <row r="412" spans="1:25">
      <c r="A412" t="s">
        <v>798</v>
      </c>
      <c r="B412" s="2" t="str">
        <f>Hyperlink("https://www.diodes.com/datasheet/download/DXTP3C100PD.pdf")</f>
        <v>https://www.diodes.com/datasheet/download/DXTP3C100PD.pdf</v>
      </c>
      <c r="C412" t="str">
        <f>Hyperlink("https://www.diodes.com/part/view/DXTP3C100PD","DXTP3C100PD")</f>
        <v>DXTP3C100PD</v>
      </c>
      <c r="D412" t="s">
        <v>799</v>
      </c>
      <c r="G412">
        <v>180</v>
      </c>
      <c r="H412" t="s">
        <v>27</v>
      </c>
      <c r="I412" t="s">
        <v>439</v>
      </c>
      <c r="J412" t="s">
        <v>117</v>
      </c>
      <c r="K412">
        <v>100</v>
      </c>
      <c r="L412">
        <v>3</v>
      </c>
      <c r="M412">
        <v>8</v>
      </c>
      <c r="N412">
        <v>1.76</v>
      </c>
      <c r="O412">
        <v>170</v>
      </c>
      <c r="P412">
        <v>0.5</v>
      </c>
      <c r="Q412">
        <v>45</v>
      </c>
      <c r="R412">
        <v>2</v>
      </c>
      <c r="S412">
        <v>110</v>
      </c>
      <c r="T412" t="s">
        <v>30</v>
      </c>
      <c r="U412">
        <v>360</v>
      </c>
      <c r="V412" t="s">
        <v>62</v>
      </c>
      <c r="W412">
        <v>125</v>
      </c>
      <c r="Y412" t="s">
        <v>682</v>
      </c>
    </row>
    <row r="413" spans="1:25">
      <c r="A413" t="s">
        <v>800</v>
      </c>
      <c r="B413" s="2" t="str">
        <f>Hyperlink("https://www.diodes.com/datasheet/download/DXTP3C100PDQ.pdf")</f>
        <v>https://www.diodes.com/datasheet/download/DXTP3C100PDQ.pdf</v>
      </c>
      <c r="C413" t="str">
        <f>Hyperlink("https://www.diodes.com/part/view/DXTP3C100PDQ","DXTP3C100PDQ")</f>
        <v>DXTP3C100PDQ</v>
      </c>
      <c r="D413" t="s">
        <v>799</v>
      </c>
      <c r="H413" t="s">
        <v>33</v>
      </c>
      <c r="I413" t="s">
        <v>439</v>
      </c>
      <c r="J413" t="s">
        <v>117</v>
      </c>
      <c r="K413">
        <v>100</v>
      </c>
      <c r="L413">
        <v>3</v>
      </c>
      <c r="M413">
        <v>8</v>
      </c>
      <c r="N413">
        <v>1.76</v>
      </c>
      <c r="O413">
        <v>170</v>
      </c>
      <c r="P413">
        <v>0.5</v>
      </c>
      <c r="Q413">
        <v>45</v>
      </c>
      <c r="R413">
        <v>2</v>
      </c>
      <c r="S413">
        <v>110</v>
      </c>
      <c r="T413" t="s">
        <v>30</v>
      </c>
      <c r="U413">
        <v>360</v>
      </c>
      <c r="V413" t="s">
        <v>62</v>
      </c>
      <c r="W413">
        <v>125</v>
      </c>
      <c r="Y413" t="s">
        <v>682</v>
      </c>
    </row>
    <row r="414" spans="1:25">
      <c r="A414" t="s">
        <v>801</v>
      </c>
      <c r="B414" s="2" t="str">
        <f>Hyperlink("https://www.diodes.com/datasheet/download/DXTP3C100PSQ.pdf")</f>
        <v>https://www.diodes.com/datasheet/download/DXTP3C100PSQ.pdf</v>
      </c>
      <c r="C414" t="str">
        <f>Hyperlink("https://www.diodes.com/part/view/DXTP3C100PSQ","DXTP3C100PSQ")</f>
        <v>DXTP3C100PSQ</v>
      </c>
      <c r="D414" t="s">
        <v>802</v>
      </c>
      <c r="G414">
        <v>110</v>
      </c>
      <c r="H414" t="s">
        <v>33</v>
      </c>
      <c r="I414" t="s">
        <v>439</v>
      </c>
      <c r="J414" t="s">
        <v>29</v>
      </c>
      <c r="K414">
        <v>100</v>
      </c>
      <c r="L414">
        <v>3</v>
      </c>
      <c r="M414">
        <v>8</v>
      </c>
      <c r="N414">
        <v>2.5</v>
      </c>
      <c r="O414">
        <v>170</v>
      </c>
      <c r="P414">
        <v>0.5</v>
      </c>
      <c r="Q414">
        <v>45</v>
      </c>
      <c r="R414">
        <v>2</v>
      </c>
      <c r="S414">
        <v>110</v>
      </c>
      <c r="T414" t="s">
        <v>30</v>
      </c>
      <c r="U414">
        <v>360</v>
      </c>
      <c r="V414" t="s">
        <v>62</v>
      </c>
      <c r="W414">
        <v>125</v>
      </c>
      <c r="Y414" t="s">
        <v>732</v>
      </c>
    </row>
    <row r="415" spans="1:25">
      <c r="A415" t="s">
        <v>803</v>
      </c>
      <c r="B415" s="2" t="str">
        <f>Hyperlink("https://www.diodes.com/datasheet/download/DXTP3C60PS.pdf")</f>
        <v>https://www.diodes.com/datasheet/download/DXTP3C60PS.pdf</v>
      </c>
      <c r="C415" t="str">
        <f>Hyperlink("https://www.diodes.com/part/view/DXTP3C60PS","DXTP3C60PS")</f>
        <v>DXTP3C60PS</v>
      </c>
      <c r="D415" t="s">
        <v>804</v>
      </c>
      <c r="G415">
        <v>80</v>
      </c>
      <c r="H415" t="s">
        <v>27</v>
      </c>
      <c r="I415" t="s">
        <v>439</v>
      </c>
      <c r="J415" t="s">
        <v>29</v>
      </c>
      <c r="K415">
        <v>60</v>
      </c>
      <c r="L415">
        <v>3</v>
      </c>
      <c r="M415">
        <v>8</v>
      </c>
      <c r="N415">
        <v>2.5</v>
      </c>
      <c r="O415">
        <v>150</v>
      </c>
      <c r="P415">
        <v>0.5</v>
      </c>
      <c r="Q415">
        <v>35</v>
      </c>
      <c r="R415">
        <v>3</v>
      </c>
      <c r="S415">
        <v>225</v>
      </c>
      <c r="T415" t="s">
        <v>36</v>
      </c>
      <c r="U415">
        <v>360</v>
      </c>
      <c r="V415" t="s">
        <v>441</v>
      </c>
      <c r="W415">
        <v>100</v>
      </c>
      <c r="Y415" t="s">
        <v>732</v>
      </c>
    </row>
    <row r="416" spans="1:25">
      <c r="A416" t="s">
        <v>805</v>
      </c>
      <c r="B416" s="2" t="str">
        <f>Hyperlink("https://www.diodes.com/datasheet/download/DXTP3C60PSQ.pdf")</f>
        <v>https://www.diodes.com/datasheet/download/DXTP3C60PSQ.pdf</v>
      </c>
      <c r="C416" t="str">
        <f>Hyperlink("https://www.diodes.com/part/view/DXTP3C60PSQ","DXTP3C60PSQ")</f>
        <v>DXTP3C60PSQ</v>
      </c>
      <c r="D416" t="s">
        <v>804</v>
      </c>
      <c r="G416">
        <v>80</v>
      </c>
      <c r="H416" t="s">
        <v>33</v>
      </c>
      <c r="I416" t="s">
        <v>439</v>
      </c>
      <c r="J416" t="s">
        <v>29</v>
      </c>
      <c r="K416">
        <v>60</v>
      </c>
      <c r="L416">
        <v>3</v>
      </c>
      <c r="M416">
        <v>8</v>
      </c>
      <c r="N416">
        <v>2.5</v>
      </c>
      <c r="O416">
        <v>150</v>
      </c>
      <c r="P416">
        <v>0.5</v>
      </c>
      <c r="Q416">
        <v>35</v>
      </c>
      <c r="R416">
        <v>3</v>
      </c>
      <c r="S416">
        <v>225</v>
      </c>
      <c r="T416" t="s">
        <v>36</v>
      </c>
      <c r="U416">
        <v>360</v>
      </c>
      <c r="V416" t="s">
        <v>441</v>
      </c>
      <c r="W416">
        <v>100</v>
      </c>
      <c r="Y416" t="s">
        <v>732</v>
      </c>
    </row>
    <row r="417" spans="1:25">
      <c r="A417" t="s">
        <v>806</v>
      </c>
      <c r="B417" s="2" t="str">
        <f>Hyperlink("https://www.diodes.com/datasheet/download/DXTP560BP5.pdf")</f>
        <v>https://www.diodes.com/datasheet/download/DXTP560BP5.pdf</v>
      </c>
      <c r="C417" t="str">
        <f>Hyperlink("https://www.diodes.com/part/view/DXTP560BP5","DXTP560BP5")</f>
        <v>DXTP560BP5</v>
      </c>
      <c r="D417" t="s">
        <v>807</v>
      </c>
      <c r="H417" t="s">
        <v>27</v>
      </c>
      <c r="I417" t="s">
        <v>54</v>
      </c>
      <c r="J417" t="s">
        <v>29</v>
      </c>
      <c r="K417">
        <v>500</v>
      </c>
      <c r="L417">
        <v>0.15</v>
      </c>
      <c r="M417">
        <v>0.5</v>
      </c>
      <c r="N417">
        <v>2.8</v>
      </c>
      <c r="O417">
        <v>100</v>
      </c>
      <c r="P417">
        <v>0.001</v>
      </c>
      <c r="Q417">
        <v>80</v>
      </c>
      <c r="R417">
        <v>0.05</v>
      </c>
      <c r="S417">
        <v>200</v>
      </c>
      <c r="T417" t="s">
        <v>480</v>
      </c>
      <c r="U417">
        <v>500</v>
      </c>
      <c r="V417" t="s">
        <v>808</v>
      </c>
      <c r="W417">
        <v>60</v>
      </c>
      <c r="Y417" t="s">
        <v>625</v>
      </c>
    </row>
    <row r="418" spans="1:25">
      <c r="A418" t="s">
        <v>809</v>
      </c>
      <c r="B418" s="2" t="str">
        <f>Hyperlink("https://www.diodes.com/datasheet/download/DXTP58100CFDB.pdf")</f>
        <v>https://www.diodes.com/datasheet/download/DXTP58100CFDB.pdf</v>
      </c>
      <c r="C418" t="str">
        <f>Hyperlink("https://www.diodes.com/part/view/DXTP58100CFDB","DXTP58100CFDB")</f>
        <v>DXTP58100CFDB</v>
      </c>
      <c r="D418" t="s">
        <v>810</v>
      </c>
      <c r="H418" t="s">
        <v>27</v>
      </c>
      <c r="I418" t="s">
        <v>439</v>
      </c>
      <c r="J418" t="s">
        <v>29</v>
      </c>
      <c r="K418">
        <v>100</v>
      </c>
      <c r="L418">
        <v>2</v>
      </c>
      <c r="M418">
        <v>4</v>
      </c>
      <c r="N418">
        <v>1.25</v>
      </c>
      <c r="O418">
        <v>160</v>
      </c>
      <c r="P418">
        <v>0.5</v>
      </c>
      <c r="Q418">
        <v>15</v>
      </c>
      <c r="R418">
        <v>3</v>
      </c>
      <c r="S418">
        <v>70</v>
      </c>
      <c r="T418" t="s">
        <v>30</v>
      </c>
      <c r="U418">
        <v>185</v>
      </c>
      <c r="V418" t="s">
        <v>62</v>
      </c>
      <c r="W418">
        <v>135</v>
      </c>
      <c r="Y418" t="s">
        <v>124</v>
      </c>
    </row>
    <row r="419" spans="1:25">
      <c r="A419" t="s">
        <v>811</v>
      </c>
      <c r="B419" s="2" t="str">
        <f>Hyperlink("https://www.diodes.com/datasheet/download/DXTP5820CFDB.pdf")</f>
        <v>https://www.diodes.com/datasheet/download/DXTP5820CFDB.pdf</v>
      </c>
      <c r="C419" t="str">
        <f>Hyperlink("https://www.diodes.com/part/view/DXTP5820CFDB","DXTP5820CFDB")</f>
        <v>DXTP5820CFDB</v>
      </c>
      <c r="D419" t="s">
        <v>812</v>
      </c>
      <c r="H419" t="s">
        <v>27</v>
      </c>
      <c r="I419" t="s">
        <v>439</v>
      </c>
      <c r="J419" t="s">
        <v>29</v>
      </c>
      <c r="K419">
        <v>20</v>
      </c>
      <c r="L419">
        <v>6</v>
      </c>
      <c r="M419">
        <v>8</v>
      </c>
      <c r="N419">
        <v>1.25</v>
      </c>
      <c r="O419">
        <v>200</v>
      </c>
      <c r="P419">
        <v>0.5</v>
      </c>
      <c r="Q419">
        <v>110</v>
      </c>
      <c r="R419">
        <v>6</v>
      </c>
      <c r="S419">
        <v>40</v>
      </c>
      <c r="T419" t="s">
        <v>30</v>
      </c>
      <c r="U419">
        <v>350</v>
      </c>
      <c r="V419" t="s">
        <v>741</v>
      </c>
      <c r="W419">
        <v>140</v>
      </c>
      <c r="Y419" t="s">
        <v>124</v>
      </c>
    </row>
    <row r="420" spans="1:25">
      <c r="A420" t="s">
        <v>813</v>
      </c>
      <c r="B420" s="2" t="str">
        <f>Hyperlink("https://www.diodes.com/datasheet/download/DXTP5840CFDB.pdf")</f>
        <v>https://www.diodes.com/datasheet/download/DXTP5840CFDB.pdf</v>
      </c>
      <c r="C420" t="str">
        <f>Hyperlink("https://www.diodes.com/part/view/DXTP5840CFDB","DXTP5840CFDB")</f>
        <v>DXTP5840CFDB</v>
      </c>
      <c r="D420" t="s">
        <v>814</v>
      </c>
      <c r="H420" t="s">
        <v>27</v>
      </c>
      <c r="I420" t="s">
        <v>439</v>
      </c>
      <c r="J420" t="s">
        <v>29</v>
      </c>
      <c r="K420">
        <v>40</v>
      </c>
      <c r="L420">
        <v>4.8</v>
      </c>
      <c r="M420">
        <v>8</v>
      </c>
      <c r="N420">
        <v>1.25</v>
      </c>
      <c r="O420">
        <v>240</v>
      </c>
      <c r="P420">
        <v>0.5</v>
      </c>
      <c r="Q420">
        <v>150</v>
      </c>
      <c r="R420">
        <v>3</v>
      </c>
      <c r="S420">
        <v>130</v>
      </c>
      <c r="T420" t="s">
        <v>508</v>
      </c>
      <c r="U420">
        <v>260</v>
      </c>
      <c r="V420" t="s">
        <v>738</v>
      </c>
      <c r="W420">
        <v>135</v>
      </c>
      <c r="Y420" t="s">
        <v>124</v>
      </c>
    </row>
    <row r="421" spans="1:25">
      <c r="A421" t="s">
        <v>815</v>
      </c>
      <c r="B421" s="2" t="str">
        <f>Hyperlink("https://www.diodes.com/datasheet/download/DXTP5840CFJAWQ.pdf")</f>
        <v>https://www.diodes.com/datasheet/download/DXTP5840CFJAWQ.pdf</v>
      </c>
      <c r="C421" t="str">
        <f>Hyperlink("https://www.diodes.com/part/view/DXTP5840CFJAWQ","DXTP5840CFJAWQ")</f>
        <v>DXTP5840CFJAWQ</v>
      </c>
      <c r="D421" t="s">
        <v>814</v>
      </c>
      <c r="H421" t="s">
        <v>33</v>
      </c>
      <c r="I421" t="s">
        <v>439</v>
      </c>
      <c r="J421" t="s">
        <v>29</v>
      </c>
      <c r="K421">
        <v>40</v>
      </c>
      <c r="L421">
        <v>4.8</v>
      </c>
      <c r="M421">
        <v>8</v>
      </c>
      <c r="N421">
        <v>1.75</v>
      </c>
      <c r="O421">
        <v>240</v>
      </c>
      <c r="P421">
        <v>0.5</v>
      </c>
      <c r="Q421">
        <v>150</v>
      </c>
      <c r="R421">
        <v>3</v>
      </c>
      <c r="S421">
        <v>80</v>
      </c>
      <c r="T421" t="s">
        <v>414</v>
      </c>
      <c r="U421">
        <v>370</v>
      </c>
      <c r="V421" t="s">
        <v>816</v>
      </c>
      <c r="W421">
        <v>135</v>
      </c>
      <c r="Y421" t="s">
        <v>127</v>
      </c>
    </row>
    <row r="422" spans="1:25">
      <c r="A422" t="s">
        <v>817</v>
      </c>
      <c r="B422" s="2" t="str">
        <f>Hyperlink("https://www.diodes.com/datasheet/download/DXTP5860CFDB.pdf")</f>
        <v>https://www.diodes.com/datasheet/download/DXTP5860CFDB.pdf</v>
      </c>
      <c r="C422" t="str">
        <f>Hyperlink("https://www.diodes.com/part/view/DXTP5860CFDB","DXTP5860CFDB")</f>
        <v>DXTP5860CFDB</v>
      </c>
      <c r="D422" t="s">
        <v>818</v>
      </c>
      <c r="H422" t="s">
        <v>27</v>
      </c>
      <c r="I422" t="s">
        <v>439</v>
      </c>
      <c r="J422" t="s">
        <v>29</v>
      </c>
      <c r="K422">
        <v>60</v>
      </c>
      <c r="L422">
        <v>4</v>
      </c>
      <c r="M422">
        <v>8</v>
      </c>
      <c r="N422">
        <v>1.25</v>
      </c>
      <c r="O422">
        <v>170</v>
      </c>
      <c r="P422">
        <v>0.5</v>
      </c>
      <c r="Q422">
        <v>50</v>
      </c>
      <c r="R422">
        <v>5</v>
      </c>
      <c r="S422">
        <v>55</v>
      </c>
      <c r="T422" t="s">
        <v>30</v>
      </c>
      <c r="U422">
        <v>450</v>
      </c>
      <c r="V422" t="s">
        <v>819</v>
      </c>
      <c r="W422">
        <v>130</v>
      </c>
      <c r="Y422" t="s">
        <v>124</v>
      </c>
    </row>
    <row r="423" spans="1:25">
      <c r="A423" t="s">
        <v>820</v>
      </c>
      <c r="B423" s="2" t="str">
        <f>Hyperlink("https://www.diodes.com/datasheet/download/DZT2222A.pdf")</f>
        <v>https://www.diodes.com/datasheet/download/DZT2222A.pdf</v>
      </c>
      <c r="C423" t="str">
        <f>Hyperlink("https://www.diodes.com/part/view/DZT2222A","DZT2222A")</f>
        <v>DZT2222A</v>
      </c>
      <c r="D423" t="s">
        <v>821</v>
      </c>
      <c r="H423" t="s">
        <v>27</v>
      </c>
      <c r="I423" t="s">
        <v>41</v>
      </c>
      <c r="J423" t="s">
        <v>79</v>
      </c>
      <c r="K423">
        <v>40</v>
      </c>
      <c r="L423">
        <v>0.6</v>
      </c>
      <c r="N423">
        <v>1</v>
      </c>
      <c r="O423">
        <v>100</v>
      </c>
      <c r="P423">
        <v>0.15</v>
      </c>
      <c r="Q423">
        <v>40</v>
      </c>
      <c r="R423">
        <v>0.5</v>
      </c>
      <c r="S423">
        <v>300</v>
      </c>
      <c r="T423" t="s">
        <v>423</v>
      </c>
      <c r="U423">
        <v>1000</v>
      </c>
      <c r="V423" t="s">
        <v>30</v>
      </c>
      <c r="W423">
        <v>300</v>
      </c>
      <c r="Y423" t="s">
        <v>330</v>
      </c>
    </row>
    <row r="424" spans="1:25">
      <c r="A424" t="s">
        <v>822</v>
      </c>
      <c r="B424" s="2" t="str">
        <f>Hyperlink("https://www.diodes.com/datasheet/download/DZT2907A.pdf")</f>
        <v>https://www.diodes.com/datasheet/download/DZT2907A.pdf</v>
      </c>
      <c r="C424" t="str">
        <f>Hyperlink("https://www.diodes.com/part/view/DZT2907A","DZT2907A")</f>
        <v>DZT2907A</v>
      </c>
      <c r="D424" t="s">
        <v>823</v>
      </c>
      <c r="H424" t="s">
        <v>27</v>
      </c>
      <c r="I424" t="s">
        <v>41</v>
      </c>
      <c r="J424" t="s">
        <v>29</v>
      </c>
      <c r="K424">
        <v>60</v>
      </c>
      <c r="L424">
        <v>0.6</v>
      </c>
      <c r="M424">
        <v>0.8</v>
      </c>
      <c r="N424">
        <v>1</v>
      </c>
      <c r="O424">
        <v>100</v>
      </c>
      <c r="P424">
        <v>0.15</v>
      </c>
      <c r="Q424">
        <v>50</v>
      </c>
      <c r="R424">
        <v>0.5</v>
      </c>
      <c r="S424">
        <v>400</v>
      </c>
      <c r="T424" t="s">
        <v>423</v>
      </c>
      <c r="U424">
        <v>1600</v>
      </c>
      <c r="V424" t="s">
        <v>30</v>
      </c>
      <c r="W424">
        <v>200</v>
      </c>
      <c r="Y424" t="s">
        <v>330</v>
      </c>
    </row>
    <row r="425" spans="1:25">
      <c r="A425" t="s">
        <v>824</v>
      </c>
      <c r="B425" s="2" t="str">
        <f>Hyperlink("https://www.diodes.com/datasheet/download/DZT5401.pdf")</f>
        <v>https://www.diodes.com/datasheet/download/DZT5401.pdf</v>
      </c>
      <c r="C425" t="str">
        <f>Hyperlink("https://www.diodes.com/part/view/DZT5401","DZT5401")</f>
        <v>DZT5401</v>
      </c>
      <c r="D425" t="s">
        <v>825</v>
      </c>
      <c r="H425" t="s">
        <v>27</v>
      </c>
      <c r="I425" t="s">
        <v>54</v>
      </c>
      <c r="J425" t="s">
        <v>29</v>
      </c>
      <c r="K425">
        <v>150</v>
      </c>
      <c r="L425">
        <v>0.6</v>
      </c>
      <c r="N425">
        <v>1</v>
      </c>
      <c r="O425">
        <v>60</v>
      </c>
      <c r="P425">
        <v>0.01</v>
      </c>
      <c r="Q425">
        <v>50</v>
      </c>
      <c r="R425">
        <v>0.05</v>
      </c>
      <c r="S425">
        <v>200</v>
      </c>
      <c r="T425" t="s">
        <v>463</v>
      </c>
      <c r="U425">
        <v>500</v>
      </c>
      <c r="V425" t="s">
        <v>42</v>
      </c>
      <c r="W425">
        <v>100</v>
      </c>
      <c r="Y425" t="s">
        <v>330</v>
      </c>
    </row>
    <row r="426" spans="1:25">
      <c r="A426" t="s">
        <v>826</v>
      </c>
      <c r="B426" s="2" t="str">
        <f>Hyperlink("https://www.diodes.com/datasheet/download/DZT5551.pdf")</f>
        <v>https://www.diodes.com/datasheet/download/DZT5551.pdf</v>
      </c>
      <c r="C426" t="str">
        <f>Hyperlink("https://www.diodes.com/part/view/DZT5551","DZT5551")</f>
        <v>DZT5551</v>
      </c>
      <c r="D426" t="s">
        <v>827</v>
      </c>
      <c r="H426" t="s">
        <v>27</v>
      </c>
      <c r="I426" t="s">
        <v>54</v>
      </c>
      <c r="J426" t="s">
        <v>79</v>
      </c>
      <c r="K426">
        <v>160</v>
      </c>
      <c r="L426">
        <v>0.6</v>
      </c>
      <c r="M426">
        <v>1</v>
      </c>
      <c r="N426">
        <v>2</v>
      </c>
      <c r="O426">
        <v>80</v>
      </c>
      <c r="P426">
        <v>0.01</v>
      </c>
      <c r="Q426">
        <v>30</v>
      </c>
      <c r="R426">
        <v>0.05</v>
      </c>
      <c r="S426">
        <v>150</v>
      </c>
      <c r="T426" t="s">
        <v>463</v>
      </c>
      <c r="U426">
        <v>200</v>
      </c>
      <c r="V426" t="s">
        <v>42</v>
      </c>
      <c r="W426">
        <v>100</v>
      </c>
      <c r="Y426" t="s">
        <v>330</v>
      </c>
    </row>
    <row r="427" spans="1:25">
      <c r="A427" t="s">
        <v>828</v>
      </c>
      <c r="B427" s="2" t="str">
        <f>Hyperlink("https://www.diodes.com/datasheet/download/DZT5551Q.pdf")</f>
        <v>https://www.diodes.com/datasheet/download/DZT5551Q.pdf</v>
      </c>
      <c r="C427" t="str">
        <f>Hyperlink("https://www.diodes.com/part/view/DZT5551Q","DZT5551Q")</f>
        <v>DZT5551Q</v>
      </c>
      <c r="D427" t="s">
        <v>827</v>
      </c>
      <c r="H427" t="s">
        <v>33</v>
      </c>
      <c r="I427" t="s">
        <v>54</v>
      </c>
      <c r="J427" t="s">
        <v>79</v>
      </c>
      <c r="K427">
        <v>160</v>
      </c>
      <c r="L427">
        <v>0.6</v>
      </c>
      <c r="M427">
        <v>1</v>
      </c>
      <c r="N427">
        <v>2</v>
      </c>
      <c r="O427">
        <v>80</v>
      </c>
      <c r="P427">
        <v>0.01</v>
      </c>
      <c r="Q427">
        <v>30</v>
      </c>
      <c r="R427">
        <v>0.05</v>
      </c>
      <c r="S427">
        <v>150</v>
      </c>
      <c r="T427" t="s">
        <v>463</v>
      </c>
      <c r="U427">
        <v>200</v>
      </c>
      <c r="V427" t="s">
        <v>42</v>
      </c>
      <c r="W427">
        <v>100</v>
      </c>
      <c r="Y427" t="s">
        <v>330</v>
      </c>
    </row>
    <row r="428" spans="1:25">
      <c r="A428" t="s">
        <v>829</v>
      </c>
      <c r="B428" s="2" t="str">
        <f>Hyperlink("https://www.diodes.com/datasheet/download/DZTA42.pdf")</f>
        <v>https://www.diodes.com/datasheet/download/DZTA42.pdf</v>
      </c>
      <c r="C428" t="str">
        <f>Hyperlink("https://www.diodes.com/part/view/DZTA42","DZTA42")</f>
        <v>DZTA42</v>
      </c>
      <c r="D428" t="s">
        <v>830</v>
      </c>
      <c r="H428" t="s">
        <v>27</v>
      </c>
      <c r="I428" t="s">
        <v>54</v>
      </c>
      <c r="J428" t="s">
        <v>79</v>
      </c>
      <c r="K428">
        <v>300</v>
      </c>
      <c r="L428">
        <v>0.5</v>
      </c>
      <c r="N428">
        <v>1</v>
      </c>
      <c r="O428">
        <v>40</v>
      </c>
      <c r="P428">
        <v>0.01</v>
      </c>
      <c r="Q428">
        <v>40</v>
      </c>
      <c r="R428">
        <v>0.03</v>
      </c>
      <c r="S428">
        <v>500</v>
      </c>
      <c r="T428" t="s">
        <v>480</v>
      </c>
      <c r="W428">
        <v>50</v>
      </c>
      <c r="Y428" t="s">
        <v>330</v>
      </c>
    </row>
    <row r="429" spans="1:25">
      <c r="A429" t="s">
        <v>831</v>
      </c>
      <c r="B429" s="2" t="str">
        <f>Hyperlink("https://www.diodes.com/datasheet/download/DZTA42Q.pdf")</f>
        <v>https://www.diodes.com/datasheet/download/DZTA42Q.pdf</v>
      </c>
      <c r="C429" t="str">
        <f>Hyperlink("https://www.diodes.com/part/view/DZTA42Q","DZTA42Q")</f>
        <v>DZTA42Q</v>
      </c>
      <c r="D429" t="s">
        <v>830</v>
      </c>
      <c r="H429" t="s">
        <v>33</v>
      </c>
      <c r="I429" t="s">
        <v>54</v>
      </c>
      <c r="J429" t="s">
        <v>79</v>
      </c>
      <c r="K429">
        <v>300</v>
      </c>
      <c r="L429">
        <v>0.5</v>
      </c>
      <c r="N429">
        <v>1</v>
      </c>
      <c r="O429">
        <v>40</v>
      </c>
      <c r="P429">
        <v>0.01</v>
      </c>
      <c r="Q429">
        <v>40</v>
      </c>
      <c r="R429">
        <v>0.03</v>
      </c>
      <c r="S429">
        <v>500</v>
      </c>
      <c r="T429" t="s">
        <v>480</v>
      </c>
      <c r="W429">
        <v>50</v>
      </c>
      <c r="Y429" t="s">
        <v>330</v>
      </c>
    </row>
    <row r="430" spans="1:25">
      <c r="A430" t="s">
        <v>832</v>
      </c>
      <c r="B430" s="2" t="str">
        <f>Hyperlink("https://www.diodes.com/datasheet/download/DZTA92.pdf")</f>
        <v>https://www.diodes.com/datasheet/download/DZTA92.pdf</v>
      </c>
      <c r="C430" t="str">
        <f>Hyperlink("https://www.diodes.com/part/view/DZTA92","DZTA92")</f>
        <v>DZTA92</v>
      </c>
      <c r="D430" t="s">
        <v>833</v>
      </c>
      <c r="H430" t="s">
        <v>27</v>
      </c>
      <c r="I430" t="s">
        <v>54</v>
      </c>
      <c r="J430" t="s">
        <v>29</v>
      </c>
      <c r="K430">
        <v>300</v>
      </c>
      <c r="L430">
        <v>0.5</v>
      </c>
      <c r="N430">
        <v>1</v>
      </c>
      <c r="O430">
        <v>40</v>
      </c>
      <c r="P430">
        <v>0.01</v>
      </c>
      <c r="Q430">
        <v>25</v>
      </c>
      <c r="R430">
        <v>0.03</v>
      </c>
      <c r="S430">
        <v>500</v>
      </c>
      <c r="T430" t="s">
        <v>480</v>
      </c>
      <c r="W430">
        <v>50</v>
      </c>
      <c r="Y430" t="s">
        <v>330</v>
      </c>
    </row>
    <row r="431" spans="1:25">
      <c r="A431" t="s">
        <v>834</v>
      </c>
      <c r="B431" s="2" t="str">
        <f>Hyperlink("https://www.diodes.com/datasheet/download/FCX1047A.pdf")</f>
        <v>https://www.diodes.com/datasheet/download/FCX1047A.pdf</v>
      </c>
      <c r="C431" t="str">
        <f>Hyperlink("https://www.diodes.com/part/view/FCX1047A","FCX1047A")</f>
        <v>FCX1047A</v>
      </c>
      <c r="D431" t="s">
        <v>835</v>
      </c>
      <c r="H431" t="s">
        <v>27</v>
      </c>
      <c r="I431" t="s">
        <v>439</v>
      </c>
      <c r="J431" t="s">
        <v>79</v>
      </c>
      <c r="K431">
        <v>10</v>
      </c>
      <c r="L431">
        <v>4</v>
      </c>
      <c r="M431">
        <v>20</v>
      </c>
      <c r="N431">
        <v>1.6</v>
      </c>
      <c r="O431">
        <v>300</v>
      </c>
      <c r="P431">
        <v>1</v>
      </c>
      <c r="Q431">
        <v>200</v>
      </c>
      <c r="R431">
        <v>5</v>
      </c>
      <c r="S431">
        <v>70</v>
      </c>
      <c r="T431" t="s">
        <v>508</v>
      </c>
      <c r="U431">
        <v>350</v>
      </c>
      <c r="V431" t="s">
        <v>836</v>
      </c>
      <c r="W431">
        <v>150</v>
      </c>
      <c r="Y431" t="s">
        <v>31</v>
      </c>
    </row>
    <row r="432" spans="1:25">
      <c r="A432" t="s">
        <v>837</v>
      </c>
      <c r="B432" s="2" t="str">
        <f>Hyperlink("https://www.diodes.com/datasheet/download/FCX1051A.pdf")</f>
        <v>https://www.diodes.com/datasheet/download/FCX1051A.pdf</v>
      </c>
      <c r="C432" t="str">
        <f>Hyperlink("https://www.diodes.com/part/view/FCX1051A","FCX1051A")</f>
        <v>FCX1051A</v>
      </c>
      <c r="D432" t="s">
        <v>838</v>
      </c>
      <c r="G432">
        <v>57</v>
      </c>
      <c r="H432" t="s">
        <v>27</v>
      </c>
      <c r="I432" t="s">
        <v>439</v>
      </c>
      <c r="J432" t="s">
        <v>79</v>
      </c>
      <c r="K432">
        <v>40</v>
      </c>
      <c r="L432">
        <v>3</v>
      </c>
      <c r="M432">
        <v>10</v>
      </c>
      <c r="N432">
        <v>1.6</v>
      </c>
      <c r="O432">
        <v>270</v>
      </c>
      <c r="P432">
        <v>1</v>
      </c>
      <c r="Q432">
        <v>130</v>
      </c>
      <c r="R432">
        <v>5</v>
      </c>
      <c r="S432">
        <v>120</v>
      </c>
      <c r="T432" t="s">
        <v>508</v>
      </c>
      <c r="U432">
        <v>250</v>
      </c>
      <c r="V432" t="s">
        <v>839</v>
      </c>
      <c r="W432">
        <v>155</v>
      </c>
      <c r="Y432" t="s">
        <v>31</v>
      </c>
    </row>
    <row r="433" spans="1:25">
      <c r="A433" t="s">
        <v>840</v>
      </c>
      <c r="B433" s="2" t="str">
        <f>Hyperlink("https://www.diodes.com/datasheet/download/FCX1053A.pdf")</f>
        <v>https://www.diodes.com/datasheet/download/FCX1053A.pdf</v>
      </c>
      <c r="C433" t="str">
        <f>Hyperlink("https://www.diodes.com/part/view/FCX1053A","FCX1053A")</f>
        <v>FCX1053A</v>
      </c>
      <c r="D433" t="s">
        <v>841</v>
      </c>
      <c r="G433">
        <v>78</v>
      </c>
      <c r="H433" t="s">
        <v>27</v>
      </c>
      <c r="I433" t="s">
        <v>439</v>
      </c>
      <c r="J433" t="s">
        <v>79</v>
      </c>
      <c r="K433">
        <v>75</v>
      </c>
      <c r="L433">
        <v>3</v>
      </c>
      <c r="M433">
        <v>10</v>
      </c>
      <c r="N433">
        <v>1.6</v>
      </c>
      <c r="O433">
        <v>300</v>
      </c>
      <c r="P433">
        <v>0.5</v>
      </c>
      <c r="Q433">
        <v>40</v>
      </c>
      <c r="R433">
        <v>4.5</v>
      </c>
      <c r="S433">
        <v>200</v>
      </c>
      <c r="T433" t="s">
        <v>508</v>
      </c>
      <c r="U433">
        <v>210</v>
      </c>
      <c r="V433" t="s">
        <v>491</v>
      </c>
      <c r="W433">
        <v>140</v>
      </c>
      <c r="Y433" t="s">
        <v>31</v>
      </c>
    </row>
    <row r="434" spans="1:25">
      <c r="A434" t="s">
        <v>842</v>
      </c>
      <c r="B434" s="2" t="str">
        <f>Hyperlink("https://www.diodes.com/datasheet/download/FCX1053AQ.pdf")</f>
        <v>https://www.diodes.com/datasheet/download/FCX1053AQ.pdf</v>
      </c>
      <c r="C434" t="str">
        <f>Hyperlink("https://www.diodes.com/part/view/FCX1053AQ","FCX1053AQ")</f>
        <v>FCX1053AQ</v>
      </c>
      <c r="D434" t="s">
        <v>841</v>
      </c>
      <c r="G434">
        <v>78</v>
      </c>
      <c r="H434" t="s">
        <v>33</v>
      </c>
      <c r="I434" t="s">
        <v>439</v>
      </c>
      <c r="J434" t="s">
        <v>79</v>
      </c>
      <c r="K434">
        <v>75</v>
      </c>
      <c r="L434">
        <v>3</v>
      </c>
      <c r="M434">
        <v>10</v>
      </c>
      <c r="N434">
        <v>1.6</v>
      </c>
      <c r="O434">
        <v>300</v>
      </c>
      <c r="P434">
        <v>0.5</v>
      </c>
      <c r="Q434">
        <v>40</v>
      </c>
      <c r="R434">
        <v>4.5</v>
      </c>
      <c r="S434">
        <v>200</v>
      </c>
      <c r="T434" t="s">
        <v>508</v>
      </c>
      <c r="U434">
        <v>210</v>
      </c>
      <c r="V434" t="s">
        <v>491</v>
      </c>
      <c r="W434">
        <v>140</v>
      </c>
      <c r="Y434" t="s">
        <v>31</v>
      </c>
    </row>
    <row r="435" spans="1:25">
      <c r="A435" t="s">
        <v>843</v>
      </c>
      <c r="B435" s="2" t="str">
        <f>Hyperlink("https://www.diodes.com/datasheet/download/FCX1147A.pdf")</f>
        <v>https://www.diodes.com/datasheet/download/FCX1147A.pdf</v>
      </c>
      <c r="C435" t="str">
        <f>Hyperlink("https://www.diodes.com/part/view/FCX1147A","FCX1147A")</f>
        <v>FCX1147A</v>
      </c>
      <c r="D435" t="s">
        <v>75</v>
      </c>
      <c r="H435" t="s">
        <v>27</v>
      </c>
      <c r="I435" t="s">
        <v>439</v>
      </c>
      <c r="J435" t="s">
        <v>29</v>
      </c>
      <c r="K435">
        <v>12</v>
      </c>
      <c r="L435">
        <v>3</v>
      </c>
      <c r="M435">
        <v>20</v>
      </c>
      <c r="N435">
        <v>1.6</v>
      </c>
      <c r="O435">
        <v>250</v>
      </c>
      <c r="P435">
        <v>0.5</v>
      </c>
      <c r="Q435">
        <v>150</v>
      </c>
      <c r="R435">
        <v>5</v>
      </c>
      <c r="S435">
        <v>130</v>
      </c>
      <c r="T435" t="s">
        <v>844</v>
      </c>
      <c r="U435">
        <v>400</v>
      </c>
      <c r="V435" t="s">
        <v>845</v>
      </c>
      <c r="W435">
        <v>115</v>
      </c>
      <c r="Y435" t="s">
        <v>31</v>
      </c>
    </row>
    <row r="436" spans="1:25">
      <c r="A436" t="s">
        <v>846</v>
      </c>
      <c r="B436" s="2" t="str">
        <f>Hyperlink("https://www.diodes.com/datasheet/download/FCX1149A.pdf")</f>
        <v>https://www.diodes.com/datasheet/download/FCX1149A.pdf</v>
      </c>
      <c r="C436" t="str">
        <f>Hyperlink("https://www.diodes.com/part/view/FCX1149A","FCX1149A")</f>
        <v>FCX1149A</v>
      </c>
      <c r="D436" t="s">
        <v>847</v>
      </c>
      <c r="H436" t="s">
        <v>27</v>
      </c>
      <c r="I436" t="s">
        <v>439</v>
      </c>
      <c r="J436" t="s">
        <v>29</v>
      </c>
      <c r="K436">
        <v>25</v>
      </c>
      <c r="L436">
        <v>3</v>
      </c>
      <c r="M436">
        <v>10</v>
      </c>
      <c r="N436">
        <v>1.6</v>
      </c>
      <c r="O436">
        <v>250</v>
      </c>
      <c r="P436">
        <v>0.5</v>
      </c>
      <c r="Q436">
        <v>115</v>
      </c>
      <c r="R436">
        <v>5</v>
      </c>
      <c r="S436">
        <v>240</v>
      </c>
      <c r="T436" t="s">
        <v>848</v>
      </c>
      <c r="U436">
        <v>300</v>
      </c>
      <c r="V436" t="s">
        <v>849</v>
      </c>
      <c r="W436">
        <v>135</v>
      </c>
      <c r="Y436" t="s">
        <v>31</v>
      </c>
    </row>
    <row r="437" spans="1:25">
      <c r="A437" t="s">
        <v>850</v>
      </c>
      <c r="B437" s="2" t="str">
        <f>Hyperlink("https://www.diodes.com/datasheet/download/FCX1151A.pdf")</f>
        <v>https://www.diodes.com/datasheet/download/FCX1151A.pdf</v>
      </c>
      <c r="C437" t="str">
        <f>Hyperlink("https://www.diodes.com/part/view/FCX1151A","FCX1151A")</f>
        <v>FCX1151A</v>
      </c>
      <c r="D437" t="s">
        <v>851</v>
      </c>
      <c r="G437">
        <v>66</v>
      </c>
      <c r="H437" t="s">
        <v>27</v>
      </c>
      <c r="I437" t="s">
        <v>439</v>
      </c>
      <c r="J437" t="s">
        <v>29</v>
      </c>
      <c r="K437">
        <v>40</v>
      </c>
      <c r="L437">
        <v>3</v>
      </c>
      <c r="M437">
        <v>5</v>
      </c>
      <c r="N437">
        <v>1.6</v>
      </c>
      <c r="O437">
        <v>250</v>
      </c>
      <c r="P437">
        <v>0.5</v>
      </c>
      <c r="Q437">
        <v>100</v>
      </c>
      <c r="R437">
        <v>3</v>
      </c>
      <c r="S437">
        <v>220</v>
      </c>
      <c r="T437" t="s">
        <v>852</v>
      </c>
      <c r="U437">
        <v>300</v>
      </c>
      <c r="V437" t="s">
        <v>853</v>
      </c>
      <c r="W437">
        <v>145</v>
      </c>
      <c r="Y437" t="s">
        <v>31</v>
      </c>
    </row>
    <row r="438" spans="1:25">
      <c r="A438" t="s">
        <v>854</v>
      </c>
      <c r="B438" s="2" t="str">
        <f>Hyperlink("https://www.diodes.com/datasheet/download/FCX458.pdf")</f>
        <v>https://www.diodes.com/datasheet/download/FCX458.pdf</v>
      </c>
      <c r="C438" t="str">
        <f>Hyperlink("https://www.diodes.com/part/view/FCX458","FCX458")</f>
        <v>FCX458</v>
      </c>
      <c r="D438" t="s">
        <v>855</v>
      </c>
      <c r="H438" t="s">
        <v>27</v>
      </c>
      <c r="I438" t="s">
        <v>54</v>
      </c>
      <c r="J438" t="s">
        <v>79</v>
      </c>
      <c r="K438">
        <v>400</v>
      </c>
      <c r="L438">
        <v>0.225</v>
      </c>
      <c r="M438">
        <v>0.5</v>
      </c>
      <c r="N438">
        <v>1</v>
      </c>
      <c r="O438">
        <v>100</v>
      </c>
      <c r="P438">
        <v>0.001</v>
      </c>
      <c r="Q438">
        <v>15</v>
      </c>
      <c r="R438">
        <v>0.1</v>
      </c>
      <c r="S438">
        <v>200</v>
      </c>
      <c r="T438" t="s">
        <v>480</v>
      </c>
      <c r="U438">
        <v>500</v>
      </c>
      <c r="V438" t="s">
        <v>646</v>
      </c>
      <c r="W438">
        <v>50</v>
      </c>
      <c r="Y438" t="s">
        <v>31</v>
      </c>
    </row>
    <row r="439" spans="1:25">
      <c r="A439" t="s">
        <v>856</v>
      </c>
      <c r="B439" s="2" t="str">
        <f>Hyperlink("https://www.diodes.com/datasheet/download/FCX458Q.pdf")</f>
        <v>https://www.diodes.com/datasheet/download/FCX458Q.pdf</v>
      </c>
      <c r="C439" t="str">
        <f>Hyperlink("https://www.diodes.com/part/view/FCX458Q","FCX458Q")</f>
        <v>FCX458Q</v>
      </c>
      <c r="D439" t="s">
        <v>855</v>
      </c>
      <c r="H439" t="s">
        <v>33</v>
      </c>
      <c r="I439" t="s">
        <v>54</v>
      </c>
      <c r="J439" t="s">
        <v>79</v>
      </c>
      <c r="K439">
        <v>400</v>
      </c>
      <c r="L439">
        <v>0.225</v>
      </c>
      <c r="M439">
        <v>0.5</v>
      </c>
      <c r="N439">
        <v>1</v>
      </c>
      <c r="O439">
        <v>100</v>
      </c>
      <c r="P439">
        <v>0.001</v>
      </c>
      <c r="Q439">
        <v>15</v>
      </c>
      <c r="R439">
        <v>0.1</v>
      </c>
      <c r="S439">
        <v>200</v>
      </c>
      <c r="T439" t="s">
        <v>480</v>
      </c>
      <c r="U439">
        <v>500</v>
      </c>
      <c r="V439" t="s">
        <v>646</v>
      </c>
      <c r="W439">
        <v>50</v>
      </c>
      <c r="Y439" t="s">
        <v>31</v>
      </c>
    </row>
    <row r="440" spans="1:25">
      <c r="A440" t="s">
        <v>857</v>
      </c>
      <c r="B440" s="2" t="str">
        <f>Hyperlink("https://www.diodes.com/datasheet/download/FCX491.pdf")</f>
        <v>https://www.diodes.com/datasheet/download/FCX491.pdf</v>
      </c>
      <c r="C440" t="str">
        <f>Hyperlink("https://www.diodes.com/part/view/FCX491","FCX491")</f>
        <v>FCX491</v>
      </c>
      <c r="D440" t="s">
        <v>404</v>
      </c>
      <c r="G440">
        <v>195</v>
      </c>
      <c r="H440" t="s">
        <v>27</v>
      </c>
      <c r="I440" t="s">
        <v>28</v>
      </c>
      <c r="J440" t="s">
        <v>79</v>
      </c>
      <c r="K440">
        <v>60</v>
      </c>
      <c r="L440">
        <v>1</v>
      </c>
      <c r="M440">
        <v>2</v>
      </c>
      <c r="N440">
        <v>1</v>
      </c>
      <c r="O440">
        <v>100</v>
      </c>
      <c r="P440">
        <v>0.5</v>
      </c>
      <c r="Q440">
        <v>80</v>
      </c>
      <c r="R440">
        <v>1</v>
      </c>
      <c r="S440">
        <v>250</v>
      </c>
      <c r="T440" t="s">
        <v>30</v>
      </c>
      <c r="U440">
        <v>500</v>
      </c>
      <c r="V440" t="s">
        <v>414</v>
      </c>
      <c r="W440">
        <v>150</v>
      </c>
      <c r="Y440" t="s">
        <v>31</v>
      </c>
    </row>
    <row r="441" spans="1:25">
      <c r="A441" t="s">
        <v>858</v>
      </c>
      <c r="B441" s="2" t="str">
        <f>Hyperlink("https://www.diodes.com/datasheet/download/FCX491A.pdf")</f>
        <v>https://www.diodes.com/datasheet/download/FCX491A.pdf</v>
      </c>
      <c r="C441" t="str">
        <f>Hyperlink("https://www.diodes.com/part/view/FCX491A","FCX491A")</f>
        <v>FCX491A</v>
      </c>
      <c r="D441" t="s">
        <v>859</v>
      </c>
      <c r="H441" t="s">
        <v>27</v>
      </c>
      <c r="I441" t="s">
        <v>28</v>
      </c>
      <c r="J441" t="s">
        <v>79</v>
      </c>
      <c r="K441">
        <v>40</v>
      </c>
      <c r="L441">
        <v>1</v>
      </c>
      <c r="M441">
        <v>2</v>
      </c>
      <c r="N441">
        <v>1</v>
      </c>
      <c r="O441">
        <v>300</v>
      </c>
      <c r="P441">
        <v>0.5</v>
      </c>
      <c r="Q441">
        <v>200</v>
      </c>
      <c r="R441">
        <v>1</v>
      </c>
      <c r="S441">
        <v>300</v>
      </c>
      <c r="T441" t="s">
        <v>30</v>
      </c>
      <c r="U441">
        <v>500</v>
      </c>
      <c r="V441" t="s">
        <v>414</v>
      </c>
      <c r="W441">
        <v>150</v>
      </c>
      <c r="Y441" t="s">
        <v>31</v>
      </c>
    </row>
    <row r="442" spans="1:25">
      <c r="A442" t="s">
        <v>860</v>
      </c>
      <c r="B442" s="2" t="str">
        <f>Hyperlink("https://www.diodes.com/datasheet/download/FCX491AQ.pdf")</f>
        <v>https://www.diodes.com/datasheet/download/FCX491AQ.pdf</v>
      </c>
      <c r="C442" t="str">
        <f>Hyperlink("https://www.diodes.com/part/view/FCX491AQ","FCX491AQ")</f>
        <v>FCX491AQ</v>
      </c>
      <c r="D442" t="s">
        <v>859</v>
      </c>
      <c r="H442" t="s">
        <v>33</v>
      </c>
      <c r="I442" t="s">
        <v>28</v>
      </c>
      <c r="J442" t="s">
        <v>79</v>
      </c>
      <c r="K442">
        <v>40</v>
      </c>
      <c r="L442">
        <v>1</v>
      </c>
      <c r="M442">
        <v>2</v>
      </c>
      <c r="N442">
        <v>1</v>
      </c>
      <c r="O442">
        <v>300</v>
      </c>
      <c r="P442">
        <v>0.5</v>
      </c>
      <c r="Q442">
        <v>200</v>
      </c>
      <c r="R442">
        <v>1</v>
      </c>
      <c r="S442">
        <v>300</v>
      </c>
      <c r="T442" t="s">
        <v>30</v>
      </c>
      <c r="U442">
        <v>500</v>
      </c>
      <c r="V442" t="s">
        <v>414</v>
      </c>
      <c r="W442">
        <v>150</v>
      </c>
      <c r="Y442" t="s">
        <v>31</v>
      </c>
    </row>
    <row r="443" spans="1:25">
      <c r="A443" t="s">
        <v>861</v>
      </c>
      <c r="B443" s="2" t="str">
        <f>Hyperlink("https://www.diodes.com/datasheet/download/FCX491.pdf")</f>
        <v>https://www.diodes.com/datasheet/download/FCX491.pdf</v>
      </c>
      <c r="C443" t="str">
        <f>Hyperlink("https://www.diodes.com/part/view/FCX491Q","FCX491Q")</f>
        <v>FCX491Q</v>
      </c>
      <c r="D443" t="s">
        <v>404</v>
      </c>
      <c r="G443">
        <v>195</v>
      </c>
      <c r="H443" t="s">
        <v>33</v>
      </c>
      <c r="I443" t="s">
        <v>28</v>
      </c>
      <c r="J443" t="s">
        <v>79</v>
      </c>
      <c r="K443">
        <v>60</v>
      </c>
      <c r="L443">
        <v>1</v>
      </c>
      <c r="M443">
        <v>2</v>
      </c>
      <c r="N443">
        <v>1</v>
      </c>
      <c r="O443">
        <v>100</v>
      </c>
      <c r="P443">
        <v>0.5</v>
      </c>
      <c r="Q443">
        <v>80</v>
      </c>
      <c r="R443">
        <v>1</v>
      </c>
      <c r="S443">
        <v>250</v>
      </c>
      <c r="T443" t="s">
        <v>30</v>
      </c>
      <c r="U443">
        <v>500</v>
      </c>
      <c r="V443" t="s">
        <v>414</v>
      </c>
      <c r="W443">
        <v>150</v>
      </c>
      <c r="Y443" t="s">
        <v>31</v>
      </c>
    </row>
    <row r="444" spans="1:25">
      <c r="A444" t="s">
        <v>862</v>
      </c>
      <c r="B444" s="2" t="str">
        <f>Hyperlink("https://www.diodes.com/datasheet/download/FCX493.pdf")</f>
        <v>https://www.diodes.com/datasheet/download/FCX493.pdf</v>
      </c>
      <c r="C444" t="str">
        <f>Hyperlink("https://www.diodes.com/part/view/FCX493","FCX493")</f>
        <v>FCX493</v>
      </c>
      <c r="D444" t="s">
        <v>863</v>
      </c>
      <c r="H444" t="s">
        <v>27</v>
      </c>
      <c r="I444" t="s">
        <v>28</v>
      </c>
      <c r="J444" t="s">
        <v>79</v>
      </c>
      <c r="K444">
        <v>100</v>
      </c>
      <c r="L444">
        <v>1</v>
      </c>
      <c r="M444">
        <v>2</v>
      </c>
      <c r="N444">
        <v>1</v>
      </c>
      <c r="O444">
        <v>100</v>
      </c>
      <c r="P444">
        <v>0.25</v>
      </c>
      <c r="Q444">
        <v>60</v>
      </c>
      <c r="R444">
        <v>0.5</v>
      </c>
      <c r="S444">
        <v>300</v>
      </c>
      <c r="T444" t="s">
        <v>30</v>
      </c>
      <c r="U444">
        <v>600</v>
      </c>
      <c r="V444" t="s">
        <v>414</v>
      </c>
      <c r="W444">
        <v>150</v>
      </c>
      <c r="Y444" t="s">
        <v>31</v>
      </c>
    </row>
    <row r="445" spans="1:25">
      <c r="A445" t="s">
        <v>864</v>
      </c>
      <c r="B445" s="2" t="str">
        <f>Hyperlink("https://www.diodes.com/datasheet/download/FCX493A.pdf")</f>
        <v>https://www.diodes.com/datasheet/download/FCX493A.pdf</v>
      </c>
      <c r="C445" t="str">
        <f>Hyperlink("https://www.diodes.com/part/view/FCX493A","FCX493A")</f>
        <v>FCX493A</v>
      </c>
      <c r="D445" t="s">
        <v>404</v>
      </c>
      <c r="H445" t="s">
        <v>27</v>
      </c>
      <c r="I445" t="s">
        <v>28</v>
      </c>
      <c r="J445" t="s">
        <v>79</v>
      </c>
      <c r="K445">
        <v>60</v>
      </c>
      <c r="L445">
        <v>1</v>
      </c>
      <c r="M445">
        <v>2</v>
      </c>
      <c r="N445">
        <v>1</v>
      </c>
      <c r="O445">
        <v>300</v>
      </c>
      <c r="P445">
        <v>0.25</v>
      </c>
      <c r="Q445">
        <v>100</v>
      </c>
      <c r="R445">
        <v>0.5</v>
      </c>
      <c r="S445">
        <v>250</v>
      </c>
      <c r="T445" t="s">
        <v>30</v>
      </c>
      <c r="U445">
        <v>500</v>
      </c>
      <c r="V445" t="s">
        <v>414</v>
      </c>
      <c r="W445">
        <v>150</v>
      </c>
      <c r="Y445" t="s">
        <v>31</v>
      </c>
    </row>
    <row r="446" spans="1:25">
      <c r="A446" t="s">
        <v>865</v>
      </c>
      <c r="B446" s="2" t="str">
        <f>Hyperlink("https://www.diodes.com/datasheet/download/FCX493Q.pdf")</f>
        <v>https://www.diodes.com/datasheet/download/FCX493Q.pdf</v>
      </c>
      <c r="C446" t="str">
        <f>Hyperlink("https://www.diodes.com/part/view/FCX493Q","FCX493Q")</f>
        <v>FCX493Q</v>
      </c>
      <c r="D446" t="s">
        <v>863</v>
      </c>
      <c r="G446" t="s">
        <v>359</v>
      </c>
      <c r="H446" t="s">
        <v>33</v>
      </c>
      <c r="I446" t="s">
        <v>28</v>
      </c>
      <c r="J446" t="s">
        <v>79</v>
      </c>
      <c r="K446">
        <v>100</v>
      </c>
      <c r="L446">
        <v>1</v>
      </c>
      <c r="M446">
        <v>2</v>
      </c>
      <c r="N446">
        <v>1</v>
      </c>
      <c r="O446">
        <v>100</v>
      </c>
      <c r="P446">
        <v>0.25</v>
      </c>
      <c r="Q446">
        <v>60</v>
      </c>
      <c r="R446">
        <v>0.5</v>
      </c>
      <c r="S446">
        <v>300</v>
      </c>
      <c r="T446" t="s">
        <v>432</v>
      </c>
      <c r="U446">
        <v>600</v>
      </c>
      <c r="V446" t="s">
        <v>414</v>
      </c>
      <c r="W446">
        <v>150</v>
      </c>
      <c r="Y446" t="s">
        <v>31</v>
      </c>
    </row>
    <row r="447" spans="1:25">
      <c r="A447" t="s">
        <v>866</v>
      </c>
      <c r="B447" s="2" t="str">
        <f>Hyperlink("https://www.diodes.com/datasheet/download/FCX495.pdf")</f>
        <v>https://www.diodes.com/datasheet/download/FCX495.pdf</v>
      </c>
      <c r="C447" t="str">
        <f>Hyperlink("https://www.diodes.com/part/view/FCX495","FCX495")</f>
        <v>FCX495</v>
      </c>
      <c r="D447" t="s">
        <v>867</v>
      </c>
      <c r="H447" t="s">
        <v>27</v>
      </c>
      <c r="I447" t="s">
        <v>54</v>
      </c>
      <c r="J447" t="s">
        <v>79</v>
      </c>
      <c r="K447">
        <v>150</v>
      </c>
      <c r="L447">
        <v>1</v>
      </c>
      <c r="M447">
        <v>2</v>
      </c>
      <c r="N447">
        <v>1</v>
      </c>
      <c r="O447">
        <v>100</v>
      </c>
      <c r="P447">
        <v>0.25</v>
      </c>
      <c r="Q447">
        <v>50</v>
      </c>
      <c r="R447">
        <v>0.5</v>
      </c>
      <c r="S447">
        <v>200</v>
      </c>
      <c r="T447" t="s">
        <v>599</v>
      </c>
      <c r="U447">
        <v>300</v>
      </c>
      <c r="V447" t="s">
        <v>30</v>
      </c>
      <c r="W447">
        <v>100</v>
      </c>
      <c r="Y447" t="s">
        <v>31</v>
      </c>
    </row>
    <row r="448" spans="1:25">
      <c r="A448" t="s">
        <v>868</v>
      </c>
      <c r="B448" s="2" t="str">
        <f>Hyperlink("https://www.diodes.com/datasheet/download/FCX495Q.pdf")</f>
        <v>https://www.diodes.com/datasheet/download/FCX495Q.pdf</v>
      </c>
      <c r="C448" t="str">
        <f>Hyperlink("https://www.diodes.com/part/view/FCX495Q","FCX495Q")</f>
        <v>FCX495Q</v>
      </c>
      <c r="D448" t="s">
        <v>867</v>
      </c>
      <c r="H448" t="s">
        <v>33</v>
      </c>
      <c r="I448" t="s">
        <v>54</v>
      </c>
      <c r="J448" t="s">
        <v>79</v>
      </c>
      <c r="K448">
        <v>150</v>
      </c>
      <c r="L448">
        <v>1</v>
      </c>
      <c r="M448">
        <v>2</v>
      </c>
      <c r="N448">
        <v>1</v>
      </c>
      <c r="O448">
        <v>100</v>
      </c>
      <c r="P448">
        <v>0.25</v>
      </c>
      <c r="Q448">
        <v>50</v>
      </c>
      <c r="R448">
        <v>0.5</v>
      </c>
      <c r="S448">
        <v>200</v>
      </c>
      <c r="T448" t="s">
        <v>599</v>
      </c>
      <c r="U448">
        <v>300</v>
      </c>
      <c r="V448" t="s">
        <v>30</v>
      </c>
      <c r="W448">
        <v>100</v>
      </c>
      <c r="Y448" t="s">
        <v>31</v>
      </c>
    </row>
    <row r="449" spans="1:25">
      <c r="A449" t="s">
        <v>869</v>
      </c>
      <c r="B449" s="2" t="str">
        <f>Hyperlink("https://www.diodes.com/datasheet/download/FCX555.pdf")</f>
        <v>https://www.diodes.com/datasheet/download/FCX555.pdf</v>
      </c>
      <c r="C449" t="str">
        <f>Hyperlink("https://www.diodes.com/part/view/FCX555","FCX555")</f>
        <v>FCX555</v>
      </c>
      <c r="D449" t="s">
        <v>870</v>
      </c>
      <c r="H449" t="s">
        <v>27</v>
      </c>
      <c r="I449" t="s">
        <v>54</v>
      </c>
      <c r="J449" t="s">
        <v>29</v>
      </c>
      <c r="K449">
        <v>150</v>
      </c>
      <c r="L449">
        <v>0.7</v>
      </c>
      <c r="M449">
        <v>2</v>
      </c>
      <c r="N449">
        <v>1</v>
      </c>
      <c r="O449">
        <v>100</v>
      </c>
      <c r="P449">
        <v>0.01</v>
      </c>
      <c r="Q449">
        <v>100</v>
      </c>
      <c r="R449">
        <v>0.1</v>
      </c>
      <c r="S449">
        <v>300</v>
      </c>
      <c r="T449" t="s">
        <v>55</v>
      </c>
      <c r="U449">
        <v>400</v>
      </c>
      <c r="V449" t="s">
        <v>599</v>
      </c>
      <c r="W449">
        <v>100</v>
      </c>
      <c r="Y449" t="s">
        <v>31</v>
      </c>
    </row>
    <row r="450" spans="1:25">
      <c r="A450" t="s">
        <v>871</v>
      </c>
      <c r="B450" s="2" t="str">
        <f>Hyperlink("https://www.diodes.com/datasheet/download/FCX558.pdf")</f>
        <v>https://www.diodes.com/datasheet/download/FCX558.pdf</v>
      </c>
      <c r="C450" t="str">
        <f>Hyperlink("https://www.diodes.com/part/view/FCX558","FCX558")</f>
        <v>FCX558</v>
      </c>
      <c r="D450" t="s">
        <v>872</v>
      </c>
      <c r="H450" t="s">
        <v>27</v>
      </c>
      <c r="I450" t="s">
        <v>54</v>
      </c>
      <c r="J450" t="s">
        <v>29</v>
      </c>
      <c r="K450">
        <v>400</v>
      </c>
      <c r="L450">
        <v>0.2</v>
      </c>
      <c r="M450">
        <v>0.5</v>
      </c>
      <c r="N450">
        <v>1</v>
      </c>
      <c r="O450">
        <v>100</v>
      </c>
      <c r="P450">
        <v>0.05</v>
      </c>
      <c r="Q450">
        <v>15</v>
      </c>
      <c r="R450">
        <v>0.1</v>
      </c>
      <c r="S450">
        <v>200</v>
      </c>
      <c r="T450" t="s">
        <v>480</v>
      </c>
      <c r="U450">
        <v>500</v>
      </c>
      <c r="V450" t="s">
        <v>646</v>
      </c>
      <c r="W450">
        <v>50</v>
      </c>
      <c r="Y450" t="s">
        <v>31</v>
      </c>
    </row>
    <row r="451" spans="1:25">
      <c r="A451" t="s">
        <v>873</v>
      </c>
      <c r="B451" s="2" t="str">
        <f>Hyperlink("https://www.diodes.com/datasheet/download/FCX558Q.pdf")</f>
        <v>https://www.diodes.com/datasheet/download/FCX558Q.pdf</v>
      </c>
      <c r="C451" t="str">
        <f>Hyperlink("https://www.diodes.com/part/view/FCX558Q","FCX558Q")</f>
        <v>FCX558Q</v>
      </c>
      <c r="D451" t="s">
        <v>872</v>
      </c>
      <c r="H451" t="s">
        <v>33</v>
      </c>
      <c r="I451" t="s">
        <v>54</v>
      </c>
      <c r="J451" t="s">
        <v>29</v>
      </c>
      <c r="K451">
        <v>400</v>
      </c>
      <c r="L451">
        <v>0.2</v>
      </c>
      <c r="M451">
        <v>0.5</v>
      </c>
      <c r="N451">
        <v>1</v>
      </c>
      <c r="O451">
        <v>100</v>
      </c>
      <c r="P451">
        <v>0.05</v>
      </c>
      <c r="Q451">
        <v>15</v>
      </c>
      <c r="R451">
        <v>0.1</v>
      </c>
      <c r="S451">
        <v>200</v>
      </c>
      <c r="T451" t="s">
        <v>480</v>
      </c>
      <c r="U451">
        <v>500</v>
      </c>
      <c r="V451" t="s">
        <v>646</v>
      </c>
      <c r="W451">
        <v>50</v>
      </c>
      <c r="Y451" t="s">
        <v>31</v>
      </c>
    </row>
    <row r="452" spans="1:25">
      <c r="A452" t="s">
        <v>874</v>
      </c>
      <c r="B452" s="2" t="str">
        <f>Hyperlink("https://www.diodes.com/datasheet/download/FCX589.pdf")</f>
        <v>https://www.diodes.com/datasheet/download/FCX589.pdf</v>
      </c>
      <c r="C452" t="str">
        <f>Hyperlink("https://www.diodes.com/part/view/FCX589","FCX589")</f>
        <v>FCX589</v>
      </c>
      <c r="D452" t="s">
        <v>875</v>
      </c>
      <c r="H452" t="s">
        <v>27</v>
      </c>
      <c r="I452" t="s">
        <v>28</v>
      </c>
      <c r="J452" t="s">
        <v>29</v>
      </c>
      <c r="K452">
        <v>30</v>
      </c>
      <c r="L452">
        <v>1</v>
      </c>
      <c r="M452">
        <v>2</v>
      </c>
      <c r="N452">
        <v>1</v>
      </c>
      <c r="O452">
        <v>100</v>
      </c>
      <c r="P452">
        <v>0.5</v>
      </c>
      <c r="Q452">
        <v>80</v>
      </c>
      <c r="R452">
        <v>1</v>
      </c>
      <c r="S452">
        <v>350</v>
      </c>
      <c r="T452" t="s">
        <v>876</v>
      </c>
      <c r="U452">
        <v>650</v>
      </c>
      <c r="V452" t="s">
        <v>62</v>
      </c>
      <c r="W452">
        <v>100</v>
      </c>
      <c r="Y452" t="s">
        <v>31</v>
      </c>
    </row>
    <row r="453" spans="1:25">
      <c r="A453" t="s">
        <v>877</v>
      </c>
      <c r="B453" s="2" t="str">
        <f>Hyperlink("https://www.diodes.com/datasheet/download/FCX591.pdf")</f>
        <v>https://www.diodes.com/datasheet/download/FCX591.pdf</v>
      </c>
      <c r="C453" t="str">
        <f>Hyperlink("https://www.diodes.com/part/view/FCX591","FCX591")</f>
        <v>FCX591</v>
      </c>
      <c r="D453" t="s">
        <v>390</v>
      </c>
      <c r="G453">
        <v>295</v>
      </c>
      <c r="H453" t="s">
        <v>27</v>
      </c>
      <c r="I453" t="s">
        <v>28</v>
      </c>
      <c r="J453" t="s">
        <v>29</v>
      </c>
      <c r="K453">
        <v>60</v>
      </c>
      <c r="L453">
        <v>1</v>
      </c>
      <c r="M453">
        <v>2</v>
      </c>
      <c r="N453">
        <v>1</v>
      </c>
      <c r="O453">
        <v>100</v>
      </c>
      <c r="P453">
        <v>0.5</v>
      </c>
      <c r="Q453">
        <v>80</v>
      </c>
      <c r="R453">
        <v>1</v>
      </c>
      <c r="S453">
        <v>300</v>
      </c>
      <c r="T453" t="s">
        <v>30</v>
      </c>
      <c r="U453">
        <v>600</v>
      </c>
      <c r="V453" t="s">
        <v>414</v>
      </c>
      <c r="W453">
        <v>150</v>
      </c>
      <c r="Y453" t="s">
        <v>31</v>
      </c>
    </row>
    <row r="454" spans="1:25">
      <c r="A454" t="s">
        <v>878</v>
      </c>
      <c r="B454" s="2" t="str">
        <f>Hyperlink("https://www.diodes.com/datasheet/download/FCX591A.pdf")</f>
        <v>https://www.diodes.com/datasheet/download/FCX591A.pdf</v>
      </c>
      <c r="C454" t="str">
        <f>Hyperlink("https://www.diodes.com/part/view/FCX591A","FCX591A")</f>
        <v>FCX591A</v>
      </c>
      <c r="D454" t="s">
        <v>879</v>
      </c>
      <c r="H454" t="s">
        <v>27</v>
      </c>
      <c r="I454" t="s">
        <v>28</v>
      </c>
      <c r="J454" t="s">
        <v>29</v>
      </c>
      <c r="K454">
        <v>40</v>
      </c>
      <c r="L454">
        <v>1</v>
      </c>
      <c r="M454">
        <v>2</v>
      </c>
      <c r="N454">
        <v>1</v>
      </c>
      <c r="O454">
        <v>250</v>
      </c>
      <c r="P454">
        <v>0.5</v>
      </c>
      <c r="Q454">
        <v>160</v>
      </c>
      <c r="R454">
        <v>1</v>
      </c>
      <c r="S454">
        <v>200</v>
      </c>
      <c r="T454" t="s">
        <v>499</v>
      </c>
      <c r="U454">
        <v>500</v>
      </c>
      <c r="V454" t="s">
        <v>414</v>
      </c>
      <c r="W454">
        <v>150</v>
      </c>
      <c r="Y454" t="s">
        <v>31</v>
      </c>
    </row>
    <row r="455" spans="1:25">
      <c r="A455" t="s">
        <v>880</v>
      </c>
      <c r="B455" s="2" t="str">
        <f>Hyperlink("https://www.diodes.com/datasheet/download/FCX591AQ.pdf")</f>
        <v>https://www.diodes.com/datasheet/download/FCX591AQ.pdf</v>
      </c>
      <c r="C455" t="str">
        <f>Hyperlink("https://www.diodes.com/part/view/FCX591AQ","FCX591AQ")</f>
        <v>FCX591AQ</v>
      </c>
      <c r="D455" t="s">
        <v>879</v>
      </c>
      <c r="H455" t="s">
        <v>33</v>
      </c>
      <c r="I455" t="s">
        <v>28</v>
      </c>
      <c r="J455" t="s">
        <v>29</v>
      </c>
      <c r="K455">
        <v>40</v>
      </c>
      <c r="L455">
        <v>1</v>
      </c>
      <c r="M455">
        <v>2</v>
      </c>
      <c r="N455">
        <v>1</v>
      </c>
      <c r="O455">
        <v>250</v>
      </c>
      <c r="P455">
        <v>0.5</v>
      </c>
      <c r="Q455">
        <v>160</v>
      </c>
      <c r="R455">
        <v>1</v>
      </c>
      <c r="S455">
        <v>200</v>
      </c>
      <c r="T455" t="s">
        <v>499</v>
      </c>
      <c r="U455">
        <v>500</v>
      </c>
      <c r="V455" t="s">
        <v>414</v>
      </c>
      <c r="W455">
        <v>150</v>
      </c>
      <c r="Y455" t="s">
        <v>31</v>
      </c>
    </row>
    <row r="456" spans="1:25">
      <c r="A456" t="s">
        <v>881</v>
      </c>
      <c r="B456" s="2" t="str">
        <f>Hyperlink("https://www.diodes.com/datasheet/download/FCX591.pdf")</f>
        <v>https://www.diodes.com/datasheet/download/FCX591.pdf</v>
      </c>
      <c r="C456" t="str">
        <f>Hyperlink("https://www.diodes.com/part/view/FCX591Q","FCX591Q")</f>
        <v>FCX591Q</v>
      </c>
      <c r="D456" t="s">
        <v>390</v>
      </c>
      <c r="G456">
        <v>295</v>
      </c>
      <c r="H456" t="s">
        <v>33</v>
      </c>
      <c r="I456" t="s">
        <v>28</v>
      </c>
      <c r="J456" t="s">
        <v>29</v>
      </c>
      <c r="K456">
        <v>60</v>
      </c>
      <c r="L456">
        <v>1</v>
      </c>
      <c r="M456">
        <v>2</v>
      </c>
      <c r="N456">
        <v>1</v>
      </c>
      <c r="O456">
        <v>100</v>
      </c>
      <c r="P456">
        <v>0.5</v>
      </c>
      <c r="Q456">
        <v>80</v>
      </c>
      <c r="R456">
        <v>1</v>
      </c>
      <c r="S456">
        <v>300</v>
      </c>
      <c r="T456" t="s">
        <v>30</v>
      </c>
      <c r="U456">
        <v>600</v>
      </c>
      <c r="V456" t="s">
        <v>414</v>
      </c>
      <c r="W456">
        <v>150</v>
      </c>
      <c r="Y456" t="s">
        <v>31</v>
      </c>
    </row>
    <row r="457" spans="1:25">
      <c r="A457" t="s">
        <v>882</v>
      </c>
      <c r="B457" s="2" t="str">
        <f>Hyperlink("https://www.diodes.com/datasheet/download/FCX593.pdf")</f>
        <v>https://www.diodes.com/datasheet/download/FCX593.pdf</v>
      </c>
      <c r="C457" t="str">
        <f>Hyperlink("https://www.diodes.com/part/view/FCX593","FCX593")</f>
        <v>FCX593</v>
      </c>
      <c r="D457" t="s">
        <v>883</v>
      </c>
      <c r="H457" t="s">
        <v>27</v>
      </c>
      <c r="I457" t="s">
        <v>28</v>
      </c>
      <c r="J457" t="s">
        <v>29</v>
      </c>
      <c r="K457">
        <v>100</v>
      </c>
      <c r="L457">
        <v>1</v>
      </c>
      <c r="M457">
        <v>2</v>
      </c>
      <c r="N457">
        <v>1</v>
      </c>
      <c r="O457">
        <v>100</v>
      </c>
      <c r="P457">
        <v>0.5</v>
      </c>
      <c r="Q457">
        <v>50</v>
      </c>
      <c r="R457">
        <v>1</v>
      </c>
      <c r="S457">
        <v>200</v>
      </c>
      <c r="T457" t="s">
        <v>599</v>
      </c>
      <c r="U457">
        <v>300</v>
      </c>
      <c r="V457" t="s">
        <v>30</v>
      </c>
      <c r="W457">
        <v>50</v>
      </c>
      <c r="Y457" t="s">
        <v>31</v>
      </c>
    </row>
    <row r="458" spans="1:25">
      <c r="A458" t="s">
        <v>884</v>
      </c>
      <c r="B458" s="2" t="str">
        <f>Hyperlink("https://www.diodes.com/datasheet/download/FCX596.pdf")</f>
        <v>https://www.diodes.com/datasheet/download/FCX596.pdf</v>
      </c>
      <c r="C458" t="str">
        <f>Hyperlink("https://www.diodes.com/part/view/FCX596","FCX596")</f>
        <v>FCX596</v>
      </c>
      <c r="D458" t="s">
        <v>885</v>
      </c>
      <c r="H458" t="s">
        <v>27</v>
      </c>
      <c r="I458" t="s">
        <v>54</v>
      </c>
      <c r="J458" t="s">
        <v>29</v>
      </c>
      <c r="K458">
        <v>200</v>
      </c>
      <c r="L458">
        <v>0.3</v>
      </c>
      <c r="M458">
        <v>1</v>
      </c>
      <c r="N458">
        <v>1</v>
      </c>
      <c r="O458">
        <v>100</v>
      </c>
      <c r="P458">
        <v>0.1</v>
      </c>
      <c r="Q458">
        <v>85</v>
      </c>
      <c r="R458">
        <v>0.25</v>
      </c>
      <c r="S458">
        <v>200</v>
      </c>
      <c r="T458" t="s">
        <v>55</v>
      </c>
      <c r="U458">
        <v>350</v>
      </c>
      <c r="V458" t="s">
        <v>599</v>
      </c>
      <c r="W458">
        <v>150</v>
      </c>
      <c r="Y458" t="s">
        <v>31</v>
      </c>
    </row>
    <row r="459" spans="1:25">
      <c r="A459" t="s">
        <v>886</v>
      </c>
      <c r="B459" s="2" t="str">
        <f>Hyperlink("https://www.diodes.com/datasheet/download/FCX605.pdf")</f>
        <v>https://www.diodes.com/datasheet/download/FCX605.pdf</v>
      </c>
      <c r="C459" t="str">
        <f>Hyperlink("https://www.diodes.com/part/view/FCX605","FCX605")</f>
        <v>FCX605</v>
      </c>
      <c r="D459" t="s">
        <v>887</v>
      </c>
      <c r="H459" t="s">
        <v>27</v>
      </c>
      <c r="I459" t="s">
        <v>363</v>
      </c>
      <c r="J459" t="s">
        <v>79</v>
      </c>
      <c r="K459">
        <v>120</v>
      </c>
      <c r="L459">
        <v>1</v>
      </c>
      <c r="M459">
        <v>4</v>
      </c>
      <c r="N459">
        <v>1</v>
      </c>
      <c r="O459">
        <v>5000</v>
      </c>
      <c r="P459">
        <v>0.5</v>
      </c>
      <c r="Q459">
        <v>2000</v>
      </c>
      <c r="R459">
        <v>1</v>
      </c>
      <c r="S459">
        <v>1000</v>
      </c>
      <c r="T459" t="s">
        <v>888</v>
      </c>
      <c r="U459">
        <v>1500</v>
      </c>
      <c r="V459" t="s">
        <v>889</v>
      </c>
      <c r="W459">
        <v>150</v>
      </c>
      <c r="Y459" t="s">
        <v>31</v>
      </c>
    </row>
    <row r="460" spans="1:25">
      <c r="A460" t="s">
        <v>890</v>
      </c>
      <c r="B460" s="2" t="str">
        <f>Hyperlink("https://www.diodes.com/datasheet/download/FCX617.pdf")</f>
        <v>https://www.diodes.com/datasheet/download/FCX617.pdf</v>
      </c>
      <c r="C460" t="str">
        <f>Hyperlink("https://www.diodes.com/part/view/FCX617","FCX617")</f>
        <v>FCX617</v>
      </c>
      <c r="D460" t="s">
        <v>891</v>
      </c>
      <c r="H460" t="s">
        <v>27</v>
      </c>
      <c r="I460" t="s">
        <v>439</v>
      </c>
      <c r="J460" t="s">
        <v>79</v>
      </c>
      <c r="K460">
        <v>15</v>
      </c>
      <c r="L460">
        <v>3</v>
      </c>
      <c r="M460">
        <v>12</v>
      </c>
      <c r="N460">
        <v>1</v>
      </c>
      <c r="O460">
        <v>300</v>
      </c>
      <c r="P460">
        <v>0.2</v>
      </c>
      <c r="Q460">
        <v>150</v>
      </c>
      <c r="R460">
        <v>5</v>
      </c>
      <c r="S460">
        <v>14</v>
      </c>
      <c r="T460" t="s">
        <v>55</v>
      </c>
      <c r="U460">
        <v>400</v>
      </c>
      <c r="V460" t="s">
        <v>845</v>
      </c>
      <c r="W460">
        <v>120</v>
      </c>
      <c r="Y460" t="s">
        <v>31</v>
      </c>
    </row>
    <row r="461" spans="1:25">
      <c r="A461" t="s">
        <v>892</v>
      </c>
      <c r="B461" s="2" t="str">
        <f>Hyperlink("https://www.diodes.com/datasheet/download/FCX619.pdf")</f>
        <v>https://www.diodes.com/datasheet/download/FCX619.pdf</v>
      </c>
      <c r="C461" t="str">
        <f>Hyperlink("https://www.diodes.com/part/view/FCX619","FCX619")</f>
        <v>FCX619</v>
      </c>
      <c r="D461" t="s">
        <v>89</v>
      </c>
      <c r="G461">
        <v>87</v>
      </c>
      <c r="H461" t="s">
        <v>27</v>
      </c>
      <c r="I461" t="s">
        <v>439</v>
      </c>
      <c r="J461" t="s">
        <v>79</v>
      </c>
      <c r="K461">
        <v>50</v>
      </c>
      <c r="L461">
        <v>3</v>
      </c>
      <c r="M461">
        <v>6</v>
      </c>
      <c r="N461">
        <v>1</v>
      </c>
      <c r="O461">
        <v>300</v>
      </c>
      <c r="P461">
        <v>0.2</v>
      </c>
      <c r="Q461">
        <v>100</v>
      </c>
      <c r="R461">
        <v>2</v>
      </c>
      <c r="S461">
        <v>25</v>
      </c>
      <c r="T461" t="s">
        <v>55</v>
      </c>
      <c r="U461">
        <v>260</v>
      </c>
      <c r="V461" t="s">
        <v>624</v>
      </c>
      <c r="W461">
        <v>165</v>
      </c>
      <c r="Y461" t="s">
        <v>31</v>
      </c>
    </row>
    <row r="462" spans="1:25">
      <c r="A462" t="s">
        <v>893</v>
      </c>
      <c r="B462" s="2" t="str">
        <f>Hyperlink("https://www.diodes.com/datasheet/download/FCX619.pdf")</f>
        <v>https://www.diodes.com/datasheet/download/FCX619.pdf</v>
      </c>
      <c r="C462" t="str">
        <f>Hyperlink("https://www.diodes.com/part/view/FCX619Q","FCX619Q")</f>
        <v>FCX619Q</v>
      </c>
      <c r="D462" t="s">
        <v>89</v>
      </c>
      <c r="G462">
        <v>87</v>
      </c>
      <c r="H462" t="s">
        <v>33</v>
      </c>
      <c r="I462" t="s">
        <v>439</v>
      </c>
      <c r="J462" t="s">
        <v>79</v>
      </c>
      <c r="K462">
        <v>50</v>
      </c>
      <c r="L462">
        <v>3</v>
      </c>
      <c r="M462">
        <v>6</v>
      </c>
      <c r="N462">
        <v>1</v>
      </c>
      <c r="O462">
        <v>300</v>
      </c>
      <c r="P462">
        <v>0.2</v>
      </c>
      <c r="Q462">
        <v>100</v>
      </c>
      <c r="R462">
        <v>2</v>
      </c>
      <c r="S462">
        <v>25</v>
      </c>
      <c r="T462" t="s">
        <v>55</v>
      </c>
      <c r="U462">
        <v>260</v>
      </c>
      <c r="V462" t="s">
        <v>624</v>
      </c>
      <c r="W462">
        <v>165</v>
      </c>
      <c r="Y462" t="s">
        <v>31</v>
      </c>
    </row>
    <row r="463" spans="1:25">
      <c r="A463" t="s">
        <v>894</v>
      </c>
      <c r="B463" s="2" t="str">
        <f>Hyperlink("https://www.diodes.com/datasheet/download/FCX658A.pdf")</f>
        <v>https://www.diodes.com/datasheet/download/FCX658A.pdf</v>
      </c>
      <c r="C463" t="str">
        <f>Hyperlink("https://www.diodes.com/part/view/FCX658A","FCX658A")</f>
        <v>FCX658A</v>
      </c>
      <c r="D463" t="s">
        <v>895</v>
      </c>
      <c r="H463" t="s">
        <v>27</v>
      </c>
      <c r="I463" t="s">
        <v>54</v>
      </c>
      <c r="J463" t="s">
        <v>79</v>
      </c>
      <c r="K463">
        <v>400</v>
      </c>
      <c r="L463">
        <v>0.5</v>
      </c>
      <c r="M463">
        <v>1</v>
      </c>
      <c r="N463">
        <v>1</v>
      </c>
      <c r="O463">
        <v>100</v>
      </c>
      <c r="P463">
        <v>0.01</v>
      </c>
      <c r="Q463">
        <v>35</v>
      </c>
      <c r="R463">
        <v>0.2</v>
      </c>
      <c r="S463">
        <v>125</v>
      </c>
      <c r="T463" t="s">
        <v>42</v>
      </c>
      <c r="U463">
        <v>200</v>
      </c>
      <c r="V463" t="s">
        <v>55</v>
      </c>
      <c r="W463">
        <v>50</v>
      </c>
      <c r="Y463" t="s">
        <v>31</v>
      </c>
    </row>
    <row r="464" spans="1:25">
      <c r="A464" t="s">
        <v>896</v>
      </c>
      <c r="B464" s="2" t="str">
        <f>Hyperlink("https://www.diodes.com/datasheet/download/FCX688B.pdf")</f>
        <v>https://www.diodes.com/datasheet/download/FCX688B.pdf</v>
      </c>
      <c r="C464" t="str">
        <f>Hyperlink("https://www.diodes.com/part/view/FCX688B","FCX688B")</f>
        <v>FCX688B</v>
      </c>
      <c r="D464" t="s">
        <v>897</v>
      </c>
      <c r="H464" t="s">
        <v>27</v>
      </c>
      <c r="I464" t="s">
        <v>28</v>
      </c>
      <c r="J464" t="s">
        <v>79</v>
      </c>
      <c r="K464">
        <v>12</v>
      </c>
      <c r="L464">
        <v>3</v>
      </c>
      <c r="M464">
        <v>10</v>
      </c>
      <c r="N464">
        <v>2</v>
      </c>
      <c r="O464">
        <v>500</v>
      </c>
      <c r="P464">
        <v>0.1</v>
      </c>
      <c r="Q464">
        <v>100</v>
      </c>
      <c r="R464">
        <v>10</v>
      </c>
      <c r="S464">
        <v>40</v>
      </c>
      <c r="T464" t="s">
        <v>499</v>
      </c>
      <c r="U464">
        <v>400</v>
      </c>
      <c r="V464" t="s">
        <v>898</v>
      </c>
      <c r="W464">
        <v>150</v>
      </c>
      <c r="Y464" t="s">
        <v>31</v>
      </c>
    </row>
    <row r="465" spans="1:25">
      <c r="A465" t="s">
        <v>899</v>
      </c>
      <c r="B465" s="2" t="str">
        <f>Hyperlink("https://www.diodes.com/datasheet/download/FCX690B.pdf")</f>
        <v>https://www.diodes.com/datasheet/download/FCX690B.pdf</v>
      </c>
      <c r="C465" t="str">
        <f>Hyperlink("https://www.diodes.com/part/view/FCX690B","FCX690B")</f>
        <v>FCX690B</v>
      </c>
      <c r="D465" t="s">
        <v>900</v>
      </c>
      <c r="H465" t="s">
        <v>27</v>
      </c>
      <c r="I465" t="s">
        <v>28</v>
      </c>
      <c r="J465" t="s">
        <v>79</v>
      </c>
      <c r="K465">
        <v>45</v>
      </c>
      <c r="L465">
        <v>2</v>
      </c>
      <c r="M465">
        <v>6</v>
      </c>
      <c r="N465">
        <v>2</v>
      </c>
      <c r="O465">
        <v>500</v>
      </c>
      <c r="P465">
        <v>0.1</v>
      </c>
      <c r="Q465">
        <v>150</v>
      </c>
      <c r="R465">
        <v>2</v>
      </c>
      <c r="S465">
        <v>80</v>
      </c>
      <c r="T465" t="s">
        <v>486</v>
      </c>
      <c r="U465">
        <v>300</v>
      </c>
      <c r="V465" t="s">
        <v>701</v>
      </c>
      <c r="W465">
        <v>150</v>
      </c>
      <c r="Y465" t="s">
        <v>31</v>
      </c>
    </row>
    <row r="466" spans="1:25">
      <c r="A466" t="s">
        <v>901</v>
      </c>
      <c r="B466" s="2" t="str">
        <f>Hyperlink("https://www.diodes.com/datasheet/download/FCX705.pdf")</f>
        <v>https://www.diodes.com/datasheet/download/FCX705.pdf</v>
      </c>
      <c r="C466" t="str">
        <f>Hyperlink("https://www.diodes.com/part/view/FCX705","FCX705")</f>
        <v>FCX705</v>
      </c>
      <c r="D466" t="s">
        <v>902</v>
      </c>
      <c r="H466" t="s">
        <v>27</v>
      </c>
      <c r="I466" t="s">
        <v>363</v>
      </c>
      <c r="J466" t="s">
        <v>29</v>
      </c>
      <c r="K466">
        <v>120</v>
      </c>
      <c r="L466">
        <v>1</v>
      </c>
      <c r="M466">
        <v>4</v>
      </c>
      <c r="N466">
        <v>1</v>
      </c>
      <c r="O466">
        <v>3000</v>
      </c>
      <c r="P466">
        <v>0.1</v>
      </c>
      <c r="Q466">
        <v>2000</v>
      </c>
      <c r="R466">
        <v>2</v>
      </c>
      <c r="S466">
        <v>1300</v>
      </c>
      <c r="T466" t="s">
        <v>889</v>
      </c>
      <c r="U466">
        <v>2500</v>
      </c>
      <c r="V466" t="s">
        <v>903</v>
      </c>
      <c r="W466">
        <v>160</v>
      </c>
      <c r="Y466" t="s">
        <v>31</v>
      </c>
    </row>
    <row r="467" spans="1:25">
      <c r="A467" t="s">
        <v>904</v>
      </c>
      <c r="B467" s="2" t="str">
        <f>Hyperlink("https://www.diodes.com/datasheet/download/FCX717.pdf")</f>
        <v>https://www.diodes.com/datasheet/download/FCX717.pdf</v>
      </c>
      <c r="C467" t="str">
        <f>Hyperlink("https://www.diodes.com/part/view/FCX717","FCX717")</f>
        <v>FCX717</v>
      </c>
      <c r="D467" t="s">
        <v>75</v>
      </c>
      <c r="H467" t="s">
        <v>27</v>
      </c>
      <c r="I467" t="s">
        <v>439</v>
      </c>
      <c r="J467" t="s">
        <v>29</v>
      </c>
      <c r="K467">
        <v>12</v>
      </c>
      <c r="L467">
        <v>3</v>
      </c>
      <c r="M467">
        <v>10</v>
      </c>
      <c r="N467">
        <v>1</v>
      </c>
      <c r="O467">
        <v>300</v>
      </c>
      <c r="P467">
        <v>0.1</v>
      </c>
      <c r="Q467">
        <v>160</v>
      </c>
      <c r="R467">
        <v>3</v>
      </c>
      <c r="S467">
        <v>20</v>
      </c>
      <c r="T467" t="s">
        <v>55</v>
      </c>
      <c r="U467">
        <v>320</v>
      </c>
      <c r="V467" t="s">
        <v>816</v>
      </c>
      <c r="W467">
        <v>110</v>
      </c>
      <c r="Y467" t="s">
        <v>31</v>
      </c>
    </row>
    <row r="468" spans="1:25">
      <c r="A468" t="s">
        <v>905</v>
      </c>
      <c r="B468" s="2" t="str">
        <f>Hyperlink("https://www.diodes.com/datasheet/download/FCX718.pdf")</f>
        <v>https://www.diodes.com/datasheet/download/FCX718.pdf</v>
      </c>
      <c r="C468" t="str">
        <f>Hyperlink("https://www.diodes.com/part/view/FCX718","FCX718")</f>
        <v>FCX718</v>
      </c>
      <c r="D468" t="s">
        <v>906</v>
      </c>
      <c r="H468" t="s">
        <v>27</v>
      </c>
      <c r="I468" t="s">
        <v>439</v>
      </c>
      <c r="J468" t="s">
        <v>29</v>
      </c>
      <c r="K468">
        <v>20</v>
      </c>
      <c r="L468">
        <v>2.5</v>
      </c>
      <c r="M468">
        <v>6</v>
      </c>
      <c r="N468">
        <v>1</v>
      </c>
      <c r="O468">
        <v>300</v>
      </c>
      <c r="P468">
        <v>0.1</v>
      </c>
      <c r="Q468">
        <v>150</v>
      </c>
      <c r="R468">
        <v>2</v>
      </c>
      <c r="S468">
        <v>40</v>
      </c>
      <c r="T468" t="s">
        <v>55</v>
      </c>
      <c r="U468">
        <v>220</v>
      </c>
      <c r="V468" t="s">
        <v>907</v>
      </c>
      <c r="W468">
        <v>180</v>
      </c>
      <c r="Y468" t="s">
        <v>31</v>
      </c>
    </row>
    <row r="469" spans="1:25">
      <c r="A469" t="s">
        <v>908</v>
      </c>
      <c r="B469" s="2" t="str">
        <f>Hyperlink("https://www.diodes.com/datasheet/download/FCX789A.pdf")</f>
        <v>https://www.diodes.com/datasheet/download/FCX789A.pdf</v>
      </c>
      <c r="C469" t="str">
        <f>Hyperlink("https://www.diodes.com/part/view/FCX789A","FCX789A")</f>
        <v>FCX789A</v>
      </c>
      <c r="D469" t="s">
        <v>847</v>
      </c>
      <c r="H469" t="s">
        <v>27</v>
      </c>
      <c r="I469" t="s">
        <v>28</v>
      </c>
      <c r="J469" t="s">
        <v>29</v>
      </c>
      <c r="K469">
        <v>25</v>
      </c>
      <c r="L469">
        <v>3</v>
      </c>
      <c r="M469">
        <v>8</v>
      </c>
      <c r="N469">
        <v>2</v>
      </c>
      <c r="O469">
        <v>230</v>
      </c>
      <c r="P469">
        <v>1</v>
      </c>
      <c r="Q469">
        <v>75</v>
      </c>
      <c r="R469">
        <v>6</v>
      </c>
      <c r="S469">
        <v>190</v>
      </c>
      <c r="T469" t="s">
        <v>508</v>
      </c>
      <c r="U469">
        <v>320</v>
      </c>
      <c r="V469" t="s">
        <v>849</v>
      </c>
      <c r="W469">
        <v>100</v>
      </c>
      <c r="Y469" t="s">
        <v>31</v>
      </c>
    </row>
    <row r="470" spans="1:25">
      <c r="A470" t="s">
        <v>909</v>
      </c>
      <c r="B470" s="2" t="str">
        <f>Hyperlink("https://www.diodes.com/datasheet/download/FCX790A.pdf")</f>
        <v>https://www.diodes.com/datasheet/download/FCX790A.pdf</v>
      </c>
      <c r="C470" t="str">
        <f>Hyperlink("https://www.diodes.com/part/view/FCX790A","FCX790A")</f>
        <v>FCX790A</v>
      </c>
      <c r="D470" t="s">
        <v>910</v>
      </c>
      <c r="H470" t="s">
        <v>27</v>
      </c>
      <c r="I470" t="s">
        <v>28</v>
      </c>
      <c r="J470" t="s">
        <v>29</v>
      </c>
      <c r="K470">
        <v>40</v>
      </c>
      <c r="L470">
        <v>2</v>
      </c>
      <c r="M470">
        <v>6</v>
      </c>
      <c r="N470">
        <v>2</v>
      </c>
      <c r="O470">
        <v>250</v>
      </c>
      <c r="P470">
        <v>0.5</v>
      </c>
      <c r="Q470">
        <v>150</v>
      </c>
      <c r="R470">
        <v>2</v>
      </c>
      <c r="S470">
        <v>250</v>
      </c>
      <c r="T470" t="s">
        <v>440</v>
      </c>
      <c r="U470">
        <v>450</v>
      </c>
      <c r="V470" t="s">
        <v>624</v>
      </c>
      <c r="W470">
        <v>100</v>
      </c>
      <c r="Y470" t="s">
        <v>31</v>
      </c>
    </row>
    <row r="471" spans="1:25">
      <c r="A471" t="s">
        <v>911</v>
      </c>
      <c r="B471" s="2" t="str">
        <f>Hyperlink("https://www.diodes.com/datasheet/download/FMMT38C.pdf")</f>
        <v>https://www.diodes.com/datasheet/download/FMMT38C.pdf</v>
      </c>
      <c r="C471" t="str">
        <f>Hyperlink("https://www.diodes.com/part/view/FMMT38C","FMMT38C")</f>
        <v>FMMT38C</v>
      </c>
      <c r="D471" t="s">
        <v>912</v>
      </c>
      <c r="H471" t="s">
        <v>27</v>
      </c>
      <c r="I471" t="s">
        <v>363</v>
      </c>
      <c r="J471" t="s">
        <v>79</v>
      </c>
      <c r="K471">
        <v>60</v>
      </c>
      <c r="L471">
        <v>0.3</v>
      </c>
      <c r="M471">
        <v>0.8</v>
      </c>
      <c r="N471">
        <v>0.33</v>
      </c>
      <c r="O471">
        <v>5000</v>
      </c>
      <c r="P471">
        <v>0.1</v>
      </c>
      <c r="Q471">
        <v>10000</v>
      </c>
      <c r="R471">
        <v>0.5</v>
      </c>
      <c r="S471">
        <v>1250</v>
      </c>
      <c r="T471" t="s">
        <v>379</v>
      </c>
      <c r="Y471" t="s">
        <v>80</v>
      </c>
    </row>
    <row r="472" spans="1:25">
      <c r="A472" t="s">
        <v>913</v>
      </c>
      <c r="B472" s="2" t="str">
        <f>Hyperlink("https://www.diodes.com/datasheet/download/FMMT38CQ.pdf")</f>
        <v>https://www.diodes.com/datasheet/download/FMMT38CQ.pdf</v>
      </c>
      <c r="C472" t="str">
        <f>Hyperlink("https://www.diodes.com/part/view/FMMT38CQ","FMMT38CQ")</f>
        <v>FMMT38CQ</v>
      </c>
      <c r="D472" t="s">
        <v>912</v>
      </c>
      <c r="H472" t="s">
        <v>33</v>
      </c>
      <c r="I472" t="s">
        <v>363</v>
      </c>
      <c r="J472" t="s">
        <v>79</v>
      </c>
      <c r="K472">
        <v>60</v>
      </c>
      <c r="L472">
        <v>0.3</v>
      </c>
      <c r="M472">
        <v>0.8</v>
      </c>
      <c r="N472">
        <v>0.33</v>
      </c>
      <c r="O472">
        <v>5000</v>
      </c>
      <c r="P472">
        <v>0.1</v>
      </c>
      <c r="Q472">
        <v>10000</v>
      </c>
      <c r="R472">
        <v>0.5</v>
      </c>
      <c r="S472">
        <v>1250</v>
      </c>
      <c r="T472" t="s">
        <v>379</v>
      </c>
      <c r="Y472" t="s">
        <v>80</v>
      </c>
    </row>
    <row r="473" spans="1:25">
      <c r="A473" t="s">
        <v>914</v>
      </c>
      <c r="B473" s="2" t="str">
        <f>Hyperlink("https://www.diodes.com/datasheet/download/FMMT449.pdf")</f>
        <v>https://www.diodes.com/datasheet/download/FMMT449.pdf</v>
      </c>
      <c r="C473" t="str">
        <f>Hyperlink("https://www.diodes.com/part/view/FMMT449","FMMT449")</f>
        <v>FMMT449</v>
      </c>
      <c r="D473" t="s">
        <v>517</v>
      </c>
      <c r="G473">
        <v>250</v>
      </c>
      <c r="H473" t="s">
        <v>27</v>
      </c>
      <c r="I473" t="s">
        <v>28</v>
      </c>
      <c r="J473" t="s">
        <v>79</v>
      </c>
      <c r="K473">
        <v>30</v>
      </c>
      <c r="L473">
        <v>1</v>
      </c>
      <c r="M473">
        <v>2</v>
      </c>
      <c r="N473">
        <v>0.5</v>
      </c>
      <c r="O473">
        <v>100</v>
      </c>
      <c r="P473">
        <v>0.5</v>
      </c>
      <c r="Q473">
        <v>40</v>
      </c>
      <c r="R473">
        <v>2</v>
      </c>
      <c r="S473">
        <v>500</v>
      </c>
      <c r="T473" t="s">
        <v>414</v>
      </c>
      <c r="U473">
        <v>1000</v>
      </c>
      <c r="V473" t="s">
        <v>62</v>
      </c>
      <c r="W473">
        <v>150</v>
      </c>
      <c r="Y473" t="s">
        <v>80</v>
      </c>
    </row>
    <row r="474" spans="1:25">
      <c r="A474" t="s">
        <v>915</v>
      </c>
      <c r="B474" s="2" t="str">
        <f>Hyperlink("https://www.diodes.com/datasheet/download/FMMT451.pdf")</f>
        <v>https://www.diodes.com/datasheet/download/FMMT451.pdf</v>
      </c>
      <c r="C474" t="str">
        <f>Hyperlink("https://www.diodes.com/part/view/FMMT451","FMMT451")</f>
        <v>FMMT451</v>
      </c>
      <c r="D474" t="s">
        <v>483</v>
      </c>
      <c r="H474" t="s">
        <v>27</v>
      </c>
      <c r="I474" t="s">
        <v>28</v>
      </c>
      <c r="J474" t="s">
        <v>79</v>
      </c>
      <c r="K474">
        <v>60</v>
      </c>
      <c r="L474">
        <v>1</v>
      </c>
      <c r="M474">
        <v>2</v>
      </c>
      <c r="N474">
        <v>0.5</v>
      </c>
      <c r="O474">
        <v>50</v>
      </c>
      <c r="P474">
        <v>0.15</v>
      </c>
      <c r="Q474">
        <v>10</v>
      </c>
      <c r="R474">
        <v>1</v>
      </c>
      <c r="S474">
        <v>350</v>
      </c>
      <c r="T474" t="s">
        <v>423</v>
      </c>
      <c r="W474">
        <v>150</v>
      </c>
      <c r="Y474" t="s">
        <v>80</v>
      </c>
    </row>
    <row r="475" spans="1:25">
      <c r="A475" t="s">
        <v>916</v>
      </c>
      <c r="B475" s="2" t="str">
        <f>Hyperlink("https://www.diodes.com/datasheet/download/FMMT455.pdf")</f>
        <v>https://www.diodes.com/datasheet/download/FMMT455.pdf</v>
      </c>
      <c r="C475" t="str">
        <f>Hyperlink("https://www.diodes.com/part/view/FMMT455","FMMT455")</f>
        <v>FMMT455</v>
      </c>
      <c r="D475" t="s">
        <v>917</v>
      </c>
      <c r="H475" t="s">
        <v>27</v>
      </c>
      <c r="I475" t="s">
        <v>54</v>
      </c>
      <c r="J475" t="s">
        <v>79</v>
      </c>
      <c r="K475">
        <v>140</v>
      </c>
      <c r="L475">
        <v>1</v>
      </c>
      <c r="M475">
        <v>2</v>
      </c>
      <c r="N475">
        <v>0.5</v>
      </c>
      <c r="O475">
        <v>100</v>
      </c>
      <c r="P475">
        <v>0.15</v>
      </c>
      <c r="S475">
        <v>700</v>
      </c>
      <c r="T475" t="s">
        <v>423</v>
      </c>
      <c r="W475">
        <v>100</v>
      </c>
      <c r="Y475" t="s">
        <v>80</v>
      </c>
    </row>
    <row r="476" spans="1:25">
      <c r="A476" t="s">
        <v>918</v>
      </c>
      <c r="B476" s="2" t="str">
        <f>Hyperlink("https://www.diodes.com/datasheet/download/FMMT458.pdf")</f>
        <v>https://www.diodes.com/datasheet/download/FMMT458.pdf</v>
      </c>
      <c r="C476" t="str">
        <f>Hyperlink("https://www.diodes.com/part/view/FMMT458","FMMT458")</f>
        <v>FMMT458</v>
      </c>
      <c r="D476" t="s">
        <v>919</v>
      </c>
      <c r="H476" t="s">
        <v>27</v>
      </c>
      <c r="I476" t="s">
        <v>54</v>
      </c>
      <c r="J476" t="s">
        <v>79</v>
      </c>
      <c r="K476">
        <v>400</v>
      </c>
      <c r="L476">
        <v>0.225</v>
      </c>
      <c r="M476">
        <v>1</v>
      </c>
      <c r="N476">
        <v>0.5</v>
      </c>
      <c r="O476">
        <v>100</v>
      </c>
      <c r="P476">
        <v>0.001</v>
      </c>
      <c r="Q476">
        <v>15</v>
      </c>
      <c r="R476">
        <v>0.1</v>
      </c>
      <c r="S476">
        <v>200</v>
      </c>
      <c r="T476" t="s">
        <v>480</v>
      </c>
      <c r="U476">
        <v>500</v>
      </c>
      <c r="V476" t="s">
        <v>646</v>
      </c>
      <c r="W476">
        <v>50</v>
      </c>
      <c r="Y476" t="s">
        <v>80</v>
      </c>
    </row>
    <row r="477" spans="1:25">
      <c r="A477" t="s">
        <v>920</v>
      </c>
      <c r="B477" s="2" t="str">
        <f>Hyperlink("https://www.diodes.com/datasheet/download/FMMT458Q.pdf")</f>
        <v>https://www.diodes.com/datasheet/download/FMMT458Q.pdf</v>
      </c>
      <c r="C477" t="str">
        <f>Hyperlink("https://www.diodes.com/part/view/FMMT458Q","FMMT458Q")</f>
        <v>FMMT458Q</v>
      </c>
      <c r="D477" t="s">
        <v>921</v>
      </c>
      <c r="H477" t="s">
        <v>33</v>
      </c>
      <c r="I477" t="s">
        <v>54</v>
      </c>
      <c r="J477" t="s">
        <v>79</v>
      </c>
      <c r="K477">
        <v>400</v>
      </c>
      <c r="L477">
        <v>0.225</v>
      </c>
      <c r="M477">
        <v>1</v>
      </c>
      <c r="N477">
        <v>0.5</v>
      </c>
      <c r="O477">
        <v>100</v>
      </c>
      <c r="P477">
        <v>0.001</v>
      </c>
      <c r="Q477">
        <v>15</v>
      </c>
      <c r="R477">
        <v>0.1</v>
      </c>
      <c r="S477">
        <v>200</v>
      </c>
      <c r="T477" t="s">
        <v>480</v>
      </c>
      <c r="U477">
        <v>500</v>
      </c>
      <c r="V477" t="s">
        <v>646</v>
      </c>
      <c r="W477">
        <v>50</v>
      </c>
      <c r="Y477" t="s">
        <v>80</v>
      </c>
    </row>
    <row r="478" spans="1:25">
      <c r="A478" t="s">
        <v>922</v>
      </c>
      <c r="B478" s="2" t="str">
        <f>Hyperlink("https://www.diodes.com/datasheet/download/FMMT459.pdf")</f>
        <v>https://www.diodes.com/datasheet/download/FMMT459.pdf</v>
      </c>
      <c r="C478" t="str">
        <f>Hyperlink("https://www.diodes.com/part/view/FMMT459","FMMT459")</f>
        <v>FMMT459</v>
      </c>
      <c r="D478" t="s">
        <v>923</v>
      </c>
      <c r="H478" t="s">
        <v>27</v>
      </c>
      <c r="I478" t="s">
        <v>54</v>
      </c>
      <c r="J478" t="s">
        <v>79</v>
      </c>
      <c r="K478">
        <v>450</v>
      </c>
      <c r="L478">
        <v>0.15</v>
      </c>
      <c r="M478">
        <v>0.5</v>
      </c>
      <c r="N478">
        <v>0.625</v>
      </c>
      <c r="O478">
        <v>50</v>
      </c>
      <c r="P478">
        <v>0.03</v>
      </c>
      <c r="S478">
        <v>75</v>
      </c>
      <c r="T478" t="s">
        <v>480</v>
      </c>
      <c r="U478">
        <v>90</v>
      </c>
      <c r="V478" t="s">
        <v>646</v>
      </c>
      <c r="W478">
        <v>50</v>
      </c>
      <c r="Y478" t="s">
        <v>80</v>
      </c>
    </row>
    <row r="479" spans="1:25">
      <c r="A479" t="s">
        <v>924</v>
      </c>
      <c r="B479" s="2" t="str">
        <f>Hyperlink("https://www.diodes.com/datasheet/download/FMMT459Q.pdf")</f>
        <v>https://www.diodes.com/datasheet/download/FMMT459Q.pdf</v>
      </c>
      <c r="C479" t="str">
        <f>Hyperlink("https://www.diodes.com/part/view/FMMT459Q","FMMT459Q")</f>
        <v>FMMT459Q</v>
      </c>
      <c r="D479" t="s">
        <v>923</v>
      </c>
      <c r="H479" t="s">
        <v>33</v>
      </c>
      <c r="I479" t="s">
        <v>54</v>
      </c>
      <c r="J479" t="s">
        <v>79</v>
      </c>
      <c r="K479">
        <v>450</v>
      </c>
      <c r="L479">
        <v>0.15</v>
      </c>
      <c r="M479">
        <v>0.5</v>
      </c>
      <c r="N479">
        <v>0.625</v>
      </c>
      <c r="O479">
        <v>50</v>
      </c>
      <c r="P479">
        <v>0.03</v>
      </c>
      <c r="S479">
        <v>75</v>
      </c>
      <c r="T479" t="s">
        <v>480</v>
      </c>
      <c r="U479">
        <v>90</v>
      </c>
      <c r="V479" t="s">
        <v>646</v>
      </c>
      <c r="W479">
        <v>50</v>
      </c>
      <c r="Y479" t="s">
        <v>80</v>
      </c>
    </row>
    <row r="480" spans="1:25">
      <c r="A480" t="s">
        <v>925</v>
      </c>
      <c r="B480" s="2" t="str">
        <f>Hyperlink("https://www.diodes.com/datasheet/download/FMMT489.pdf")</f>
        <v>https://www.diodes.com/datasheet/download/FMMT489.pdf</v>
      </c>
      <c r="C480" t="str">
        <f>Hyperlink("https://www.diodes.com/part/view/FMMT489","FMMT489")</f>
        <v>FMMT489</v>
      </c>
      <c r="D480" t="s">
        <v>517</v>
      </c>
      <c r="G480">
        <v>175</v>
      </c>
      <c r="H480" t="s">
        <v>27</v>
      </c>
      <c r="I480" t="s">
        <v>28</v>
      </c>
      <c r="J480" t="s">
        <v>79</v>
      </c>
      <c r="K480">
        <v>30</v>
      </c>
      <c r="L480">
        <v>1</v>
      </c>
      <c r="M480">
        <v>4</v>
      </c>
      <c r="N480">
        <v>0.5</v>
      </c>
      <c r="O480">
        <v>100</v>
      </c>
      <c r="P480">
        <v>1</v>
      </c>
      <c r="Q480">
        <v>60</v>
      </c>
      <c r="R480">
        <v>2</v>
      </c>
      <c r="S480">
        <v>300</v>
      </c>
      <c r="T480" t="s">
        <v>414</v>
      </c>
      <c r="U480">
        <v>600</v>
      </c>
      <c r="V480" t="s">
        <v>62</v>
      </c>
      <c r="W480">
        <v>150</v>
      </c>
      <c r="Y480" t="s">
        <v>80</v>
      </c>
    </row>
    <row r="481" spans="1:25">
      <c r="A481" t="s">
        <v>926</v>
      </c>
      <c r="B481" s="2" t="str">
        <f>Hyperlink("https://www.diodes.com/datasheet/download/FMMT491.pdf")</f>
        <v>https://www.diodes.com/datasheet/download/FMMT491.pdf</v>
      </c>
      <c r="C481" t="str">
        <f>Hyperlink("https://www.diodes.com/part/view/FMMT491","FMMT491")</f>
        <v>FMMT491</v>
      </c>
      <c r="D481" t="s">
        <v>483</v>
      </c>
      <c r="G481">
        <v>195</v>
      </c>
      <c r="H481" t="s">
        <v>27</v>
      </c>
      <c r="I481" t="s">
        <v>28</v>
      </c>
      <c r="J481" t="s">
        <v>79</v>
      </c>
      <c r="K481">
        <v>60</v>
      </c>
      <c r="L481">
        <v>1</v>
      </c>
      <c r="M481">
        <v>2</v>
      </c>
      <c r="N481">
        <v>0.5</v>
      </c>
      <c r="O481">
        <v>100</v>
      </c>
      <c r="P481">
        <v>0.5</v>
      </c>
      <c r="Q481">
        <v>80</v>
      </c>
      <c r="R481">
        <v>1</v>
      </c>
      <c r="S481">
        <v>150</v>
      </c>
      <c r="T481" t="s">
        <v>30</v>
      </c>
      <c r="U481">
        <v>250</v>
      </c>
      <c r="V481" t="s">
        <v>414</v>
      </c>
      <c r="W481">
        <v>150</v>
      </c>
      <c r="Y481" t="s">
        <v>80</v>
      </c>
    </row>
    <row r="482" spans="1:25">
      <c r="A482" t="s">
        <v>927</v>
      </c>
      <c r="B482" s="2" t="str">
        <f>Hyperlink("https://www.diodes.com/datasheet/download/FMMT491A.pdf")</f>
        <v>https://www.diodes.com/datasheet/download/FMMT491A.pdf</v>
      </c>
      <c r="C482" t="str">
        <f>Hyperlink("https://www.diodes.com/part/view/FMMT491A","FMMT491A")</f>
        <v>FMMT491A</v>
      </c>
      <c r="D482" t="s">
        <v>928</v>
      </c>
      <c r="G482">
        <v>195</v>
      </c>
      <c r="H482" t="s">
        <v>27</v>
      </c>
      <c r="I482" t="s">
        <v>28</v>
      </c>
      <c r="J482" t="s">
        <v>79</v>
      </c>
      <c r="K482">
        <v>40</v>
      </c>
      <c r="L482">
        <v>1</v>
      </c>
      <c r="M482">
        <v>2</v>
      </c>
      <c r="N482">
        <v>0.5</v>
      </c>
      <c r="O482">
        <v>300</v>
      </c>
      <c r="P482">
        <v>0.5</v>
      </c>
      <c r="Q482">
        <v>200</v>
      </c>
      <c r="R482">
        <v>1</v>
      </c>
      <c r="S482">
        <v>300</v>
      </c>
      <c r="T482" t="s">
        <v>30</v>
      </c>
      <c r="U482">
        <v>500</v>
      </c>
      <c r="V482" t="s">
        <v>414</v>
      </c>
      <c r="W482">
        <v>150</v>
      </c>
      <c r="Y482" t="s">
        <v>80</v>
      </c>
    </row>
    <row r="483" spans="1:25">
      <c r="A483" t="s">
        <v>929</v>
      </c>
      <c r="B483" s="2" t="str">
        <f>Hyperlink("https://www.diodes.com/datasheet/download/FMMT491A.pdf")</f>
        <v>https://www.diodes.com/datasheet/download/FMMT491A.pdf</v>
      </c>
      <c r="C483" t="str">
        <f>Hyperlink("https://www.diodes.com/part/view/FMMT491AQ","FMMT491AQ")</f>
        <v>FMMT491AQ</v>
      </c>
      <c r="D483" t="s">
        <v>928</v>
      </c>
      <c r="G483">
        <v>195</v>
      </c>
      <c r="H483" t="s">
        <v>33</v>
      </c>
      <c r="I483" t="s">
        <v>28</v>
      </c>
      <c r="J483" t="s">
        <v>79</v>
      </c>
      <c r="K483">
        <v>40</v>
      </c>
      <c r="L483">
        <v>1</v>
      </c>
      <c r="M483">
        <v>2</v>
      </c>
      <c r="N483">
        <v>0.5</v>
      </c>
      <c r="O483">
        <v>300</v>
      </c>
      <c r="P483">
        <v>0.5</v>
      </c>
      <c r="Q483">
        <v>200</v>
      </c>
      <c r="R483">
        <v>1</v>
      </c>
      <c r="S483">
        <v>300</v>
      </c>
      <c r="T483" t="s">
        <v>30</v>
      </c>
      <c r="U483">
        <v>500</v>
      </c>
      <c r="V483" t="s">
        <v>414</v>
      </c>
      <c r="W483">
        <v>150</v>
      </c>
      <c r="Y483" t="s">
        <v>80</v>
      </c>
    </row>
    <row r="484" spans="1:25">
      <c r="A484" t="s">
        <v>930</v>
      </c>
      <c r="B484" s="2" t="str">
        <f>Hyperlink("https://www.diodes.com/datasheet/download/FMMT491Q.pdf")</f>
        <v>https://www.diodes.com/datasheet/download/FMMT491Q.pdf</v>
      </c>
      <c r="C484" t="str">
        <f>Hyperlink("https://www.diodes.com/part/view/FMMT491Q","FMMT491Q")</f>
        <v>FMMT491Q</v>
      </c>
      <c r="D484" t="s">
        <v>483</v>
      </c>
      <c r="G484">
        <v>195</v>
      </c>
      <c r="H484" t="s">
        <v>33</v>
      </c>
      <c r="I484" t="s">
        <v>28</v>
      </c>
      <c r="J484" t="s">
        <v>79</v>
      </c>
      <c r="K484">
        <v>60</v>
      </c>
      <c r="L484">
        <v>1</v>
      </c>
      <c r="M484">
        <v>2</v>
      </c>
      <c r="N484">
        <v>0.5</v>
      </c>
      <c r="O484">
        <v>100</v>
      </c>
      <c r="P484">
        <v>0.5</v>
      </c>
      <c r="Q484">
        <v>80</v>
      </c>
      <c r="R484">
        <v>1</v>
      </c>
      <c r="S484">
        <v>150</v>
      </c>
      <c r="T484" t="s">
        <v>30</v>
      </c>
      <c r="U484">
        <v>250</v>
      </c>
      <c r="V484" t="s">
        <v>414</v>
      </c>
      <c r="W484">
        <v>150</v>
      </c>
      <c r="Y484" t="s">
        <v>80</v>
      </c>
    </row>
    <row r="485" spans="1:25">
      <c r="A485" t="s">
        <v>931</v>
      </c>
      <c r="B485" s="2" t="str">
        <f>Hyperlink("https://www.diodes.com/datasheet/download/FMMT493.pdf")</f>
        <v>https://www.diodes.com/datasheet/download/FMMT493.pdf</v>
      </c>
      <c r="C485" t="str">
        <f>Hyperlink("https://www.diodes.com/part/view/FMMT493","FMMT493")</f>
        <v>FMMT493</v>
      </c>
      <c r="D485" t="s">
        <v>932</v>
      </c>
      <c r="H485" t="s">
        <v>27</v>
      </c>
      <c r="I485" t="s">
        <v>28</v>
      </c>
      <c r="J485" t="s">
        <v>79</v>
      </c>
      <c r="K485">
        <v>100</v>
      </c>
      <c r="L485">
        <v>1</v>
      </c>
      <c r="M485">
        <v>2</v>
      </c>
      <c r="N485">
        <v>0.5</v>
      </c>
      <c r="O485">
        <v>100</v>
      </c>
      <c r="P485">
        <v>0.25</v>
      </c>
      <c r="Q485">
        <v>60</v>
      </c>
      <c r="R485">
        <v>0.5</v>
      </c>
      <c r="S485">
        <v>300</v>
      </c>
      <c r="T485" t="s">
        <v>30</v>
      </c>
      <c r="U485">
        <v>600</v>
      </c>
      <c r="V485" t="s">
        <v>414</v>
      </c>
      <c r="W485">
        <v>150</v>
      </c>
      <c r="Y485" t="s">
        <v>80</v>
      </c>
    </row>
    <row r="486" spans="1:25">
      <c r="A486" t="s">
        <v>933</v>
      </c>
      <c r="B486" s="2" t="str">
        <f>Hyperlink("https://www.diodes.com/datasheet/download/FMMT493A.pdf")</f>
        <v>https://www.diodes.com/datasheet/download/FMMT493A.pdf</v>
      </c>
      <c r="C486" t="str">
        <f>Hyperlink("https://www.diodes.com/part/view/FMMT493A","FMMT493A")</f>
        <v>FMMT493A</v>
      </c>
      <c r="D486" t="s">
        <v>483</v>
      </c>
      <c r="H486" t="s">
        <v>27</v>
      </c>
      <c r="I486" t="s">
        <v>28</v>
      </c>
      <c r="J486" t="s">
        <v>79</v>
      </c>
      <c r="K486">
        <v>60</v>
      </c>
      <c r="L486">
        <v>1</v>
      </c>
      <c r="M486">
        <v>2</v>
      </c>
      <c r="N486">
        <v>0.5</v>
      </c>
      <c r="O486">
        <v>500</v>
      </c>
      <c r="P486">
        <v>0.15</v>
      </c>
      <c r="Q486">
        <v>100</v>
      </c>
      <c r="R486">
        <v>0.5</v>
      </c>
      <c r="S486">
        <v>250</v>
      </c>
      <c r="T486" t="s">
        <v>30</v>
      </c>
      <c r="U486">
        <v>500</v>
      </c>
      <c r="V486" t="s">
        <v>414</v>
      </c>
      <c r="W486">
        <v>150</v>
      </c>
      <c r="Y486" t="s">
        <v>80</v>
      </c>
    </row>
    <row r="487" spans="1:25">
      <c r="A487" t="s">
        <v>934</v>
      </c>
      <c r="B487" s="2" t="str">
        <f>Hyperlink("https://www.diodes.com/datasheet/download/FMMT493.pdf")</f>
        <v>https://www.diodes.com/datasheet/download/FMMT493.pdf</v>
      </c>
      <c r="C487" t="str">
        <f>Hyperlink("https://www.diodes.com/part/view/FMMT493Q","FMMT493Q")</f>
        <v>FMMT493Q</v>
      </c>
      <c r="D487" t="s">
        <v>932</v>
      </c>
      <c r="H487" t="s">
        <v>33</v>
      </c>
      <c r="I487" t="s">
        <v>28</v>
      </c>
      <c r="J487" t="s">
        <v>79</v>
      </c>
      <c r="K487">
        <v>100</v>
      </c>
      <c r="L487">
        <v>1</v>
      </c>
      <c r="M487">
        <v>2</v>
      </c>
      <c r="N487">
        <v>0.5</v>
      </c>
      <c r="O487">
        <v>100</v>
      </c>
      <c r="P487">
        <v>0.25</v>
      </c>
      <c r="Q487">
        <v>60</v>
      </c>
      <c r="R487">
        <v>0.5</v>
      </c>
      <c r="S487">
        <v>300</v>
      </c>
      <c r="T487" t="s">
        <v>30</v>
      </c>
      <c r="U487">
        <v>600</v>
      </c>
      <c r="V487" t="s">
        <v>414</v>
      </c>
      <c r="W487">
        <v>150</v>
      </c>
      <c r="Y487" t="s">
        <v>80</v>
      </c>
    </row>
    <row r="488" spans="1:25">
      <c r="A488" t="s">
        <v>935</v>
      </c>
      <c r="B488" s="2" t="str">
        <f>Hyperlink("https://www.diodes.com/datasheet/download/FMMT494.pdf")</f>
        <v>https://www.diodes.com/datasheet/download/FMMT494.pdf</v>
      </c>
      <c r="C488" t="str">
        <f>Hyperlink("https://www.diodes.com/part/view/FMMT494","FMMT494")</f>
        <v>FMMT494</v>
      </c>
      <c r="D488" t="s">
        <v>936</v>
      </c>
      <c r="H488" t="s">
        <v>27</v>
      </c>
      <c r="I488" t="s">
        <v>28</v>
      </c>
      <c r="J488" t="s">
        <v>79</v>
      </c>
      <c r="K488">
        <v>120</v>
      </c>
      <c r="L488">
        <v>1</v>
      </c>
      <c r="M488">
        <v>2</v>
      </c>
      <c r="N488">
        <v>0.5</v>
      </c>
      <c r="O488">
        <v>100</v>
      </c>
      <c r="P488">
        <v>0.25</v>
      </c>
      <c r="Q488">
        <v>60</v>
      </c>
      <c r="R488">
        <v>0.5</v>
      </c>
      <c r="S488">
        <v>200</v>
      </c>
      <c r="T488" t="s">
        <v>599</v>
      </c>
      <c r="U488">
        <v>300</v>
      </c>
      <c r="V488" t="s">
        <v>30</v>
      </c>
      <c r="W488">
        <v>100</v>
      </c>
      <c r="Y488" t="s">
        <v>80</v>
      </c>
    </row>
    <row r="489" spans="1:25">
      <c r="A489" t="s">
        <v>937</v>
      </c>
      <c r="B489" s="2" t="str">
        <f>Hyperlink("https://www.diodes.com/datasheet/download/FMMT494Q.pdf")</f>
        <v>https://www.diodes.com/datasheet/download/FMMT494Q.pdf</v>
      </c>
      <c r="C489" t="str">
        <f>Hyperlink("https://www.diodes.com/part/view/FMMT494Q","FMMT494Q")</f>
        <v>FMMT494Q</v>
      </c>
      <c r="D489" t="s">
        <v>936</v>
      </c>
      <c r="H489" t="s">
        <v>33</v>
      </c>
      <c r="I489" t="s">
        <v>28</v>
      </c>
      <c r="J489" t="s">
        <v>79</v>
      </c>
      <c r="K489">
        <v>120</v>
      </c>
      <c r="L489">
        <v>1</v>
      </c>
      <c r="M489">
        <v>2</v>
      </c>
      <c r="N489">
        <v>0.5</v>
      </c>
      <c r="O489">
        <v>100</v>
      </c>
      <c r="P489">
        <v>0.25</v>
      </c>
      <c r="Q489">
        <v>60</v>
      </c>
      <c r="R489">
        <v>0.5</v>
      </c>
      <c r="S489">
        <v>200</v>
      </c>
      <c r="T489" t="s">
        <v>599</v>
      </c>
      <c r="U489">
        <v>300</v>
      </c>
      <c r="V489" t="s">
        <v>30</v>
      </c>
      <c r="W489">
        <v>100</v>
      </c>
      <c r="Y489" t="s">
        <v>80</v>
      </c>
    </row>
    <row r="490" spans="1:25">
      <c r="A490" t="s">
        <v>938</v>
      </c>
      <c r="B490" s="2" t="str">
        <f>Hyperlink("https://www.diodes.com/datasheet/download/FMMT495.pdf")</f>
        <v>https://www.diodes.com/datasheet/download/FMMT495.pdf</v>
      </c>
      <c r="C490" t="str">
        <f>Hyperlink("https://www.diodes.com/part/view/FMMT495","FMMT495")</f>
        <v>FMMT495</v>
      </c>
      <c r="D490" t="s">
        <v>939</v>
      </c>
      <c r="H490" t="s">
        <v>27</v>
      </c>
      <c r="I490" t="s">
        <v>54</v>
      </c>
      <c r="J490" t="s">
        <v>79</v>
      </c>
      <c r="K490">
        <v>150</v>
      </c>
      <c r="L490">
        <v>1</v>
      </c>
      <c r="M490">
        <v>2</v>
      </c>
      <c r="N490">
        <v>0.5</v>
      </c>
      <c r="O490">
        <v>100</v>
      </c>
      <c r="P490">
        <v>0.25</v>
      </c>
      <c r="Q490">
        <v>50</v>
      </c>
      <c r="R490">
        <v>0.5</v>
      </c>
      <c r="S490">
        <v>200</v>
      </c>
      <c r="T490" t="s">
        <v>599</v>
      </c>
      <c r="U490">
        <v>300</v>
      </c>
      <c r="V490" t="s">
        <v>30</v>
      </c>
      <c r="W490">
        <v>100</v>
      </c>
      <c r="Y490" t="s">
        <v>80</v>
      </c>
    </row>
    <row r="491" spans="1:25">
      <c r="A491" t="s">
        <v>940</v>
      </c>
      <c r="B491" s="2" t="str">
        <f>Hyperlink("https://www.diodes.com/datasheet/download/FMMT495.pdf")</f>
        <v>https://www.diodes.com/datasheet/download/FMMT495.pdf</v>
      </c>
      <c r="C491" t="str">
        <f>Hyperlink("https://www.diodes.com/part/view/FMMT495Q","FMMT495Q")</f>
        <v>FMMT495Q</v>
      </c>
      <c r="D491" t="s">
        <v>939</v>
      </c>
      <c r="H491" t="s">
        <v>33</v>
      </c>
      <c r="I491" t="s">
        <v>54</v>
      </c>
      <c r="J491" t="s">
        <v>79</v>
      </c>
      <c r="K491">
        <v>150</v>
      </c>
      <c r="L491">
        <v>1</v>
      </c>
      <c r="M491">
        <v>2</v>
      </c>
      <c r="N491">
        <v>0.5</v>
      </c>
      <c r="O491">
        <v>100</v>
      </c>
      <c r="P491">
        <v>0.25</v>
      </c>
      <c r="Q491">
        <v>50</v>
      </c>
      <c r="R491">
        <v>0.5</v>
      </c>
      <c r="S491">
        <v>200</v>
      </c>
      <c r="T491" t="s">
        <v>599</v>
      </c>
      <c r="U491">
        <v>300</v>
      </c>
      <c r="V491" t="s">
        <v>30</v>
      </c>
      <c r="W491">
        <v>100</v>
      </c>
      <c r="Y491" t="s">
        <v>80</v>
      </c>
    </row>
    <row r="492" spans="1:25">
      <c r="A492" t="s">
        <v>941</v>
      </c>
      <c r="B492" s="2" t="str">
        <f>Hyperlink("https://www.diodes.com/datasheet/download/FMMT497.pdf")</f>
        <v>https://www.diodes.com/datasheet/download/FMMT497.pdf</v>
      </c>
      <c r="C492" t="str">
        <f>Hyperlink("https://www.diodes.com/part/view/FMMT497","FMMT497")</f>
        <v>FMMT497</v>
      </c>
      <c r="D492" t="s">
        <v>942</v>
      </c>
      <c r="H492" t="s">
        <v>27</v>
      </c>
      <c r="I492" t="s">
        <v>54</v>
      </c>
      <c r="J492" t="s">
        <v>79</v>
      </c>
      <c r="K492">
        <v>300</v>
      </c>
      <c r="L492">
        <v>0.5</v>
      </c>
      <c r="M492">
        <v>1</v>
      </c>
      <c r="N492">
        <v>0.5</v>
      </c>
      <c r="O492">
        <v>80</v>
      </c>
      <c r="P492">
        <v>0.1</v>
      </c>
      <c r="Q492">
        <v>20</v>
      </c>
      <c r="R492">
        <v>0.25</v>
      </c>
      <c r="S492">
        <v>200</v>
      </c>
      <c r="T492" t="s">
        <v>55</v>
      </c>
      <c r="U492">
        <v>300</v>
      </c>
      <c r="V492" t="s">
        <v>599</v>
      </c>
      <c r="W492">
        <v>75</v>
      </c>
      <c r="Y492" t="s">
        <v>80</v>
      </c>
    </row>
    <row r="493" spans="1:25">
      <c r="A493" t="s">
        <v>943</v>
      </c>
      <c r="B493" s="2" t="str">
        <f>Hyperlink("https://www.diodes.com/datasheet/download/FMMT549.pdf")</f>
        <v>https://www.diodes.com/datasheet/download/FMMT549.pdf</v>
      </c>
      <c r="C493" t="str">
        <f>Hyperlink("https://www.diodes.com/part/view/FMMT549","FMMT549")</f>
        <v>FMMT549</v>
      </c>
      <c r="D493" t="s">
        <v>944</v>
      </c>
      <c r="H493" t="s">
        <v>27</v>
      </c>
      <c r="I493" t="s">
        <v>28</v>
      </c>
      <c r="J493" t="s">
        <v>29</v>
      </c>
      <c r="K493">
        <v>30</v>
      </c>
      <c r="L493">
        <v>1</v>
      </c>
      <c r="M493">
        <v>2</v>
      </c>
      <c r="N493">
        <v>0.5</v>
      </c>
      <c r="O493">
        <v>100</v>
      </c>
      <c r="P493">
        <v>0.5</v>
      </c>
      <c r="Q493">
        <v>40</v>
      </c>
      <c r="R493">
        <v>2</v>
      </c>
      <c r="S493">
        <v>500</v>
      </c>
      <c r="T493" t="s">
        <v>414</v>
      </c>
      <c r="U493">
        <v>750</v>
      </c>
      <c r="V493" t="s">
        <v>62</v>
      </c>
      <c r="W493">
        <v>100</v>
      </c>
      <c r="Y493" t="s">
        <v>80</v>
      </c>
    </row>
    <row r="494" spans="1:25">
      <c r="A494" t="s">
        <v>945</v>
      </c>
      <c r="B494" s="2" t="str">
        <f>Hyperlink("https://www.diodes.com/datasheet/download/FMMT549A.pdf")</f>
        <v>https://www.diodes.com/datasheet/download/FMMT549A.pdf</v>
      </c>
      <c r="C494" t="str">
        <f>Hyperlink("https://www.diodes.com/part/view/FMMT549A","FMMT549A")</f>
        <v>FMMT549A</v>
      </c>
      <c r="D494" t="s">
        <v>944</v>
      </c>
      <c r="H494" t="s">
        <v>27</v>
      </c>
      <c r="I494" t="s">
        <v>28</v>
      </c>
      <c r="J494" t="s">
        <v>29</v>
      </c>
      <c r="K494">
        <v>30</v>
      </c>
      <c r="L494">
        <v>1</v>
      </c>
      <c r="M494">
        <v>2</v>
      </c>
      <c r="N494">
        <v>0.5</v>
      </c>
      <c r="O494">
        <v>150</v>
      </c>
      <c r="P494">
        <v>0.5</v>
      </c>
      <c r="Q494">
        <v>40</v>
      </c>
      <c r="R494">
        <v>2</v>
      </c>
      <c r="S494">
        <v>300</v>
      </c>
      <c r="T494" t="s">
        <v>499</v>
      </c>
      <c r="U494">
        <v>500</v>
      </c>
      <c r="V494" t="s">
        <v>414</v>
      </c>
      <c r="W494">
        <v>100</v>
      </c>
      <c r="Y494" t="s">
        <v>80</v>
      </c>
    </row>
    <row r="495" spans="1:25">
      <c r="A495" t="s">
        <v>946</v>
      </c>
      <c r="B495" s="2" t="str">
        <f>Hyperlink("https://www.diodes.com/datasheet/download/FMMT551.pdf")</f>
        <v>https://www.diodes.com/datasheet/download/FMMT551.pdf</v>
      </c>
      <c r="C495" t="str">
        <f>Hyperlink("https://www.diodes.com/part/view/FMMT551","FMMT551")</f>
        <v>FMMT551</v>
      </c>
      <c r="D495" t="s">
        <v>497</v>
      </c>
      <c r="H495" t="s">
        <v>27</v>
      </c>
      <c r="I495" t="s">
        <v>28</v>
      </c>
      <c r="J495" t="s">
        <v>29</v>
      </c>
      <c r="K495">
        <v>60</v>
      </c>
      <c r="L495">
        <v>1</v>
      </c>
      <c r="M495">
        <v>2</v>
      </c>
      <c r="N495">
        <v>0.5</v>
      </c>
      <c r="O495">
        <v>50</v>
      </c>
      <c r="P495">
        <v>0.15</v>
      </c>
      <c r="Q495">
        <v>10</v>
      </c>
      <c r="R495">
        <v>1</v>
      </c>
      <c r="S495">
        <v>350</v>
      </c>
      <c r="T495" t="s">
        <v>423</v>
      </c>
      <c r="W495">
        <v>150</v>
      </c>
      <c r="Y495" t="s">
        <v>80</v>
      </c>
    </row>
    <row r="496" spans="1:25">
      <c r="A496" t="s">
        <v>947</v>
      </c>
      <c r="B496" s="2" t="str">
        <f>Hyperlink("https://www.diodes.com/datasheet/download/FMMT555.pdf")</f>
        <v>https://www.diodes.com/datasheet/download/FMMT555.pdf</v>
      </c>
      <c r="C496" t="str">
        <f>Hyperlink("https://www.diodes.com/part/view/FMMT555","FMMT555")</f>
        <v>FMMT555</v>
      </c>
      <c r="D496" t="s">
        <v>948</v>
      </c>
      <c r="H496" t="s">
        <v>27</v>
      </c>
      <c r="I496" t="s">
        <v>54</v>
      </c>
      <c r="J496" t="s">
        <v>29</v>
      </c>
      <c r="K496">
        <v>150</v>
      </c>
      <c r="L496">
        <v>1</v>
      </c>
      <c r="M496">
        <v>2</v>
      </c>
      <c r="N496">
        <v>0.5</v>
      </c>
      <c r="O496">
        <v>50</v>
      </c>
      <c r="P496">
        <v>0.01</v>
      </c>
      <c r="Q496">
        <v>50</v>
      </c>
      <c r="R496">
        <v>0.3</v>
      </c>
      <c r="S496">
        <v>300</v>
      </c>
      <c r="T496" t="s">
        <v>55</v>
      </c>
      <c r="W496">
        <v>100</v>
      </c>
      <c r="Y496" t="s">
        <v>80</v>
      </c>
    </row>
    <row r="497" spans="1:25">
      <c r="A497" t="s">
        <v>949</v>
      </c>
      <c r="B497" s="2" t="str">
        <f>Hyperlink("https://www.diodes.com/datasheet/download/FMMT555Q.pdf")</f>
        <v>https://www.diodes.com/datasheet/download/FMMT555Q.pdf</v>
      </c>
      <c r="C497" t="str">
        <f>Hyperlink("https://www.diodes.com/part/view/FMMT555Q","FMMT555Q")</f>
        <v>FMMT555Q</v>
      </c>
      <c r="D497" t="s">
        <v>948</v>
      </c>
      <c r="H497" t="s">
        <v>33</v>
      </c>
      <c r="I497" t="s">
        <v>54</v>
      </c>
      <c r="J497" t="s">
        <v>29</v>
      </c>
      <c r="K497">
        <v>150</v>
      </c>
      <c r="L497">
        <v>1</v>
      </c>
      <c r="M497">
        <v>2</v>
      </c>
      <c r="N497">
        <v>0.5</v>
      </c>
      <c r="O497">
        <v>50</v>
      </c>
      <c r="P497">
        <v>0.01</v>
      </c>
      <c r="Q497">
        <v>50</v>
      </c>
      <c r="R497">
        <v>0.3</v>
      </c>
      <c r="S497">
        <v>300</v>
      </c>
      <c r="T497" t="s">
        <v>55</v>
      </c>
      <c r="W497">
        <v>100</v>
      </c>
      <c r="Y497" t="s">
        <v>80</v>
      </c>
    </row>
    <row r="498" spans="1:25">
      <c r="A498" t="s">
        <v>950</v>
      </c>
      <c r="B498" s="2" t="str">
        <f>Hyperlink("https://www.diodes.com/datasheet/download/FMMT558.pdf")</f>
        <v>https://www.diodes.com/datasheet/download/FMMT558.pdf</v>
      </c>
      <c r="C498" t="str">
        <f>Hyperlink("https://www.diodes.com/part/view/FMMT558","FMMT558")</f>
        <v>FMMT558</v>
      </c>
      <c r="D498" t="s">
        <v>951</v>
      </c>
      <c r="H498" t="s">
        <v>27</v>
      </c>
      <c r="I498" t="s">
        <v>54</v>
      </c>
      <c r="J498" t="s">
        <v>29</v>
      </c>
      <c r="K498">
        <v>400</v>
      </c>
      <c r="L498">
        <v>0.15</v>
      </c>
      <c r="M498">
        <v>0.5</v>
      </c>
      <c r="N498">
        <v>0.5</v>
      </c>
      <c r="O498">
        <v>100</v>
      </c>
      <c r="P498">
        <v>0.05</v>
      </c>
      <c r="Q498">
        <v>15</v>
      </c>
      <c r="R498">
        <v>0.1</v>
      </c>
      <c r="S498">
        <v>200</v>
      </c>
      <c r="T498" t="s">
        <v>480</v>
      </c>
      <c r="U498">
        <v>500</v>
      </c>
      <c r="V498" t="s">
        <v>646</v>
      </c>
      <c r="W498">
        <v>50</v>
      </c>
      <c r="Y498" t="s">
        <v>80</v>
      </c>
    </row>
    <row r="499" spans="1:25">
      <c r="A499" t="s">
        <v>952</v>
      </c>
      <c r="B499" s="2" t="str">
        <f>Hyperlink("https://www.diodes.com/datasheet/download/FMMT558Q.pdf")</f>
        <v>https://www.diodes.com/datasheet/download/FMMT558Q.pdf</v>
      </c>
      <c r="C499" t="str">
        <f>Hyperlink("https://www.diodes.com/part/view/FMMT558Q","FMMT558Q")</f>
        <v>FMMT558Q</v>
      </c>
      <c r="D499" t="s">
        <v>953</v>
      </c>
      <c r="H499" t="s">
        <v>33</v>
      </c>
      <c r="I499" t="s">
        <v>54</v>
      </c>
      <c r="J499" t="s">
        <v>29</v>
      </c>
      <c r="K499">
        <v>400</v>
      </c>
      <c r="L499">
        <v>0.15</v>
      </c>
      <c r="M499">
        <v>0.5</v>
      </c>
      <c r="N499">
        <v>0.5</v>
      </c>
      <c r="O499">
        <v>100</v>
      </c>
      <c r="P499">
        <v>0.05</v>
      </c>
      <c r="Q499">
        <v>15</v>
      </c>
      <c r="R499">
        <v>0.1</v>
      </c>
      <c r="S499">
        <v>200</v>
      </c>
      <c r="T499" t="s">
        <v>480</v>
      </c>
      <c r="U499">
        <v>500</v>
      </c>
      <c r="V499" t="s">
        <v>646</v>
      </c>
      <c r="W499">
        <v>50</v>
      </c>
      <c r="Y499" t="s">
        <v>80</v>
      </c>
    </row>
    <row r="500" spans="1:25">
      <c r="A500" t="s">
        <v>954</v>
      </c>
      <c r="B500" s="2" t="str">
        <f>Hyperlink("https://www.diodes.com/datasheet/download/FMMT560.pdf")</f>
        <v>https://www.diodes.com/datasheet/download/FMMT560.pdf</v>
      </c>
      <c r="C500" t="str">
        <f>Hyperlink("https://www.diodes.com/part/view/FMMT560","FMMT560")</f>
        <v>FMMT560</v>
      </c>
      <c r="D500" t="s">
        <v>955</v>
      </c>
      <c r="H500" t="s">
        <v>27</v>
      </c>
      <c r="I500" t="s">
        <v>54</v>
      </c>
      <c r="J500" t="s">
        <v>29</v>
      </c>
      <c r="K500">
        <v>500</v>
      </c>
      <c r="L500">
        <v>0.15</v>
      </c>
      <c r="M500">
        <v>0.5</v>
      </c>
      <c r="N500">
        <v>0.5</v>
      </c>
      <c r="O500">
        <v>100</v>
      </c>
      <c r="P500">
        <v>0.001</v>
      </c>
      <c r="Q500">
        <v>80</v>
      </c>
      <c r="R500">
        <v>0.05</v>
      </c>
      <c r="S500">
        <v>200</v>
      </c>
      <c r="T500" t="s">
        <v>480</v>
      </c>
      <c r="U500">
        <v>500</v>
      </c>
      <c r="V500" t="s">
        <v>808</v>
      </c>
      <c r="W500">
        <v>60</v>
      </c>
      <c r="Y500" t="s">
        <v>80</v>
      </c>
    </row>
    <row r="501" spans="1:25">
      <c r="A501" t="s">
        <v>956</v>
      </c>
      <c r="B501" s="2" t="str">
        <f>Hyperlink("https://www.diodes.com/datasheet/download/FMMT560Q.pdf")</f>
        <v>https://www.diodes.com/datasheet/download/FMMT560Q.pdf</v>
      </c>
      <c r="C501" t="str">
        <f>Hyperlink("https://www.diodes.com/part/view/FMMT560Q","FMMT560Q")</f>
        <v>FMMT560Q</v>
      </c>
      <c r="D501" t="s">
        <v>955</v>
      </c>
      <c r="H501" t="s">
        <v>33</v>
      </c>
      <c r="I501" t="s">
        <v>54</v>
      </c>
      <c r="J501" t="s">
        <v>29</v>
      </c>
      <c r="K501">
        <v>500</v>
      </c>
      <c r="L501">
        <v>0.15</v>
      </c>
      <c r="M501">
        <v>0.5</v>
      </c>
      <c r="N501">
        <v>0.5</v>
      </c>
      <c r="O501">
        <v>100</v>
      </c>
      <c r="P501">
        <v>0.001</v>
      </c>
      <c r="Q501">
        <v>80</v>
      </c>
      <c r="R501">
        <v>0.05</v>
      </c>
      <c r="S501">
        <v>200</v>
      </c>
      <c r="T501" t="s">
        <v>480</v>
      </c>
      <c r="U501">
        <v>500</v>
      </c>
      <c r="V501" t="s">
        <v>808</v>
      </c>
      <c r="W501">
        <v>60</v>
      </c>
      <c r="Y501" t="s">
        <v>80</v>
      </c>
    </row>
    <row r="502" spans="1:25">
      <c r="A502" t="s">
        <v>957</v>
      </c>
      <c r="B502" s="2" t="str">
        <f>Hyperlink("https://www.diodes.com/datasheet/download/FMMT589.pdf")</f>
        <v>https://www.diodes.com/datasheet/download/FMMT589.pdf</v>
      </c>
      <c r="C502" t="str">
        <f>Hyperlink("https://www.diodes.com/part/view/FMMT589","FMMT589")</f>
        <v>FMMT589</v>
      </c>
      <c r="D502" t="s">
        <v>944</v>
      </c>
      <c r="G502">
        <v>250</v>
      </c>
      <c r="H502" t="s">
        <v>27</v>
      </c>
      <c r="I502" t="s">
        <v>28</v>
      </c>
      <c r="J502" t="s">
        <v>29</v>
      </c>
      <c r="K502">
        <v>30</v>
      </c>
      <c r="L502">
        <v>1</v>
      </c>
      <c r="M502">
        <v>2</v>
      </c>
      <c r="N502">
        <v>0.5</v>
      </c>
      <c r="O502">
        <v>100</v>
      </c>
      <c r="P502">
        <v>0.5</v>
      </c>
      <c r="Q502">
        <v>80</v>
      </c>
      <c r="R502">
        <v>1</v>
      </c>
      <c r="S502">
        <v>250</v>
      </c>
      <c r="T502" t="s">
        <v>30</v>
      </c>
      <c r="U502">
        <v>350</v>
      </c>
      <c r="V502" t="s">
        <v>414</v>
      </c>
      <c r="W502">
        <v>100</v>
      </c>
      <c r="Y502" t="s">
        <v>80</v>
      </c>
    </row>
    <row r="503" spans="1:25">
      <c r="A503" t="s">
        <v>958</v>
      </c>
      <c r="B503" s="2" t="str">
        <f>Hyperlink("https://www.diodes.com/datasheet/download/FMMT591.pdf")</f>
        <v>https://www.diodes.com/datasheet/download/FMMT591.pdf</v>
      </c>
      <c r="C503" t="str">
        <f>Hyperlink("https://www.diodes.com/part/view/FMMT591","FMMT591")</f>
        <v>FMMT591</v>
      </c>
      <c r="D503" t="s">
        <v>497</v>
      </c>
      <c r="G503">
        <v>295</v>
      </c>
      <c r="H503" t="s">
        <v>27</v>
      </c>
      <c r="I503" t="s">
        <v>28</v>
      </c>
      <c r="J503" t="s">
        <v>29</v>
      </c>
      <c r="K503">
        <v>60</v>
      </c>
      <c r="L503">
        <v>1</v>
      </c>
      <c r="M503">
        <v>2</v>
      </c>
      <c r="N503">
        <v>0.5</v>
      </c>
      <c r="O503">
        <v>100</v>
      </c>
      <c r="P503">
        <v>0.5</v>
      </c>
      <c r="Q503">
        <v>80</v>
      </c>
      <c r="R503">
        <v>1</v>
      </c>
      <c r="S503">
        <v>180</v>
      </c>
      <c r="T503" t="s">
        <v>30</v>
      </c>
      <c r="U503">
        <v>350</v>
      </c>
      <c r="V503" t="s">
        <v>414</v>
      </c>
      <c r="W503">
        <v>150</v>
      </c>
      <c r="Y503" t="s">
        <v>80</v>
      </c>
    </row>
    <row r="504" spans="1:25">
      <c r="A504" t="s">
        <v>959</v>
      </c>
      <c r="B504" s="2" t="str">
        <f>Hyperlink("https://www.diodes.com/datasheet/download/FMMT591A.pdf")</f>
        <v>https://www.diodes.com/datasheet/download/FMMT591A.pdf</v>
      </c>
      <c r="C504" t="str">
        <f>Hyperlink("https://www.diodes.com/part/view/FMMT591A","FMMT591A")</f>
        <v>FMMT591A</v>
      </c>
      <c r="D504" t="s">
        <v>960</v>
      </c>
      <c r="G504">
        <v>350</v>
      </c>
      <c r="H504" t="s">
        <v>27</v>
      </c>
      <c r="I504" t="s">
        <v>28</v>
      </c>
      <c r="J504" t="s">
        <v>29</v>
      </c>
      <c r="K504">
        <v>40</v>
      </c>
      <c r="L504">
        <v>1</v>
      </c>
      <c r="M504">
        <v>2</v>
      </c>
      <c r="N504">
        <v>0.5</v>
      </c>
      <c r="O504">
        <v>300</v>
      </c>
      <c r="P504">
        <v>0.1</v>
      </c>
      <c r="Q504">
        <v>160</v>
      </c>
      <c r="R504">
        <v>1</v>
      </c>
      <c r="S504">
        <v>200</v>
      </c>
      <c r="T504" t="s">
        <v>499</v>
      </c>
      <c r="U504">
        <v>350</v>
      </c>
      <c r="V504" t="s">
        <v>961</v>
      </c>
      <c r="W504">
        <v>150</v>
      </c>
      <c r="Y504" t="s">
        <v>80</v>
      </c>
    </row>
    <row r="505" spans="1:25">
      <c r="A505" t="s">
        <v>962</v>
      </c>
      <c r="B505" s="2" t="str">
        <f>Hyperlink("https://www.diodes.com/datasheet/download/FMMT591A.pdf")</f>
        <v>https://www.diodes.com/datasheet/download/FMMT591A.pdf</v>
      </c>
      <c r="C505" t="str">
        <f>Hyperlink("https://www.diodes.com/part/view/FMMT591AQ","FMMT591AQ")</f>
        <v>FMMT591AQ</v>
      </c>
      <c r="D505" t="s">
        <v>960</v>
      </c>
      <c r="G505">
        <v>350</v>
      </c>
      <c r="H505" t="s">
        <v>33</v>
      </c>
      <c r="I505" t="s">
        <v>28</v>
      </c>
      <c r="J505" t="s">
        <v>29</v>
      </c>
      <c r="K505">
        <v>40</v>
      </c>
      <c r="L505">
        <v>1</v>
      </c>
      <c r="M505">
        <v>2</v>
      </c>
      <c r="N505">
        <v>0.5</v>
      </c>
      <c r="O505">
        <v>300</v>
      </c>
      <c r="P505">
        <v>0.1</v>
      </c>
      <c r="Q505">
        <v>160</v>
      </c>
      <c r="R505">
        <v>1</v>
      </c>
      <c r="S505">
        <v>200</v>
      </c>
      <c r="T505" t="s">
        <v>499</v>
      </c>
      <c r="U505">
        <v>350</v>
      </c>
      <c r="V505" t="s">
        <v>961</v>
      </c>
      <c r="W505">
        <v>150</v>
      </c>
      <c r="Y505" t="s">
        <v>80</v>
      </c>
    </row>
    <row r="506" spans="1:25">
      <c r="A506" t="s">
        <v>963</v>
      </c>
      <c r="B506" s="2" t="str">
        <f>Hyperlink("https://www.diodes.com/datasheet/download/FMMT591Q.pdf")</f>
        <v>https://www.diodes.com/datasheet/download/FMMT591Q.pdf</v>
      </c>
      <c r="C506" t="str">
        <f>Hyperlink("https://www.diodes.com/part/view/FMMT591Q","FMMT591Q")</f>
        <v>FMMT591Q</v>
      </c>
      <c r="D506" t="s">
        <v>497</v>
      </c>
      <c r="G506">
        <v>295</v>
      </c>
      <c r="H506" t="s">
        <v>33</v>
      </c>
      <c r="I506" t="s">
        <v>28</v>
      </c>
      <c r="J506" t="s">
        <v>29</v>
      </c>
      <c r="K506">
        <v>60</v>
      </c>
      <c r="L506">
        <v>1</v>
      </c>
      <c r="M506">
        <v>2</v>
      </c>
      <c r="N506">
        <v>0.5</v>
      </c>
      <c r="O506">
        <v>100</v>
      </c>
      <c r="P506">
        <v>0.5</v>
      </c>
      <c r="Q506">
        <v>80</v>
      </c>
      <c r="R506">
        <v>1</v>
      </c>
      <c r="S506">
        <v>180</v>
      </c>
      <c r="T506" t="s">
        <v>30</v>
      </c>
      <c r="U506">
        <v>350</v>
      </c>
      <c r="V506" t="s">
        <v>414</v>
      </c>
      <c r="W506">
        <v>150</v>
      </c>
      <c r="Y506" t="s">
        <v>80</v>
      </c>
    </row>
    <row r="507" spans="1:25">
      <c r="A507" t="s">
        <v>964</v>
      </c>
      <c r="B507" s="2" t="str">
        <f>Hyperlink("https://www.diodes.com/datasheet/download/FMMT593.pdf")</f>
        <v>https://www.diodes.com/datasheet/download/FMMT593.pdf</v>
      </c>
      <c r="C507" t="str">
        <f>Hyperlink("https://www.diodes.com/part/view/FMMT593","FMMT593")</f>
        <v>FMMT593</v>
      </c>
      <c r="D507" t="s">
        <v>965</v>
      </c>
      <c r="H507" t="s">
        <v>27</v>
      </c>
      <c r="I507" t="s">
        <v>28</v>
      </c>
      <c r="J507" t="s">
        <v>29</v>
      </c>
      <c r="K507">
        <v>100</v>
      </c>
      <c r="L507">
        <v>1</v>
      </c>
      <c r="M507">
        <v>2</v>
      </c>
      <c r="N507">
        <v>0.5</v>
      </c>
      <c r="O507">
        <v>100</v>
      </c>
      <c r="P507">
        <v>0.25</v>
      </c>
      <c r="Q507">
        <v>50</v>
      </c>
      <c r="R507">
        <v>1</v>
      </c>
      <c r="S507">
        <v>200</v>
      </c>
      <c r="T507" t="s">
        <v>599</v>
      </c>
      <c r="U507">
        <v>300</v>
      </c>
      <c r="V507" t="s">
        <v>30</v>
      </c>
      <c r="W507">
        <v>50</v>
      </c>
      <c r="Y507" t="s">
        <v>80</v>
      </c>
    </row>
    <row r="508" spans="1:25">
      <c r="A508" t="s">
        <v>966</v>
      </c>
      <c r="B508" s="2" t="str">
        <f>Hyperlink("https://www.diodes.com/datasheet/download/FMMT593Q.pdf")</f>
        <v>https://www.diodes.com/datasheet/download/FMMT593Q.pdf</v>
      </c>
      <c r="C508" t="str">
        <f>Hyperlink("https://www.diodes.com/part/view/FMMT593Q","FMMT593Q")</f>
        <v>FMMT593Q</v>
      </c>
      <c r="D508" t="s">
        <v>965</v>
      </c>
      <c r="H508" t="s">
        <v>33</v>
      </c>
      <c r="I508" t="s">
        <v>28</v>
      </c>
      <c r="J508" t="s">
        <v>29</v>
      </c>
      <c r="K508">
        <v>100</v>
      </c>
      <c r="L508">
        <v>1</v>
      </c>
      <c r="M508">
        <v>2</v>
      </c>
      <c r="N508">
        <v>0.5</v>
      </c>
      <c r="O508">
        <v>100</v>
      </c>
      <c r="P508">
        <v>0.25</v>
      </c>
      <c r="Q508">
        <v>50</v>
      </c>
      <c r="R508">
        <v>1</v>
      </c>
      <c r="S508">
        <v>200</v>
      </c>
      <c r="T508" t="s">
        <v>599</v>
      </c>
      <c r="U508">
        <v>300</v>
      </c>
      <c r="V508" t="s">
        <v>30</v>
      </c>
      <c r="W508">
        <v>50</v>
      </c>
      <c r="Y508" t="s">
        <v>80</v>
      </c>
    </row>
    <row r="509" spans="1:25">
      <c r="A509" t="s">
        <v>967</v>
      </c>
      <c r="B509" s="2" t="str">
        <f>Hyperlink("https://www.diodes.com/datasheet/download/FMMT596.pdf")</f>
        <v>https://www.diodes.com/datasheet/download/FMMT596.pdf</v>
      </c>
      <c r="C509" t="str">
        <f>Hyperlink("https://www.diodes.com/part/view/FMMT596","FMMT596")</f>
        <v>FMMT596</v>
      </c>
      <c r="D509" t="s">
        <v>968</v>
      </c>
      <c r="H509" t="s">
        <v>27</v>
      </c>
      <c r="I509" t="s">
        <v>54</v>
      </c>
      <c r="J509" t="s">
        <v>29</v>
      </c>
      <c r="K509">
        <v>200</v>
      </c>
      <c r="L509">
        <v>0.3</v>
      </c>
      <c r="M509">
        <v>1</v>
      </c>
      <c r="N509">
        <v>0.5</v>
      </c>
      <c r="O509">
        <v>100</v>
      </c>
      <c r="P509">
        <v>0.1</v>
      </c>
      <c r="Q509">
        <v>85</v>
      </c>
      <c r="R509">
        <v>0.25</v>
      </c>
      <c r="S509">
        <v>200</v>
      </c>
      <c r="T509" t="s">
        <v>55</v>
      </c>
      <c r="U509">
        <v>350</v>
      </c>
      <c r="V509" t="s">
        <v>599</v>
      </c>
      <c r="W509">
        <v>150</v>
      </c>
      <c r="Y509" t="s">
        <v>80</v>
      </c>
    </row>
    <row r="510" spans="1:25">
      <c r="A510" t="s">
        <v>969</v>
      </c>
      <c r="B510" s="2" t="str">
        <f>Hyperlink("https://www.diodes.com/datasheet/download/FMMT596Q.pdf")</f>
        <v>https://www.diodes.com/datasheet/download/FMMT596Q.pdf</v>
      </c>
      <c r="C510" t="str">
        <f>Hyperlink("https://www.diodes.com/part/view/FMMT596Q","FMMT596Q")</f>
        <v>FMMT596Q</v>
      </c>
      <c r="D510" t="s">
        <v>968</v>
      </c>
      <c r="H510" t="s">
        <v>33</v>
      </c>
      <c r="I510" t="s">
        <v>54</v>
      </c>
      <c r="J510" t="s">
        <v>29</v>
      </c>
      <c r="K510">
        <v>200</v>
      </c>
      <c r="L510">
        <v>0.3</v>
      </c>
      <c r="M510">
        <v>1</v>
      </c>
      <c r="N510">
        <v>0.5</v>
      </c>
      <c r="O510">
        <v>100</v>
      </c>
      <c r="P510">
        <v>0.1</v>
      </c>
      <c r="Q510">
        <v>85</v>
      </c>
      <c r="R510">
        <v>0.25</v>
      </c>
      <c r="S510">
        <v>200</v>
      </c>
      <c r="T510" t="s">
        <v>55</v>
      </c>
      <c r="U510">
        <v>350</v>
      </c>
      <c r="V510" t="s">
        <v>599</v>
      </c>
      <c r="W510">
        <v>150</v>
      </c>
      <c r="Y510" t="s">
        <v>80</v>
      </c>
    </row>
    <row r="511" spans="1:25">
      <c r="A511" t="s">
        <v>970</v>
      </c>
      <c r="B511" s="2" t="str">
        <f>Hyperlink("https://www.diodes.com/datasheet/download/FMMT597.pdf")</f>
        <v>https://www.diodes.com/datasheet/download/FMMT597.pdf</v>
      </c>
      <c r="C511" t="str">
        <f>Hyperlink("https://www.diodes.com/part/view/FMMT597","FMMT597")</f>
        <v>FMMT597</v>
      </c>
      <c r="D511" t="s">
        <v>971</v>
      </c>
      <c r="H511" t="s">
        <v>27</v>
      </c>
      <c r="I511" t="s">
        <v>54</v>
      </c>
      <c r="J511" t="s">
        <v>29</v>
      </c>
      <c r="K511">
        <v>300</v>
      </c>
      <c r="L511">
        <v>0.2</v>
      </c>
      <c r="M511">
        <v>1</v>
      </c>
      <c r="N511">
        <v>0.5</v>
      </c>
      <c r="O511">
        <v>100</v>
      </c>
      <c r="P511">
        <v>0.05</v>
      </c>
      <c r="Q511">
        <v>100</v>
      </c>
      <c r="R511">
        <v>0.1</v>
      </c>
      <c r="S511">
        <v>250</v>
      </c>
      <c r="T511" t="s">
        <v>42</v>
      </c>
      <c r="U511">
        <v>250</v>
      </c>
      <c r="V511" t="s">
        <v>972</v>
      </c>
      <c r="W511">
        <v>75</v>
      </c>
      <c r="Y511" t="s">
        <v>80</v>
      </c>
    </row>
    <row r="512" spans="1:25">
      <c r="A512" t="s">
        <v>973</v>
      </c>
      <c r="B512" s="2" t="str">
        <f>Hyperlink("https://www.diodes.com/datasheet/download/FMMT614.pdf")</f>
        <v>https://www.diodes.com/datasheet/download/FMMT614.pdf</v>
      </c>
      <c r="C512" t="str">
        <f>Hyperlink("https://www.diodes.com/part/view/FMMT614","FMMT614")</f>
        <v>FMMT614</v>
      </c>
      <c r="D512" t="s">
        <v>974</v>
      </c>
      <c r="H512" t="s">
        <v>27</v>
      </c>
      <c r="I512" t="s">
        <v>363</v>
      </c>
      <c r="J512" t="s">
        <v>79</v>
      </c>
      <c r="K512">
        <v>100</v>
      </c>
      <c r="L512">
        <v>0.5</v>
      </c>
      <c r="M512">
        <v>2</v>
      </c>
      <c r="N512">
        <v>0.5</v>
      </c>
      <c r="O512">
        <v>15000</v>
      </c>
      <c r="P512">
        <v>0.1</v>
      </c>
      <c r="Q512">
        <v>5000</v>
      </c>
      <c r="R512">
        <v>0.5</v>
      </c>
      <c r="S512">
        <v>900</v>
      </c>
      <c r="T512" t="s">
        <v>364</v>
      </c>
      <c r="U512">
        <v>1000</v>
      </c>
      <c r="V512" t="s">
        <v>440</v>
      </c>
      <c r="Y512" t="s">
        <v>80</v>
      </c>
    </row>
    <row r="513" spans="1:25">
      <c r="A513" t="s">
        <v>975</v>
      </c>
      <c r="B513" s="2" t="str">
        <f>Hyperlink("https://www.diodes.com/datasheet/download/FMMT614Q.pdf")</f>
        <v>https://www.diodes.com/datasheet/download/FMMT614Q.pdf</v>
      </c>
      <c r="C513" t="str">
        <f>Hyperlink("https://www.diodes.com/part/view/FMMT614Q","FMMT614Q")</f>
        <v>FMMT614Q</v>
      </c>
      <c r="D513" t="s">
        <v>974</v>
      </c>
      <c r="H513" t="s">
        <v>33</v>
      </c>
      <c r="I513" t="s">
        <v>363</v>
      </c>
      <c r="J513" t="s">
        <v>79</v>
      </c>
      <c r="K513">
        <v>100</v>
      </c>
      <c r="L513">
        <v>0.5</v>
      </c>
      <c r="M513">
        <v>2</v>
      </c>
      <c r="N513">
        <v>0.5</v>
      </c>
      <c r="O513">
        <v>15000</v>
      </c>
      <c r="P513">
        <v>0.1</v>
      </c>
      <c r="Q513">
        <v>5000</v>
      </c>
      <c r="R513">
        <v>0.5</v>
      </c>
      <c r="S513">
        <v>900</v>
      </c>
      <c r="T513" t="s">
        <v>364</v>
      </c>
      <c r="U513">
        <v>1000</v>
      </c>
      <c r="V513" t="s">
        <v>440</v>
      </c>
      <c r="Y513" t="s">
        <v>80</v>
      </c>
    </row>
    <row r="514" spans="1:25">
      <c r="A514" t="s">
        <v>976</v>
      </c>
      <c r="B514" s="2" t="str">
        <f>Hyperlink("https://www.diodes.com/datasheet/download/FMMT617.pdf")</f>
        <v>https://www.diodes.com/datasheet/download/FMMT617.pdf</v>
      </c>
      <c r="C514" t="str">
        <f>Hyperlink("https://www.diodes.com/part/view/FMMT617","FMMT617")</f>
        <v>FMMT617</v>
      </c>
      <c r="D514" t="s">
        <v>977</v>
      </c>
      <c r="H514" t="s">
        <v>27</v>
      </c>
      <c r="I514" t="s">
        <v>439</v>
      </c>
      <c r="J514" t="s">
        <v>79</v>
      </c>
      <c r="K514">
        <v>15</v>
      </c>
      <c r="L514">
        <v>3</v>
      </c>
      <c r="M514">
        <v>12</v>
      </c>
      <c r="N514">
        <v>0.625</v>
      </c>
      <c r="O514">
        <v>300</v>
      </c>
      <c r="P514">
        <v>0.2</v>
      </c>
      <c r="Q514">
        <v>200</v>
      </c>
      <c r="R514">
        <v>3</v>
      </c>
      <c r="S514">
        <v>14</v>
      </c>
      <c r="T514" t="s">
        <v>55</v>
      </c>
      <c r="U514">
        <v>200</v>
      </c>
      <c r="V514" t="s">
        <v>816</v>
      </c>
      <c r="W514">
        <v>120</v>
      </c>
      <c r="Y514" t="s">
        <v>80</v>
      </c>
    </row>
    <row r="515" spans="1:25">
      <c r="A515" t="s">
        <v>978</v>
      </c>
      <c r="B515" s="2" t="str">
        <f>Hyperlink("https://www.diodes.com/datasheet/download/FMMT618.pdf")</f>
        <v>https://www.diodes.com/datasheet/download/FMMT618.pdf</v>
      </c>
      <c r="C515" t="str">
        <f>Hyperlink("https://www.diodes.com/part/view/FMMT618","FMMT618")</f>
        <v>FMMT618</v>
      </c>
      <c r="D515" t="s">
        <v>979</v>
      </c>
      <c r="H515" t="s">
        <v>27</v>
      </c>
      <c r="I515" t="s">
        <v>439</v>
      </c>
      <c r="J515" t="s">
        <v>79</v>
      </c>
      <c r="K515">
        <v>20</v>
      </c>
      <c r="L515">
        <v>2.5</v>
      </c>
      <c r="M515">
        <v>6</v>
      </c>
      <c r="N515">
        <v>0.625</v>
      </c>
      <c r="O515">
        <v>300</v>
      </c>
      <c r="P515">
        <v>0.2</v>
      </c>
      <c r="Q515">
        <v>200</v>
      </c>
      <c r="R515">
        <v>2</v>
      </c>
      <c r="S515">
        <v>15</v>
      </c>
      <c r="T515" t="s">
        <v>55</v>
      </c>
      <c r="U515">
        <v>200</v>
      </c>
      <c r="V515" t="s">
        <v>980</v>
      </c>
      <c r="W515">
        <v>140</v>
      </c>
      <c r="Y515" t="s">
        <v>80</v>
      </c>
    </row>
    <row r="516" spans="1:25">
      <c r="A516" t="s">
        <v>981</v>
      </c>
      <c r="B516" s="2" t="str">
        <f>Hyperlink("https://www.diodes.com/datasheet/download/FMMT618Q.pdf")</f>
        <v>https://www.diodes.com/datasheet/download/FMMT618Q.pdf</v>
      </c>
      <c r="C516" t="str">
        <f>Hyperlink("https://www.diodes.com/part/view/FMMT618Q","FMMT618Q")</f>
        <v>FMMT618Q</v>
      </c>
      <c r="D516" t="s">
        <v>979</v>
      </c>
      <c r="H516" t="s">
        <v>33</v>
      </c>
      <c r="I516" t="s">
        <v>439</v>
      </c>
      <c r="J516" t="s">
        <v>79</v>
      </c>
      <c r="K516">
        <v>20</v>
      </c>
      <c r="L516">
        <v>2.5</v>
      </c>
      <c r="M516">
        <v>6</v>
      </c>
      <c r="N516">
        <v>0.625</v>
      </c>
      <c r="O516">
        <v>300</v>
      </c>
      <c r="P516">
        <v>0.2</v>
      </c>
      <c r="Q516">
        <v>200</v>
      </c>
      <c r="R516">
        <v>2</v>
      </c>
      <c r="S516">
        <v>15</v>
      </c>
      <c r="T516" t="s">
        <v>55</v>
      </c>
      <c r="U516">
        <v>200</v>
      </c>
      <c r="V516" t="s">
        <v>980</v>
      </c>
      <c r="W516">
        <v>140</v>
      </c>
      <c r="Y516" t="s">
        <v>80</v>
      </c>
    </row>
    <row r="517" spans="1:25">
      <c r="A517" t="s">
        <v>982</v>
      </c>
      <c r="B517" s="2" t="str">
        <f>Hyperlink("https://www.diodes.com/datasheet/download/FMMT619.pdf")</f>
        <v>https://www.diodes.com/datasheet/download/FMMT619.pdf</v>
      </c>
      <c r="C517" t="str">
        <f>Hyperlink("https://www.diodes.com/part/view/FMMT619","FMMT619")</f>
        <v>FMMT619</v>
      </c>
      <c r="D517" t="s">
        <v>983</v>
      </c>
      <c r="G517">
        <v>68</v>
      </c>
      <c r="H517" t="s">
        <v>27</v>
      </c>
      <c r="I517" t="s">
        <v>439</v>
      </c>
      <c r="J517" t="s">
        <v>79</v>
      </c>
      <c r="K517">
        <v>50</v>
      </c>
      <c r="L517">
        <v>2</v>
      </c>
      <c r="M517">
        <v>6</v>
      </c>
      <c r="N517">
        <v>0.625</v>
      </c>
      <c r="O517">
        <v>300</v>
      </c>
      <c r="P517">
        <v>0.2</v>
      </c>
      <c r="Q517">
        <v>100</v>
      </c>
      <c r="R517">
        <v>2</v>
      </c>
      <c r="S517">
        <v>20</v>
      </c>
      <c r="T517" t="s">
        <v>55</v>
      </c>
      <c r="U517">
        <v>220</v>
      </c>
      <c r="V517" t="s">
        <v>624</v>
      </c>
      <c r="W517">
        <v>165</v>
      </c>
      <c r="Y517" t="s">
        <v>80</v>
      </c>
    </row>
    <row r="518" spans="1:25">
      <c r="A518" t="s">
        <v>984</v>
      </c>
      <c r="B518" s="2" t="str">
        <f>Hyperlink("https://www.diodes.com/datasheet/download/FMMT619Q.pdf")</f>
        <v>https://www.diodes.com/datasheet/download/FMMT619Q.pdf</v>
      </c>
      <c r="C518" t="str">
        <f>Hyperlink("https://www.diodes.com/part/view/FMMT619Q","FMMT619Q")</f>
        <v>FMMT619Q</v>
      </c>
      <c r="D518" t="s">
        <v>983</v>
      </c>
      <c r="G518">
        <v>68</v>
      </c>
      <c r="H518" t="s">
        <v>33</v>
      </c>
      <c r="I518" t="s">
        <v>439</v>
      </c>
      <c r="J518" t="s">
        <v>79</v>
      </c>
      <c r="K518">
        <v>50</v>
      </c>
      <c r="L518">
        <v>2</v>
      </c>
      <c r="M518">
        <v>6</v>
      </c>
      <c r="N518">
        <v>0.625</v>
      </c>
      <c r="O518">
        <v>300</v>
      </c>
      <c r="P518">
        <v>0.2</v>
      </c>
      <c r="Q518">
        <v>100</v>
      </c>
      <c r="R518">
        <v>2</v>
      </c>
      <c r="S518">
        <v>20</v>
      </c>
      <c r="T518" t="s">
        <v>55</v>
      </c>
      <c r="U518">
        <v>220</v>
      </c>
      <c r="V518" t="s">
        <v>624</v>
      </c>
      <c r="W518">
        <v>165</v>
      </c>
      <c r="Y518" t="s">
        <v>985</v>
      </c>
    </row>
    <row r="519" spans="1:25">
      <c r="A519" t="s">
        <v>986</v>
      </c>
      <c r="B519" s="2" t="str">
        <f>Hyperlink("https://www.diodes.com/datasheet/download/FMMT620.pdf")</f>
        <v>https://www.diodes.com/datasheet/download/FMMT620.pdf</v>
      </c>
      <c r="C519" t="str">
        <f>Hyperlink("https://www.diodes.com/part/view/FMMT620","FMMT620")</f>
        <v>FMMT620</v>
      </c>
      <c r="D519" t="s">
        <v>987</v>
      </c>
      <c r="G519">
        <v>90</v>
      </c>
      <c r="H519" t="s">
        <v>27</v>
      </c>
      <c r="I519" t="s">
        <v>439</v>
      </c>
      <c r="J519" t="s">
        <v>79</v>
      </c>
      <c r="K519">
        <v>80</v>
      </c>
      <c r="L519">
        <v>1.5</v>
      </c>
      <c r="M519">
        <v>5</v>
      </c>
      <c r="N519">
        <v>0.625</v>
      </c>
      <c r="O519">
        <v>300</v>
      </c>
      <c r="P519">
        <v>0.2</v>
      </c>
      <c r="Q519">
        <v>60</v>
      </c>
      <c r="R519">
        <v>1.5</v>
      </c>
      <c r="S519">
        <v>20</v>
      </c>
      <c r="T519" t="s">
        <v>55</v>
      </c>
      <c r="U519">
        <v>200</v>
      </c>
      <c r="V519" t="s">
        <v>988</v>
      </c>
      <c r="W519">
        <v>160</v>
      </c>
      <c r="Y519" t="s">
        <v>80</v>
      </c>
    </row>
    <row r="520" spans="1:25">
      <c r="A520" t="s">
        <v>989</v>
      </c>
      <c r="B520" s="2" t="str">
        <f>Hyperlink("https://www.diodes.com/datasheet/download/FMMT620.pdf")</f>
        <v>https://www.diodes.com/datasheet/download/FMMT620.pdf</v>
      </c>
      <c r="C520" t="str">
        <f>Hyperlink("https://www.diodes.com/part/view/FMMT620Q","FMMT620Q")</f>
        <v>FMMT620Q</v>
      </c>
      <c r="D520" t="s">
        <v>987</v>
      </c>
      <c r="G520">
        <v>90</v>
      </c>
      <c r="H520" t="s">
        <v>33</v>
      </c>
      <c r="I520" t="s">
        <v>439</v>
      </c>
      <c r="J520" t="s">
        <v>79</v>
      </c>
      <c r="K520">
        <v>80</v>
      </c>
      <c r="L520">
        <v>1.5</v>
      </c>
      <c r="M520">
        <v>5</v>
      </c>
      <c r="N520">
        <v>0.625</v>
      </c>
      <c r="O520">
        <v>300</v>
      </c>
      <c r="P520">
        <v>0.2</v>
      </c>
      <c r="Q520">
        <v>60</v>
      </c>
      <c r="R520">
        <v>1.5</v>
      </c>
      <c r="S520">
        <v>20</v>
      </c>
      <c r="T520" t="s">
        <v>55</v>
      </c>
      <c r="U520">
        <v>200</v>
      </c>
      <c r="V520" t="s">
        <v>988</v>
      </c>
      <c r="W520">
        <v>160</v>
      </c>
      <c r="Y520" t="s">
        <v>80</v>
      </c>
    </row>
    <row r="521" spans="1:25">
      <c r="A521" t="s">
        <v>990</v>
      </c>
      <c r="B521" s="2" t="str">
        <f>Hyperlink("https://www.diodes.com/datasheet/download/FMMT624.pdf")</f>
        <v>https://www.diodes.com/datasheet/download/FMMT624.pdf</v>
      </c>
      <c r="C521" t="str">
        <f>Hyperlink("https://www.diodes.com/part/view/FMMT624","FMMT624")</f>
        <v>FMMT624</v>
      </c>
      <c r="D521" t="s">
        <v>991</v>
      </c>
      <c r="G521">
        <v>160</v>
      </c>
      <c r="H521" t="s">
        <v>27</v>
      </c>
      <c r="I521" t="s">
        <v>439</v>
      </c>
      <c r="J521" t="s">
        <v>79</v>
      </c>
      <c r="K521">
        <v>125</v>
      </c>
      <c r="L521">
        <v>1</v>
      </c>
      <c r="M521">
        <v>3</v>
      </c>
      <c r="N521">
        <v>0.625</v>
      </c>
      <c r="O521">
        <v>300</v>
      </c>
      <c r="P521">
        <v>0.2</v>
      </c>
      <c r="Q521">
        <v>100</v>
      </c>
      <c r="R521">
        <v>1</v>
      </c>
      <c r="S521">
        <v>50</v>
      </c>
      <c r="T521" t="s">
        <v>55</v>
      </c>
      <c r="U521">
        <v>250</v>
      </c>
      <c r="V521" t="s">
        <v>36</v>
      </c>
      <c r="W521">
        <v>155</v>
      </c>
      <c r="Y521" t="s">
        <v>80</v>
      </c>
    </row>
    <row r="522" spans="1:25">
      <c r="A522" t="s">
        <v>992</v>
      </c>
      <c r="B522" s="2" t="str">
        <f>Hyperlink("https://www.diodes.com/datasheet/download/FMMT625.pdf")</f>
        <v>https://www.diodes.com/datasheet/download/FMMT625.pdf</v>
      </c>
      <c r="C522" t="str">
        <f>Hyperlink("https://www.diodes.com/part/view/FMMT625","FMMT625")</f>
        <v>FMMT625</v>
      </c>
      <c r="D522" t="s">
        <v>939</v>
      </c>
      <c r="H522" t="s">
        <v>27</v>
      </c>
      <c r="I522" t="s">
        <v>54</v>
      </c>
      <c r="J522" t="s">
        <v>79</v>
      </c>
      <c r="K522">
        <v>150</v>
      </c>
      <c r="L522">
        <v>1</v>
      </c>
      <c r="M522">
        <v>3</v>
      </c>
      <c r="N522">
        <v>0.625</v>
      </c>
      <c r="O522">
        <v>300</v>
      </c>
      <c r="P522">
        <v>0.2</v>
      </c>
      <c r="Q522">
        <v>30</v>
      </c>
      <c r="R522">
        <v>1</v>
      </c>
      <c r="S522">
        <v>50</v>
      </c>
      <c r="T522" t="s">
        <v>55</v>
      </c>
      <c r="U522">
        <v>300</v>
      </c>
      <c r="V522" t="s">
        <v>36</v>
      </c>
      <c r="W522">
        <v>135</v>
      </c>
      <c r="Y522" t="s">
        <v>80</v>
      </c>
    </row>
    <row r="523" spans="1:25">
      <c r="A523" t="s">
        <v>993</v>
      </c>
      <c r="B523" s="2" t="str">
        <f>Hyperlink("https://www.diodes.com/datasheet/download/FMMT625.pdf")</f>
        <v>https://www.diodes.com/datasheet/download/FMMT625.pdf</v>
      </c>
      <c r="C523" t="str">
        <f>Hyperlink("https://www.diodes.com/part/view/FMMT625Q","FMMT625Q")</f>
        <v>FMMT625Q</v>
      </c>
      <c r="D523" t="s">
        <v>939</v>
      </c>
      <c r="H523" t="s">
        <v>33</v>
      </c>
      <c r="I523" t="s">
        <v>54</v>
      </c>
      <c r="J523" t="s">
        <v>79</v>
      </c>
      <c r="K523">
        <v>150</v>
      </c>
      <c r="L523">
        <v>1</v>
      </c>
      <c r="M523">
        <v>3</v>
      </c>
      <c r="N523">
        <v>0.625</v>
      </c>
      <c r="O523">
        <v>300</v>
      </c>
      <c r="P523">
        <v>0.2</v>
      </c>
      <c r="Q523">
        <v>30</v>
      </c>
      <c r="R523">
        <v>1</v>
      </c>
      <c r="S523">
        <v>50</v>
      </c>
      <c r="T523" t="s">
        <v>55</v>
      </c>
      <c r="U523">
        <v>300</v>
      </c>
      <c r="V523" t="s">
        <v>36</v>
      </c>
      <c r="W523">
        <v>135</v>
      </c>
      <c r="Y523" t="s">
        <v>80</v>
      </c>
    </row>
    <row r="524" spans="1:25">
      <c r="A524" t="s">
        <v>994</v>
      </c>
      <c r="B524" s="2" t="str">
        <f>Hyperlink("https://www.diodes.com/datasheet/download/FMMT634.pdf")</f>
        <v>https://www.diodes.com/datasheet/download/FMMT634.pdf</v>
      </c>
      <c r="C524" t="str">
        <f>Hyperlink("https://www.diodes.com/part/view/FMMT634","FMMT634")</f>
        <v>FMMT634</v>
      </c>
      <c r="D524" t="s">
        <v>995</v>
      </c>
      <c r="H524" t="s">
        <v>27</v>
      </c>
      <c r="I524" t="s">
        <v>363</v>
      </c>
      <c r="J524" t="s">
        <v>79</v>
      </c>
      <c r="K524">
        <v>100</v>
      </c>
      <c r="L524">
        <v>0.9</v>
      </c>
      <c r="M524">
        <v>5</v>
      </c>
      <c r="N524">
        <v>0.625</v>
      </c>
      <c r="O524">
        <v>20000</v>
      </c>
      <c r="P524">
        <v>0.1</v>
      </c>
      <c r="Q524">
        <v>5000</v>
      </c>
      <c r="R524">
        <v>2</v>
      </c>
      <c r="S524">
        <v>930</v>
      </c>
      <c r="T524" t="s">
        <v>440</v>
      </c>
      <c r="U524">
        <v>960</v>
      </c>
      <c r="V524" t="s">
        <v>701</v>
      </c>
      <c r="W524">
        <v>140</v>
      </c>
      <c r="Y524" t="s">
        <v>80</v>
      </c>
    </row>
    <row r="525" spans="1:25">
      <c r="A525" t="s">
        <v>996</v>
      </c>
      <c r="B525" s="2" t="str">
        <f>Hyperlink("https://www.diodes.com/datasheet/download/FMMT634Q.pdf")</f>
        <v>https://www.diodes.com/datasheet/download/FMMT634Q.pdf</v>
      </c>
      <c r="C525" t="str">
        <f>Hyperlink("https://www.diodes.com/part/view/FMMT634Q","FMMT634Q")</f>
        <v>FMMT634Q</v>
      </c>
      <c r="D525" t="s">
        <v>995</v>
      </c>
      <c r="H525" t="s">
        <v>33</v>
      </c>
      <c r="I525" t="s">
        <v>363</v>
      </c>
      <c r="J525" t="s">
        <v>79</v>
      </c>
      <c r="K525">
        <v>100</v>
      </c>
      <c r="L525">
        <v>0.9</v>
      </c>
      <c r="M525">
        <v>5</v>
      </c>
      <c r="N525">
        <v>0.625</v>
      </c>
      <c r="O525">
        <v>20000</v>
      </c>
      <c r="P525">
        <v>0.1</v>
      </c>
      <c r="Q525">
        <v>5000</v>
      </c>
      <c r="R525">
        <v>2</v>
      </c>
      <c r="S525">
        <v>930</v>
      </c>
      <c r="T525" t="s">
        <v>440</v>
      </c>
      <c r="U525">
        <v>960</v>
      </c>
      <c r="V525" t="s">
        <v>701</v>
      </c>
      <c r="W525">
        <v>140</v>
      </c>
      <c r="Y525" t="s">
        <v>80</v>
      </c>
    </row>
    <row r="526" spans="1:25">
      <c r="A526" t="s">
        <v>997</v>
      </c>
      <c r="B526" s="2" t="str">
        <f>Hyperlink("https://www.diodes.com/datasheet/download/FMMT6517.pdf")</f>
        <v>https://www.diodes.com/datasheet/download/FMMT6517.pdf</v>
      </c>
      <c r="C526" t="str">
        <f>Hyperlink("https://www.diodes.com/part/view/FMMT6517","FMMT6517")</f>
        <v>FMMT6517</v>
      </c>
      <c r="D526" t="s">
        <v>479</v>
      </c>
      <c r="H526" t="s">
        <v>27</v>
      </c>
      <c r="I526" t="s">
        <v>54</v>
      </c>
      <c r="J526" t="s">
        <v>79</v>
      </c>
      <c r="K526">
        <v>350</v>
      </c>
      <c r="L526">
        <v>0.5</v>
      </c>
      <c r="N526">
        <v>0.33</v>
      </c>
      <c r="O526">
        <v>30</v>
      </c>
      <c r="P526">
        <v>0.01</v>
      </c>
      <c r="Q526">
        <v>15</v>
      </c>
      <c r="R526">
        <v>0.1</v>
      </c>
      <c r="S526">
        <v>300</v>
      </c>
      <c r="T526" t="s">
        <v>998</v>
      </c>
      <c r="U526">
        <v>500</v>
      </c>
      <c r="V526" t="s">
        <v>999</v>
      </c>
      <c r="W526">
        <v>50</v>
      </c>
      <c r="Y526" t="s">
        <v>80</v>
      </c>
    </row>
    <row r="527" spans="1:25">
      <c r="A527" t="s">
        <v>1000</v>
      </c>
      <c r="B527" s="2" t="str">
        <f>Hyperlink("https://www.diodes.com/datasheet/download/FMMT6520.pdf")</f>
        <v>https://www.diodes.com/datasheet/download/FMMT6520.pdf</v>
      </c>
      <c r="C527" t="str">
        <f>Hyperlink("https://www.diodes.com/part/view/FMMT6520","FMMT6520")</f>
        <v>FMMT6520</v>
      </c>
      <c r="D527" t="s">
        <v>495</v>
      </c>
      <c r="H527" t="s">
        <v>27</v>
      </c>
      <c r="I527" t="s">
        <v>54</v>
      </c>
      <c r="J527" t="s">
        <v>29</v>
      </c>
      <c r="K527">
        <v>350</v>
      </c>
      <c r="L527">
        <v>0.5</v>
      </c>
      <c r="N527">
        <v>0.33</v>
      </c>
      <c r="O527">
        <v>30</v>
      </c>
      <c r="P527">
        <v>0.01</v>
      </c>
      <c r="Q527">
        <v>15</v>
      </c>
      <c r="R527">
        <v>0.1</v>
      </c>
      <c r="S527">
        <v>300</v>
      </c>
      <c r="T527" t="s">
        <v>998</v>
      </c>
      <c r="U527">
        <v>500</v>
      </c>
      <c r="V527" t="s">
        <v>999</v>
      </c>
      <c r="W527">
        <v>50</v>
      </c>
      <c r="Y527" t="s">
        <v>80</v>
      </c>
    </row>
    <row r="528" spans="1:25">
      <c r="A528" t="s">
        <v>1001</v>
      </c>
      <c r="B528" s="2" t="str">
        <f>Hyperlink("https://www.diodes.com/datasheet/download/FMMT717.pdf")</f>
        <v>https://www.diodes.com/datasheet/download/FMMT717.pdf</v>
      </c>
      <c r="C528" t="str">
        <f>Hyperlink("https://www.diodes.com/part/view/FMMT717","FMMT717")</f>
        <v>FMMT717</v>
      </c>
      <c r="D528" t="s">
        <v>1002</v>
      </c>
      <c r="H528" t="s">
        <v>27</v>
      </c>
      <c r="I528" t="s">
        <v>439</v>
      </c>
      <c r="J528" t="s">
        <v>29</v>
      </c>
      <c r="K528">
        <v>12</v>
      </c>
      <c r="L528">
        <v>2.5</v>
      </c>
      <c r="M528">
        <v>10</v>
      </c>
      <c r="N528">
        <v>0.625</v>
      </c>
      <c r="O528">
        <v>300</v>
      </c>
      <c r="P528">
        <v>0.1</v>
      </c>
      <c r="Q528">
        <v>180</v>
      </c>
      <c r="R528">
        <v>2.5</v>
      </c>
      <c r="S528">
        <v>17</v>
      </c>
      <c r="T528" t="s">
        <v>55</v>
      </c>
      <c r="U528">
        <v>220</v>
      </c>
      <c r="V528" t="s">
        <v>980</v>
      </c>
      <c r="W528">
        <v>110</v>
      </c>
      <c r="Y528" t="s">
        <v>80</v>
      </c>
    </row>
    <row r="529" spans="1:25">
      <c r="A529" t="s">
        <v>1003</v>
      </c>
      <c r="B529" s="2" t="str">
        <f>Hyperlink("https://www.diodes.com/datasheet/download/FMMT717Q.pdf")</f>
        <v>https://www.diodes.com/datasheet/download/FMMT717Q.pdf</v>
      </c>
      <c r="C529" t="str">
        <f>Hyperlink("https://www.diodes.com/part/view/FMMT717Q","FMMT717Q")</f>
        <v>FMMT717Q</v>
      </c>
      <c r="D529" t="s">
        <v>1002</v>
      </c>
      <c r="H529" t="s">
        <v>33</v>
      </c>
      <c r="I529" t="s">
        <v>439</v>
      </c>
      <c r="J529" t="s">
        <v>29</v>
      </c>
      <c r="K529">
        <v>12</v>
      </c>
      <c r="L529">
        <v>2.5</v>
      </c>
      <c r="M529">
        <v>10</v>
      </c>
      <c r="N529">
        <v>0.625</v>
      </c>
      <c r="O529">
        <v>300</v>
      </c>
      <c r="P529">
        <v>0.1</v>
      </c>
      <c r="Q529">
        <v>180</v>
      </c>
      <c r="R529">
        <v>2.5</v>
      </c>
      <c r="S529">
        <v>17</v>
      </c>
      <c r="T529" t="s">
        <v>55</v>
      </c>
      <c r="U529">
        <v>220</v>
      </c>
      <c r="V529" t="s">
        <v>980</v>
      </c>
      <c r="W529">
        <v>110</v>
      </c>
      <c r="Y529" t="s">
        <v>80</v>
      </c>
    </row>
    <row r="530" spans="1:25">
      <c r="A530" t="s">
        <v>1004</v>
      </c>
      <c r="B530" s="2" t="str">
        <f>Hyperlink("https://www.diodes.com/datasheet/download/FMMT718.pdf")</f>
        <v>https://www.diodes.com/datasheet/download/FMMT718.pdf</v>
      </c>
      <c r="C530" t="str">
        <f>Hyperlink("https://www.diodes.com/part/view/FMMT718","FMMT718")</f>
        <v>FMMT718</v>
      </c>
      <c r="D530" t="s">
        <v>1005</v>
      </c>
      <c r="H530" t="s">
        <v>27</v>
      </c>
      <c r="I530" t="s">
        <v>439</v>
      </c>
      <c r="J530" t="s">
        <v>29</v>
      </c>
      <c r="K530">
        <v>20</v>
      </c>
      <c r="L530">
        <v>1.5</v>
      </c>
      <c r="M530">
        <v>6</v>
      </c>
      <c r="N530">
        <v>0.625</v>
      </c>
      <c r="O530">
        <v>300</v>
      </c>
      <c r="P530">
        <v>0.1</v>
      </c>
      <c r="Q530">
        <v>150</v>
      </c>
      <c r="R530">
        <v>2</v>
      </c>
      <c r="S530">
        <v>40</v>
      </c>
      <c r="T530" t="s">
        <v>55</v>
      </c>
      <c r="U530">
        <v>220</v>
      </c>
      <c r="V530" t="s">
        <v>907</v>
      </c>
      <c r="W530">
        <v>180</v>
      </c>
      <c r="Y530" t="s">
        <v>80</v>
      </c>
    </row>
    <row r="531" spans="1:25">
      <c r="A531" t="s">
        <v>1006</v>
      </c>
      <c r="B531" s="2" t="str">
        <f>Hyperlink("https://www.diodes.com/datasheet/download/FMMT718Q.pdf")</f>
        <v>https://www.diodes.com/datasheet/download/FMMT718Q.pdf</v>
      </c>
      <c r="C531" t="str">
        <f>Hyperlink("https://www.diodes.com/part/view/FMMT718Q","FMMT718Q")</f>
        <v>FMMT718Q</v>
      </c>
      <c r="D531" t="s">
        <v>1005</v>
      </c>
      <c r="H531" t="s">
        <v>33</v>
      </c>
      <c r="I531" t="s">
        <v>439</v>
      </c>
      <c r="J531" t="s">
        <v>29</v>
      </c>
      <c r="K531">
        <v>20</v>
      </c>
      <c r="L531">
        <v>1.5</v>
      </c>
      <c r="M531">
        <v>6</v>
      </c>
      <c r="N531">
        <v>0.625</v>
      </c>
      <c r="O531">
        <v>300</v>
      </c>
      <c r="P531">
        <v>0.1</v>
      </c>
      <c r="Q531">
        <v>150</v>
      </c>
      <c r="R531">
        <v>2</v>
      </c>
      <c r="S531">
        <v>40</v>
      </c>
      <c r="T531" t="s">
        <v>55</v>
      </c>
      <c r="U531">
        <v>220</v>
      </c>
      <c r="V531" t="s">
        <v>907</v>
      </c>
      <c r="W531">
        <v>180</v>
      </c>
      <c r="Y531" t="s">
        <v>80</v>
      </c>
    </row>
    <row r="532" spans="1:25">
      <c r="A532" t="s">
        <v>1007</v>
      </c>
      <c r="B532" s="2" t="str">
        <f>Hyperlink("https://www.diodes.com/datasheet/download/FMMT720.pdf")</f>
        <v>https://www.diodes.com/datasheet/download/FMMT720.pdf</v>
      </c>
      <c r="C532" t="str">
        <f>Hyperlink("https://www.diodes.com/part/view/FMMT720","FMMT720")</f>
        <v>FMMT720</v>
      </c>
      <c r="D532" t="s">
        <v>1008</v>
      </c>
      <c r="G532">
        <v>163</v>
      </c>
      <c r="H532" t="s">
        <v>27</v>
      </c>
      <c r="I532" t="s">
        <v>439</v>
      </c>
      <c r="J532" t="s">
        <v>29</v>
      </c>
      <c r="K532">
        <v>40</v>
      </c>
      <c r="L532">
        <v>1.5</v>
      </c>
      <c r="M532">
        <v>4</v>
      </c>
      <c r="N532">
        <v>0.625</v>
      </c>
      <c r="O532">
        <v>300</v>
      </c>
      <c r="P532">
        <v>0.1</v>
      </c>
      <c r="Q532">
        <v>60</v>
      </c>
      <c r="R532">
        <v>1.5</v>
      </c>
      <c r="S532">
        <v>40</v>
      </c>
      <c r="T532" t="s">
        <v>55</v>
      </c>
      <c r="U532">
        <v>220</v>
      </c>
      <c r="V532" t="s">
        <v>36</v>
      </c>
      <c r="W532">
        <v>180</v>
      </c>
      <c r="Y532" t="s">
        <v>80</v>
      </c>
    </row>
    <row r="533" spans="1:25">
      <c r="A533" t="s">
        <v>1009</v>
      </c>
      <c r="B533" s="2" t="str">
        <f>Hyperlink("https://www.diodes.com/datasheet/download/FMMT720.pdf")</f>
        <v>https://www.diodes.com/datasheet/download/FMMT720.pdf</v>
      </c>
      <c r="C533" t="str">
        <f>Hyperlink("https://www.diodes.com/part/view/FMMT720Q","FMMT720Q")</f>
        <v>FMMT720Q</v>
      </c>
      <c r="D533" t="s">
        <v>1008</v>
      </c>
      <c r="G533">
        <v>163</v>
      </c>
      <c r="H533" t="s">
        <v>33</v>
      </c>
      <c r="I533" t="s">
        <v>439</v>
      </c>
      <c r="J533" t="s">
        <v>29</v>
      </c>
      <c r="K533">
        <v>40</v>
      </c>
      <c r="L533">
        <v>1.5</v>
      </c>
      <c r="M533">
        <v>4</v>
      </c>
      <c r="N533">
        <v>0.625</v>
      </c>
      <c r="O533">
        <v>300</v>
      </c>
      <c r="P533">
        <v>0.1</v>
      </c>
      <c r="Q533">
        <v>60</v>
      </c>
      <c r="R533">
        <v>1.5</v>
      </c>
      <c r="S533">
        <v>40</v>
      </c>
      <c r="T533" t="s">
        <v>55</v>
      </c>
      <c r="U533">
        <v>220</v>
      </c>
      <c r="V533" t="s">
        <v>36</v>
      </c>
      <c r="W533">
        <v>180</v>
      </c>
      <c r="Y533" t="s">
        <v>80</v>
      </c>
    </row>
    <row r="534" spans="1:25">
      <c r="A534" t="s">
        <v>1010</v>
      </c>
      <c r="B534" s="2" t="str">
        <f>Hyperlink("https://www.diodes.com/datasheet/download/FMMT722.pdf")</f>
        <v>https://www.diodes.com/datasheet/download/FMMT722.pdf</v>
      </c>
      <c r="C534" t="str">
        <f>Hyperlink("https://www.diodes.com/part/view/FMMT722","FMMT722")</f>
        <v>FMMT722</v>
      </c>
      <c r="D534" t="s">
        <v>1011</v>
      </c>
      <c r="G534">
        <v>140</v>
      </c>
      <c r="H534" t="s">
        <v>27</v>
      </c>
      <c r="I534" t="s">
        <v>439</v>
      </c>
      <c r="J534" t="s">
        <v>29</v>
      </c>
      <c r="K534">
        <v>70</v>
      </c>
      <c r="L534">
        <v>1.5</v>
      </c>
      <c r="M534">
        <v>3</v>
      </c>
      <c r="N534">
        <v>0.625</v>
      </c>
      <c r="O534">
        <v>300</v>
      </c>
      <c r="P534">
        <v>0.1</v>
      </c>
      <c r="Q534">
        <v>175</v>
      </c>
      <c r="R534">
        <v>1</v>
      </c>
      <c r="S534">
        <v>50</v>
      </c>
      <c r="T534" t="s">
        <v>55</v>
      </c>
      <c r="U534">
        <v>200</v>
      </c>
      <c r="V534" t="s">
        <v>961</v>
      </c>
      <c r="W534">
        <v>200</v>
      </c>
      <c r="Y534" t="s">
        <v>80</v>
      </c>
    </row>
    <row r="535" spans="1:25">
      <c r="A535" t="s">
        <v>1012</v>
      </c>
      <c r="B535" s="2" t="str">
        <f>Hyperlink("https://www.diodes.com/datasheet/download/FMMT722.pdf")</f>
        <v>https://www.diodes.com/datasheet/download/FMMT722.pdf</v>
      </c>
      <c r="C535" t="str">
        <f>Hyperlink("https://www.diodes.com/part/view/FMMT722Q","FMMT722Q")</f>
        <v>FMMT722Q</v>
      </c>
      <c r="D535" t="s">
        <v>1011</v>
      </c>
      <c r="G535">
        <v>140</v>
      </c>
      <c r="H535" t="s">
        <v>33</v>
      </c>
      <c r="I535" t="s">
        <v>439</v>
      </c>
      <c r="J535" t="s">
        <v>29</v>
      </c>
      <c r="K535">
        <v>70</v>
      </c>
      <c r="L535">
        <v>1.5</v>
      </c>
      <c r="M535">
        <v>3</v>
      </c>
      <c r="N535">
        <v>0.625</v>
      </c>
      <c r="O535">
        <v>300</v>
      </c>
      <c r="P535">
        <v>0.1</v>
      </c>
      <c r="Q535">
        <v>175</v>
      </c>
      <c r="R535">
        <v>1</v>
      </c>
      <c r="S535">
        <v>50</v>
      </c>
      <c r="T535" t="s">
        <v>55</v>
      </c>
      <c r="U535">
        <v>200</v>
      </c>
      <c r="V535" t="s">
        <v>961</v>
      </c>
      <c r="W535">
        <v>200</v>
      </c>
      <c r="Y535" t="s">
        <v>80</v>
      </c>
    </row>
    <row r="536" spans="1:25">
      <c r="A536" t="s">
        <v>1013</v>
      </c>
      <c r="B536" s="2" t="str">
        <f>Hyperlink("https://www.diodes.com/datasheet/download/FMMT723.pdf")</f>
        <v>https://www.diodes.com/datasheet/download/FMMT723.pdf</v>
      </c>
      <c r="C536" t="str">
        <f>Hyperlink("https://www.diodes.com/part/view/FMMT723","FMMT723")</f>
        <v>FMMT723</v>
      </c>
      <c r="D536" t="s">
        <v>965</v>
      </c>
      <c r="G536">
        <v>210</v>
      </c>
      <c r="H536" t="s">
        <v>27</v>
      </c>
      <c r="I536" t="s">
        <v>439</v>
      </c>
      <c r="J536" t="s">
        <v>29</v>
      </c>
      <c r="K536">
        <v>100</v>
      </c>
      <c r="L536">
        <v>1</v>
      </c>
      <c r="M536">
        <v>2.5</v>
      </c>
      <c r="N536">
        <v>0.625</v>
      </c>
      <c r="O536">
        <v>300</v>
      </c>
      <c r="P536">
        <v>0.1</v>
      </c>
      <c r="Q536">
        <v>250</v>
      </c>
      <c r="R536">
        <v>0.5</v>
      </c>
      <c r="S536">
        <v>80</v>
      </c>
      <c r="T536" t="s">
        <v>55</v>
      </c>
      <c r="U536">
        <v>200</v>
      </c>
      <c r="V536" t="s">
        <v>30</v>
      </c>
      <c r="W536">
        <v>200</v>
      </c>
      <c r="Y536" t="s">
        <v>80</v>
      </c>
    </row>
    <row r="537" spans="1:25">
      <c r="A537" t="s">
        <v>1014</v>
      </c>
      <c r="B537" s="2" t="str">
        <f>Hyperlink("https://www.diodes.com/datasheet/download/FMMT723.pdf")</f>
        <v>https://www.diodes.com/datasheet/download/FMMT723.pdf</v>
      </c>
      <c r="C537" t="str">
        <f>Hyperlink("https://www.diodes.com/part/view/FMMT723Q","FMMT723Q")</f>
        <v>FMMT723Q</v>
      </c>
      <c r="D537" t="s">
        <v>965</v>
      </c>
      <c r="G537">
        <v>210</v>
      </c>
      <c r="H537" t="s">
        <v>33</v>
      </c>
      <c r="I537" t="s">
        <v>439</v>
      </c>
      <c r="J537" t="s">
        <v>29</v>
      </c>
      <c r="K537">
        <v>100</v>
      </c>
      <c r="L537">
        <v>1</v>
      </c>
      <c r="M537">
        <v>2.5</v>
      </c>
      <c r="N537">
        <v>0.625</v>
      </c>
      <c r="O537">
        <v>300</v>
      </c>
      <c r="P537">
        <v>0.1</v>
      </c>
      <c r="Q537">
        <v>250</v>
      </c>
      <c r="R537">
        <v>0.5</v>
      </c>
      <c r="S537">
        <v>80</v>
      </c>
      <c r="T537" t="s">
        <v>55</v>
      </c>
      <c r="U537">
        <v>200</v>
      </c>
      <c r="V537" t="s">
        <v>30</v>
      </c>
      <c r="W537">
        <v>200</v>
      </c>
      <c r="Y537" t="s">
        <v>80</v>
      </c>
    </row>
    <row r="538" spans="1:25">
      <c r="A538" t="s">
        <v>1015</v>
      </c>
      <c r="B538" s="2" t="str">
        <f>Hyperlink("https://www.diodes.com/datasheet/download/FMMT734.pdf")</f>
        <v>https://www.diodes.com/datasheet/download/FMMT734.pdf</v>
      </c>
      <c r="C538" t="str">
        <f>Hyperlink("https://www.diodes.com/part/view/FMMT734","FMMT734")</f>
        <v>FMMT734</v>
      </c>
      <c r="D538" t="s">
        <v>1016</v>
      </c>
      <c r="H538" t="s">
        <v>27</v>
      </c>
      <c r="I538" t="s">
        <v>363</v>
      </c>
      <c r="J538" t="s">
        <v>29</v>
      </c>
      <c r="K538">
        <v>100</v>
      </c>
      <c r="L538">
        <v>0.8</v>
      </c>
      <c r="M538">
        <v>5</v>
      </c>
      <c r="N538">
        <v>0.625</v>
      </c>
      <c r="O538">
        <v>20000</v>
      </c>
      <c r="P538">
        <v>0.1</v>
      </c>
      <c r="Q538">
        <v>5000</v>
      </c>
      <c r="R538">
        <v>2</v>
      </c>
      <c r="S538">
        <v>970</v>
      </c>
      <c r="T538" t="s">
        <v>1017</v>
      </c>
      <c r="U538">
        <v>1050</v>
      </c>
      <c r="V538" t="s">
        <v>701</v>
      </c>
      <c r="W538">
        <v>140</v>
      </c>
      <c r="Y538" t="s">
        <v>80</v>
      </c>
    </row>
    <row r="539" spans="1:25">
      <c r="A539" t="s">
        <v>1018</v>
      </c>
      <c r="B539" s="2" t="str">
        <f>Hyperlink("https://www.diodes.com/datasheet/download/FMMTA42.pdf")</f>
        <v>https://www.diodes.com/datasheet/download/FMMTA42.pdf</v>
      </c>
      <c r="C539" t="str">
        <f>Hyperlink("https://www.diodes.com/part/view/FMMTA42","FMMTA42")</f>
        <v>FMMTA42</v>
      </c>
      <c r="D539" t="s">
        <v>1019</v>
      </c>
      <c r="H539" t="s">
        <v>27</v>
      </c>
      <c r="I539" t="s">
        <v>54</v>
      </c>
      <c r="J539" t="s">
        <v>79</v>
      </c>
      <c r="K539">
        <v>300</v>
      </c>
      <c r="L539">
        <v>0.2</v>
      </c>
      <c r="N539">
        <v>0.35</v>
      </c>
      <c r="O539">
        <v>40</v>
      </c>
      <c r="P539">
        <v>0.01</v>
      </c>
      <c r="Q539">
        <v>40</v>
      </c>
      <c r="R539">
        <v>0.03</v>
      </c>
      <c r="S539">
        <v>500</v>
      </c>
      <c r="T539" t="s">
        <v>480</v>
      </c>
      <c r="W539">
        <v>50</v>
      </c>
      <c r="Y539" t="s">
        <v>80</v>
      </c>
    </row>
    <row r="540" spans="1:25">
      <c r="A540" t="s">
        <v>1020</v>
      </c>
      <c r="B540" s="2" t="str">
        <f>Hyperlink("https://www.diodes.com/datasheet/download/FMMTA42Q.pdf")</f>
        <v>https://www.diodes.com/datasheet/download/FMMTA42Q.pdf</v>
      </c>
      <c r="C540" t="str">
        <f>Hyperlink("https://www.diodes.com/part/view/FMMTA42Q","FMMTA42Q")</f>
        <v>FMMTA42Q</v>
      </c>
      <c r="D540" t="s">
        <v>1021</v>
      </c>
      <c r="H540" t="s">
        <v>33</v>
      </c>
      <c r="I540" t="s">
        <v>54</v>
      </c>
      <c r="J540" t="s">
        <v>79</v>
      </c>
      <c r="K540">
        <v>300</v>
      </c>
      <c r="L540">
        <v>0.2</v>
      </c>
      <c r="N540">
        <v>0.35</v>
      </c>
      <c r="O540">
        <v>40</v>
      </c>
      <c r="P540">
        <v>0.01</v>
      </c>
      <c r="Q540">
        <v>40</v>
      </c>
      <c r="R540">
        <v>0.03</v>
      </c>
      <c r="S540">
        <v>500</v>
      </c>
      <c r="T540" t="s">
        <v>480</v>
      </c>
      <c r="W540">
        <v>50</v>
      </c>
      <c r="Y540" t="s">
        <v>80</v>
      </c>
    </row>
    <row r="541" spans="1:25">
      <c r="A541" t="s">
        <v>1022</v>
      </c>
      <c r="B541" s="2" t="str">
        <f>Hyperlink("https://www.diodes.com/datasheet/download/FMMTA92.pdf")</f>
        <v>https://www.diodes.com/datasheet/download/FMMTA92.pdf</v>
      </c>
      <c r="C541" t="str">
        <f>Hyperlink("https://www.diodes.com/part/view/FMMTA92","FMMTA92")</f>
        <v>FMMTA92</v>
      </c>
      <c r="D541" t="s">
        <v>971</v>
      </c>
      <c r="H541" t="s">
        <v>27</v>
      </c>
      <c r="I541" t="s">
        <v>54</v>
      </c>
      <c r="J541" t="s">
        <v>29</v>
      </c>
      <c r="K541">
        <v>300</v>
      </c>
      <c r="L541">
        <v>0.2</v>
      </c>
      <c r="N541">
        <v>0.35</v>
      </c>
      <c r="O541">
        <v>40</v>
      </c>
      <c r="P541">
        <v>0.01</v>
      </c>
      <c r="Q541">
        <v>25</v>
      </c>
      <c r="R541">
        <v>0.03</v>
      </c>
      <c r="S541">
        <v>500</v>
      </c>
      <c r="T541" t="s">
        <v>480</v>
      </c>
      <c r="W541">
        <v>50</v>
      </c>
      <c r="Y541" t="s">
        <v>80</v>
      </c>
    </row>
    <row r="542" spans="1:25">
      <c r="A542" t="s">
        <v>1023</v>
      </c>
      <c r="B542" s="2" t="str">
        <f>Hyperlink("https://www.diodes.com/datasheet/download/FMMTA92Q.pdf")</f>
        <v>https://www.diodes.com/datasheet/download/FMMTA92Q.pdf</v>
      </c>
      <c r="C542" t="str">
        <f>Hyperlink("https://www.diodes.com/part/view/FMMTA92Q","FMMTA92Q")</f>
        <v>FMMTA92Q</v>
      </c>
      <c r="D542" t="s">
        <v>971</v>
      </c>
      <c r="H542" t="s">
        <v>33</v>
      </c>
      <c r="I542" t="s">
        <v>54</v>
      </c>
      <c r="J542" t="s">
        <v>29</v>
      </c>
      <c r="K542">
        <v>300</v>
      </c>
      <c r="L542">
        <v>0.2</v>
      </c>
      <c r="N542">
        <v>0.35</v>
      </c>
      <c r="O542">
        <v>40</v>
      </c>
      <c r="P542">
        <v>0.01</v>
      </c>
      <c r="Q542">
        <v>25</v>
      </c>
      <c r="R542">
        <v>0.03</v>
      </c>
      <c r="S542">
        <v>500</v>
      </c>
      <c r="T542" t="s">
        <v>480</v>
      </c>
      <c r="W542">
        <v>50</v>
      </c>
      <c r="Y542" t="s">
        <v>80</v>
      </c>
    </row>
    <row r="543" spans="1:25">
      <c r="A543" t="s">
        <v>1024</v>
      </c>
      <c r="B543" s="2" t="str">
        <f>Hyperlink("https://www.diodes.com/datasheet/download/FMMTL618.pdf")</f>
        <v>https://www.diodes.com/datasheet/download/FMMTL618.pdf</v>
      </c>
      <c r="C543" t="str">
        <f>Hyperlink("https://www.diodes.com/part/view/FMMTL618","FMMTL618")</f>
        <v>FMMTL618</v>
      </c>
      <c r="D543" t="s">
        <v>1025</v>
      </c>
      <c r="H543" t="s">
        <v>27</v>
      </c>
      <c r="I543" t="s">
        <v>439</v>
      </c>
      <c r="J543" t="s">
        <v>79</v>
      </c>
      <c r="K543">
        <v>20</v>
      </c>
      <c r="L543">
        <v>1.25</v>
      </c>
      <c r="M543">
        <v>4</v>
      </c>
      <c r="N543">
        <v>0.5</v>
      </c>
      <c r="O543">
        <v>300</v>
      </c>
      <c r="P543">
        <v>0.2</v>
      </c>
      <c r="Q543">
        <v>100</v>
      </c>
      <c r="R543">
        <v>2</v>
      </c>
      <c r="S543">
        <v>35</v>
      </c>
      <c r="T543" t="s">
        <v>55</v>
      </c>
      <c r="U543">
        <v>280</v>
      </c>
      <c r="V543" t="s">
        <v>1026</v>
      </c>
      <c r="W543">
        <v>195</v>
      </c>
      <c r="Y543" t="s">
        <v>80</v>
      </c>
    </row>
    <row r="544" spans="1:25">
      <c r="A544" t="s">
        <v>1027</v>
      </c>
      <c r="B544" s="2" t="str">
        <f>Hyperlink("https://www.diodes.com/datasheet/download/FMMTL619.pdf")</f>
        <v>https://www.diodes.com/datasheet/download/FMMTL619.pdf</v>
      </c>
      <c r="C544" t="str">
        <f>Hyperlink("https://www.diodes.com/part/view/FMMTL619","FMMTL619")</f>
        <v>FMMTL619</v>
      </c>
      <c r="D544" t="s">
        <v>1028</v>
      </c>
      <c r="G544">
        <v>160</v>
      </c>
      <c r="H544" t="s">
        <v>27</v>
      </c>
      <c r="I544" t="s">
        <v>439</v>
      </c>
      <c r="J544" t="s">
        <v>79</v>
      </c>
      <c r="K544">
        <v>50</v>
      </c>
      <c r="L544">
        <v>1.25</v>
      </c>
      <c r="M544">
        <v>2</v>
      </c>
      <c r="N544">
        <v>0.5</v>
      </c>
      <c r="O544">
        <v>300</v>
      </c>
      <c r="P544">
        <v>0.2</v>
      </c>
      <c r="Q544">
        <v>100</v>
      </c>
      <c r="R544">
        <v>1</v>
      </c>
      <c r="S544">
        <v>45</v>
      </c>
      <c r="T544" t="s">
        <v>55</v>
      </c>
      <c r="U544">
        <v>180</v>
      </c>
      <c r="V544" t="s">
        <v>96</v>
      </c>
      <c r="W544">
        <v>180</v>
      </c>
      <c r="Y544" t="s">
        <v>80</v>
      </c>
    </row>
    <row r="545" spans="1:25">
      <c r="A545" t="s">
        <v>1029</v>
      </c>
      <c r="B545" s="2" t="str">
        <f>Hyperlink("https://www.diodes.com/datasheet/download/FMMTL717.pdf")</f>
        <v>https://www.diodes.com/datasheet/download/FMMTL717.pdf</v>
      </c>
      <c r="C545" t="str">
        <f>Hyperlink("https://www.diodes.com/part/view/FMMTL717","FMMTL717")</f>
        <v>FMMTL717</v>
      </c>
      <c r="D545" t="s">
        <v>1030</v>
      </c>
      <c r="H545" t="s">
        <v>27</v>
      </c>
      <c r="I545" t="s">
        <v>439</v>
      </c>
      <c r="J545" t="s">
        <v>29</v>
      </c>
      <c r="K545">
        <v>12</v>
      </c>
      <c r="L545">
        <v>1.25</v>
      </c>
      <c r="M545">
        <v>4</v>
      </c>
      <c r="N545">
        <v>0.5</v>
      </c>
      <c r="O545">
        <v>300</v>
      </c>
      <c r="P545">
        <v>0.1</v>
      </c>
      <c r="Q545">
        <v>100</v>
      </c>
      <c r="R545">
        <v>2</v>
      </c>
      <c r="S545">
        <v>40</v>
      </c>
      <c r="T545" t="s">
        <v>55</v>
      </c>
      <c r="U545">
        <v>290</v>
      </c>
      <c r="V545" t="s">
        <v>1031</v>
      </c>
      <c r="W545">
        <v>205</v>
      </c>
      <c r="Y545" t="s">
        <v>80</v>
      </c>
    </row>
    <row r="546" spans="1:25">
      <c r="A546" t="s">
        <v>1032</v>
      </c>
      <c r="B546" s="2" t="str">
        <f>Hyperlink("https://www.diodes.com/datasheet/download/FMMTL717.pdf")</f>
        <v>https://www.diodes.com/datasheet/download/FMMTL717.pdf</v>
      </c>
      <c r="C546" t="str">
        <f>Hyperlink("https://www.diodes.com/part/view/FMMTL717Q","FMMTL717Q")</f>
        <v>FMMTL717Q</v>
      </c>
      <c r="D546" t="s">
        <v>1030</v>
      </c>
      <c r="H546" t="s">
        <v>33</v>
      </c>
      <c r="I546" t="s">
        <v>439</v>
      </c>
      <c r="J546" t="s">
        <v>29</v>
      </c>
      <c r="K546">
        <v>12</v>
      </c>
      <c r="L546">
        <v>1.25</v>
      </c>
      <c r="M546">
        <v>4</v>
      </c>
      <c r="N546">
        <v>0.5</v>
      </c>
      <c r="O546">
        <v>300</v>
      </c>
      <c r="P546">
        <v>0.1</v>
      </c>
      <c r="Q546">
        <v>100</v>
      </c>
      <c r="R546">
        <v>2</v>
      </c>
      <c r="S546">
        <v>40</v>
      </c>
      <c r="T546" t="s">
        <v>55</v>
      </c>
      <c r="U546">
        <v>290</v>
      </c>
      <c r="V546" t="s">
        <v>1031</v>
      </c>
      <c r="W546">
        <v>205</v>
      </c>
      <c r="Y546" t="s">
        <v>80</v>
      </c>
    </row>
    <row r="547" spans="1:25">
      <c r="A547" t="s">
        <v>1033</v>
      </c>
      <c r="B547" s="2" t="str">
        <f>Hyperlink("https://www.diodes.com/datasheet/download/FMMTL718.pdf")</f>
        <v>https://www.diodes.com/datasheet/download/FMMTL718.pdf</v>
      </c>
      <c r="C547" t="str">
        <f>Hyperlink("https://www.diodes.com/part/view/FMMTL718","FMMTL718")</f>
        <v>FMMTL718</v>
      </c>
      <c r="D547" t="s">
        <v>1034</v>
      </c>
      <c r="H547" t="s">
        <v>27</v>
      </c>
      <c r="I547" t="s">
        <v>439</v>
      </c>
      <c r="J547" t="s">
        <v>29</v>
      </c>
      <c r="K547">
        <v>20</v>
      </c>
      <c r="L547">
        <v>1</v>
      </c>
      <c r="M547">
        <v>2</v>
      </c>
      <c r="N547">
        <v>0.5</v>
      </c>
      <c r="O547">
        <v>300</v>
      </c>
      <c r="P547">
        <v>0.1</v>
      </c>
      <c r="Q547">
        <v>120</v>
      </c>
      <c r="R547">
        <v>1</v>
      </c>
      <c r="S547">
        <v>50</v>
      </c>
      <c r="T547" t="s">
        <v>55</v>
      </c>
      <c r="U547">
        <v>320</v>
      </c>
      <c r="V547" t="s">
        <v>36</v>
      </c>
      <c r="W547">
        <v>265</v>
      </c>
      <c r="Y547" t="s">
        <v>80</v>
      </c>
    </row>
    <row r="548" spans="1:25">
      <c r="A548" t="s">
        <v>1035</v>
      </c>
      <c r="B548" s="2" t="str">
        <f>Hyperlink("https://www.diodes.com/datasheet/download/FZT1047A.pdf")</f>
        <v>https://www.diodes.com/datasheet/download/FZT1047A.pdf</v>
      </c>
      <c r="C548" t="str">
        <f>Hyperlink("https://www.diodes.com/part/view/FZT1047A","FZT1047A")</f>
        <v>FZT1047A</v>
      </c>
      <c r="D548" t="s">
        <v>1036</v>
      </c>
      <c r="H548" t="s">
        <v>27</v>
      </c>
      <c r="I548" t="s">
        <v>439</v>
      </c>
      <c r="J548" t="s">
        <v>79</v>
      </c>
      <c r="K548">
        <v>10</v>
      </c>
      <c r="L548">
        <v>5</v>
      </c>
      <c r="M548">
        <v>20</v>
      </c>
      <c r="N548">
        <v>3</v>
      </c>
      <c r="O548">
        <v>300</v>
      </c>
      <c r="P548">
        <v>1</v>
      </c>
      <c r="Q548">
        <v>200</v>
      </c>
      <c r="R548">
        <v>5</v>
      </c>
      <c r="S548">
        <v>40</v>
      </c>
      <c r="T548" t="s">
        <v>1037</v>
      </c>
      <c r="U548">
        <v>350</v>
      </c>
      <c r="V548">
        <v>5.25</v>
      </c>
      <c r="W548">
        <v>150</v>
      </c>
      <c r="Y548" t="s">
        <v>1038</v>
      </c>
    </row>
    <row r="549" spans="1:25">
      <c r="A549" t="s">
        <v>1039</v>
      </c>
      <c r="B549" s="2" t="str">
        <f>Hyperlink("https://www.diodes.com/datasheet/download/FZT1048A.pdf")</f>
        <v>https://www.diodes.com/datasheet/download/FZT1048A.pdf</v>
      </c>
      <c r="C549" t="str">
        <f>Hyperlink("https://www.diodes.com/part/view/FZT1048A","FZT1048A")</f>
        <v>FZT1048A</v>
      </c>
      <c r="D549" t="s">
        <v>1040</v>
      </c>
      <c r="H549" t="s">
        <v>27</v>
      </c>
      <c r="I549" t="s">
        <v>439</v>
      </c>
      <c r="J549" t="s">
        <v>79</v>
      </c>
      <c r="K549">
        <v>17.5</v>
      </c>
      <c r="L549">
        <v>5</v>
      </c>
      <c r="M549">
        <v>20</v>
      </c>
      <c r="N549">
        <v>3</v>
      </c>
      <c r="O549">
        <v>300</v>
      </c>
      <c r="P549">
        <v>1</v>
      </c>
      <c r="Q549">
        <v>180</v>
      </c>
      <c r="R549">
        <v>5</v>
      </c>
      <c r="S549">
        <v>45</v>
      </c>
      <c r="T549" t="s">
        <v>1037</v>
      </c>
      <c r="U549">
        <v>350</v>
      </c>
      <c r="V549">
        <v>5.25</v>
      </c>
      <c r="W549">
        <v>150</v>
      </c>
      <c r="Y549" t="s">
        <v>330</v>
      </c>
    </row>
    <row r="550" spans="1:25">
      <c r="A550" t="s">
        <v>1041</v>
      </c>
      <c r="B550" s="2" t="str">
        <f>Hyperlink("https://www.diodes.com/datasheet/download/FZT1049A.pdf")</f>
        <v>https://www.diodes.com/datasheet/download/FZT1049A.pdf</v>
      </c>
      <c r="C550" t="str">
        <f>Hyperlink("https://www.diodes.com/part/view/FZT1049A","FZT1049A")</f>
        <v>FZT1049A</v>
      </c>
      <c r="D550" t="s">
        <v>1042</v>
      </c>
      <c r="H550" t="s">
        <v>27</v>
      </c>
      <c r="I550" t="s">
        <v>439</v>
      </c>
      <c r="J550" t="s">
        <v>79</v>
      </c>
      <c r="K550">
        <v>25</v>
      </c>
      <c r="L550">
        <v>5</v>
      </c>
      <c r="M550">
        <v>20</v>
      </c>
      <c r="N550">
        <v>3</v>
      </c>
      <c r="O550">
        <v>300</v>
      </c>
      <c r="P550">
        <v>1</v>
      </c>
      <c r="Q550">
        <v>180</v>
      </c>
      <c r="R550">
        <v>5</v>
      </c>
      <c r="S550">
        <v>60</v>
      </c>
      <c r="T550" t="s">
        <v>1037</v>
      </c>
      <c r="U550">
        <v>330</v>
      </c>
      <c r="V550" t="s">
        <v>845</v>
      </c>
      <c r="W550">
        <v>180</v>
      </c>
      <c r="Y550" t="s">
        <v>330</v>
      </c>
    </row>
    <row r="551" spans="1:25">
      <c r="A551" t="s">
        <v>1043</v>
      </c>
      <c r="B551" s="2" t="str">
        <f>Hyperlink("https://www.diodes.com/datasheet/download/FZT1051A.pdf")</f>
        <v>https://www.diodes.com/datasheet/download/FZT1051A.pdf</v>
      </c>
      <c r="C551" t="str">
        <f>Hyperlink("https://www.diodes.com/part/view/FZT1051A","FZT1051A")</f>
        <v>FZT1051A</v>
      </c>
      <c r="D551" t="s">
        <v>1044</v>
      </c>
      <c r="G551">
        <v>50</v>
      </c>
      <c r="H551" t="s">
        <v>27</v>
      </c>
      <c r="I551" t="s">
        <v>439</v>
      </c>
      <c r="J551" t="s">
        <v>79</v>
      </c>
      <c r="K551">
        <v>40</v>
      </c>
      <c r="L551">
        <v>5</v>
      </c>
      <c r="M551">
        <v>20</v>
      </c>
      <c r="N551">
        <v>3</v>
      </c>
      <c r="O551">
        <v>270</v>
      </c>
      <c r="P551">
        <v>1</v>
      </c>
      <c r="Q551">
        <v>130</v>
      </c>
      <c r="R551">
        <v>5</v>
      </c>
      <c r="S551">
        <v>120</v>
      </c>
      <c r="T551" t="s">
        <v>508</v>
      </c>
      <c r="U551">
        <v>340</v>
      </c>
      <c r="V551" t="s">
        <v>1045</v>
      </c>
      <c r="W551">
        <v>155</v>
      </c>
      <c r="Y551" t="s">
        <v>1038</v>
      </c>
    </row>
    <row r="552" spans="1:25">
      <c r="A552" t="s">
        <v>1046</v>
      </c>
      <c r="B552" s="2" t="str">
        <f>Hyperlink("https://www.diodes.com/datasheet/download/FZT1053A.pdf")</f>
        <v>https://www.diodes.com/datasheet/download/FZT1053A.pdf</v>
      </c>
      <c r="C552" t="str">
        <f>Hyperlink("https://www.diodes.com/part/view/FZT1053A","FZT1053A")</f>
        <v>FZT1053A</v>
      </c>
      <c r="D552" t="s">
        <v>1047</v>
      </c>
      <c r="G552">
        <v>78</v>
      </c>
      <c r="H552" t="s">
        <v>27</v>
      </c>
      <c r="I552" t="s">
        <v>439</v>
      </c>
      <c r="J552" t="s">
        <v>79</v>
      </c>
      <c r="K552">
        <v>75</v>
      </c>
      <c r="L552">
        <v>4.5</v>
      </c>
      <c r="M552">
        <v>10</v>
      </c>
      <c r="N552">
        <v>3</v>
      </c>
      <c r="O552">
        <v>300</v>
      </c>
      <c r="P552">
        <v>1</v>
      </c>
      <c r="Q552">
        <v>40</v>
      </c>
      <c r="R552">
        <v>4.5</v>
      </c>
      <c r="S552">
        <v>200</v>
      </c>
      <c r="T552" t="s">
        <v>508</v>
      </c>
      <c r="U552">
        <v>440</v>
      </c>
      <c r="V552" t="s">
        <v>1048</v>
      </c>
      <c r="W552">
        <v>140</v>
      </c>
      <c r="Y552" t="s">
        <v>330</v>
      </c>
    </row>
    <row r="553" spans="1:25">
      <c r="A553" t="s">
        <v>1049</v>
      </c>
      <c r="B553" s="2" t="str">
        <f>Hyperlink("https://www.diodes.com/datasheet/download/FZT1053AQ.pdf")</f>
        <v>https://www.diodes.com/datasheet/download/FZT1053AQ.pdf</v>
      </c>
      <c r="C553" t="str">
        <f>Hyperlink("https://www.diodes.com/part/view/FZT1053AQ","FZT1053AQ")</f>
        <v>FZT1053AQ</v>
      </c>
      <c r="D553" t="s">
        <v>1047</v>
      </c>
      <c r="G553">
        <v>78</v>
      </c>
      <c r="H553" t="s">
        <v>33</v>
      </c>
      <c r="I553" t="s">
        <v>439</v>
      </c>
      <c r="J553" t="s">
        <v>79</v>
      </c>
      <c r="K553">
        <v>75</v>
      </c>
      <c r="L553">
        <v>4.5</v>
      </c>
      <c r="M553">
        <v>10</v>
      </c>
      <c r="N553">
        <v>3</v>
      </c>
      <c r="O553">
        <v>300</v>
      </c>
      <c r="P553">
        <v>1</v>
      </c>
      <c r="Q553">
        <v>40</v>
      </c>
      <c r="R553">
        <v>4.5</v>
      </c>
      <c r="S553">
        <v>200</v>
      </c>
      <c r="T553" t="s">
        <v>508</v>
      </c>
      <c r="U553">
        <v>440</v>
      </c>
      <c r="V553" t="s">
        <v>1048</v>
      </c>
      <c r="W553">
        <v>140</v>
      </c>
      <c r="Y553" t="s">
        <v>330</v>
      </c>
    </row>
    <row r="554" spans="1:25">
      <c r="A554" t="s">
        <v>1050</v>
      </c>
      <c r="B554" s="2" t="str">
        <f>Hyperlink("https://www.diodes.com/datasheet/download/FZT1147A.pdf")</f>
        <v>https://www.diodes.com/datasheet/download/FZT1147A.pdf</v>
      </c>
      <c r="C554" t="str">
        <f>Hyperlink("https://www.diodes.com/part/view/FZT1147A","FZT1147A")</f>
        <v>FZT1147A</v>
      </c>
      <c r="D554" t="s">
        <v>1051</v>
      </c>
      <c r="H554" t="s">
        <v>27</v>
      </c>
      <c r="I554" t="s">
        <v>439</v>
      </c>
      <c r="J554" t="s">
        <v>29</v>
      </c>
      <c r="K554">
        <v>12</v>
      </c>
      <c r="L554">
        <v>5</v>
      </c>
      <c r="M554">
        <v>20</v>
      </c>
      <c r="N554">
        <v>3</v>
      </c>
      <c r="O554">
        <v>250</v>
      </c>
      <c r="P554">
        <v>0.5</v>
      </c>
      <c r="Q554">
        <v>150</v>
      </c>
      <c r="R554">
        <v>5</v>
      </c>
      <c r="S554">
        <v>50</v>
      </c>
      <c r="T554" t="s">
        <v>499</v>
      </c>
      <c r="U554">
        <v>400</v>
      </c>
      <c r="V554" t="s">
        <v>845</v>
      </c>
      <c r="W554">
        <v>115</v>
      </c>
      <c r="Y554" t="s">
        <v>330</v>
      </c>
    </row>
    <row r="555" spans="1:25">
      <c r="A555" t="s">
        <v>1052</v>
      </c>
      <c r="B555" s="2" t="str">
        <f>Hyperlink("https://www.diodes.com/datasheet/download/FZT1149A.pdf")</f>
        <v>https://www.diodes.com/datasheet/download/FZT1149A.pdf</v>
      </c>
      <c r="C555" t="str">
        <f>Hyperlink("https://www.diodes.com/part/view/FZT1149A","FZT1149A")</f>
        <v>FZT1149A</v>
      </c>
      <c r="D555" t="s">
        <v>1053</v>
      </c>
      <c r="H555" t="s">
        <v>27</v>
      </c>
      <c r="I555" t="s">
        <v>439</v>
      </c>
      <c r="J555" t="s">
        <v>29</v>
      </c>
      <c r="K555">
        <v>25</v>
      </c>
      <c r="L555">
        <v>4</v>
      </c>
      <c r="M555">
        <v>10</v>
      </c>
      <c r="N555">
        <v>3</v>
      </c>
      <c r="O555">
        <v>250</v>
      </c>
      <c r="P555">
        <v>0.5</v>
      </c>
      <c r="Q555">
        <v>115</v>
      </c>
      <c r="R555">
        <v>5</v>
      </c>
      <c r="S555">
        <v>170</v>
      </c>
      <c r="T555" t="s">
        <v>1054</v>
      </c>
      <c r="U555">
        <v>350</v>
      </c>
      <c r="V555" t="s">
        <v>1055</v>
      </c>
      <c r="W555">
        <v>135</v>
      </c>
      <c r="Y555" t="s">
        <v>330</v>
      </c>
    </row>
    <row r="556" spans="1:25">
      <c r="A556" t="s">
        <v>1056</v>
      </c>
      <c r="B556" s="2" t="str">
        <f>Hyperlink("https://www.diodes.com/datasheet/download/FZT1151A.pdf")</f>
        <v>https://www.diodes.com/datasheet/download/FZT1151A.pdf</v>
      </c>
      <c r="C556" t="str">
        <f>Hyperlink("https://www.diodes.com/part/view/FZT1151A","FZT1151A")</f>
        <v>FZT1151A</v>
      </c>
      <c r="D556" t="s">
        <v>438</v>
      </c>
      <c r="H556" t="s">
        <v>27</v>
      </c>
      <c r="I556" t="s">
        <v>439</v>
      </c>
      <c r="J556" t="s">
        <v>29</v>
      </c>
      <c r="K556">
        <v>40</v>
      </c>
      <c r="L556">
        <v>3</v>
      </c>
      <c r="M556">
        <v>5</v>
      </c>
      <c r="N556">
        <v>3</v>
      </c>
      <c r="O556">
        <v>250</v>
      </c>
      <c r="P556">
        <v>0.5</v>
      </c>
      <c r="Q556">
        <v>100</v>
      </c>
      <c r="R556">
        <v>3</v>
      </c>
      <c r="S556">
        <v>180</v>
      </c>
      <c r="T556" t="s">
        <v>440</v>
      </c>
      <c r="U556">
        <v>300</v>
      </c>
      <c r="V556" t="s">
        <v>853</v>
      </c>
      <c r="W556">
        <v>145</v>
      </c>
      <c r="Y556" t="s">
        <v>330</v>
      </c>
    </row>
    <row r="557" spans="1:25">
      <c r="A557" t="s">
        <v>1057</v>
      </c>
      <c r="B557" s="2" t="str">
        <f>Hyperlink("https://www.diodes.com/datasheet/download/FZT458.pdf")</f>
        <v>https://www.diodes.com/datasheet/download/FZT458.pdf</v>
      </c>
      <c r="C557" t="str">
        <f>Hyperlink("https://www.diodes.com/part/view/FZT458","FZT458")</f>
        <v>FZT458</v>
      </c>
      <c r="D557" t="s">
        <v>1058</v>
      </c>
      <c r="H557" t="s">
        <v>27</v>
      </c>
      <c r="I557" t="s">
        <v>54</v>
      </c>
      <c r="J557" t="s">
        <v>79</v>
      </c>
      <c r="K557">
        <v>400</v>
      </c>
      <c r="L557">
        <v>0.3</v>
      </c>
      <c r="M557">
        <v>1</v>
      </c>
      <c r="N557">
        <v>2</v>
      </c>
      <c r="O557">
        <v>100</v>
      </c>
      <c r="P557">
        <v>0.001</v>
      </c>
      <c r="Q557">
        <v>15</v>
      </c>
      <c r="R557">
        <v>0.1</v>
      </c>
      <c r="S557">
        <v>200</v>
      </c>
      <c r="T557" t="s">
        <v>480</v>
      </c>
      <c r="U557">
        <v>500</v>
      </c>
      <c r="V557" t="s">
        <v>646</v>
      </c>
      <c r="W557">
        <v>50</v>
      </c>
      <c r="Y557" t="s">
        <v>330</v>
      </c>
    </row>
    <row r="558" spans="1:25">
      <c r="A558" t="s">
        <v>1059</v>
      </c>
      <c r="B558" s="2" t="str">
        <f>Hyperlink("https://www.diodes.com/datasheet/download/FZT458.pdf")</f>
        <v>https://www.diodes.com/datasheet/download/FZT458.pdf</v>
      </c>
      <c r="C558" t="str">
        <f>Hyperlink("https://www.diodes.com/part/view/FZT458Q","FZT458Q")</f>
        <v>FZT458Q</v>
      </c>
      <c r="D558" t="s">
        <v>1058</v>
      </c>
      <c r="H558" t="s">
        <v>33</v>
      </c>
      <c r="I558" t="s">
        <v>54</v>
      </c>
      <c r="J558" t="s">
        <v>79</v>
      </c>
      <c r="K558">
        <v>400</v>
      </c>
      <c r="L558">
        <v>0.3</v>
      </c>
      <c r="M558">
        <v>1</v>
      </c>
      <c r="N558">
        <v>2</v>
      </c>
      <c r="O558">
        <v>100</v>
      </c>
      <c r="P558">
        <v>0.001</v>
      </c>
      <c r="Q558">
        <v>15</v>
      </c>
      <c r="R558">
        <v>0.1</v>
      </c>
      <c r="S558">
        <v>200</v>
      </c>
      <c r="T558" t="s">
        <v>480</v>
      </c>
      <c r="U558">
        <v>500</v>
      </c>
      <c r="V558" t="s">
        <v>646</v>
      </c>
      <c r="W558">
        <v>50</v>
      </c>
      <c r="Y558" t="s">
        <v>330</v>
      </c>
    </row>
    <row r="559" spans="1:25">
      <c r="A559" t="s">
        <v>1060</v>
      </c>
      <c r="B559" s="2" t="str">
        <f>Hyperlink("https://www.diodes.com/datasheet/download/FZT489.pdf")</f>
        <v>https://www.diodes.com/datasheet/download/FZT489.pdf</v>
      </c>
      <c r="C559" t="str">
        <f>Hyperlink("https://www.diodes.com/part/view/FZT489","FZT489")</f>
        <v>FZT489</v>
      </c>
      <c r="D559" t="s">
        <v>1061</v>
      </c>
      <c r="H559" t="s">
        <v>27</v>
      </c>
      <c r="I559" t="s">
        <v>28</v>
      </c>
      <c r="J559" t="s">
        <v>79</v>
      </c>
      <c r="K559">
        <v>30</v>
      </c>
      <c r="L559">
        <v>1</v>
      </c>
      <c r="M559">
        <v>4</v>
      </c>
      <c r="N559">
        <v>2</v>
      </c>
      <c r="O559">
        <v>100</v>
      </c>
      <c r="P559">
        <v>1</v>
      </c>
      <c r="Q559">
        <v>60</v>
      </c>
      <c r="R559">
        <v>2</v>
      </c>
      <c r="S559">
        <v>300</v>
      </c>
      <c r="T559" t="s">
        <v>414</v>
      </c>
      <c r="U559">
        <v>600</v>
      </c>
      <c r="V559" t="s">
        <v>62</v>
      </c>
      <c r="W559">
        <v>150</v>
      </c>
      <c r="Y559" t="s">
        <v>330</v>
      </c>
    </row>
    <row r="560" spans="1:25">
      <c r="A560" t="s">
        <v>1062</v>
      </c>
      <c r="B560" s="2" t="str">
        <f>Hyperlink("https://www.diodes.com/datasheet/download/FZT489.pdf")</f>
        <v>https://www.diodes.com/datasheet/download/FZT489.pdf</v>
      </c>
      <c r="C560" t="str">
        <f>Hyperlink("https://www.diodes.com/part/view/FZT489Q","FZT489Q")</f>
        <v>FZT489Q</v>
      </c>
      <c r="D560" t="s">
        <v>1061</v>
      </c>
      <c r="H560" t="s">
        <v>33</v>
      </c>
      <c r="I560" t="s">
        <v>28</v>
      </c>
      <c r="J560" t="s">
        <v>79</v>
      </c>
      <c r="K560">
        <v>30</v>
      </c>
      <c r="L560">
        <v>1</v>
      </c>
      <c r="M560">
        <v>4</v>
      </c>
      <c r="N560">
        <v>2</v>
      </c>
      <c r="O560">
        <v>100</v>
      </c>
      <c r="P560">
        <v>1</v>
      </c>
      <c r="Q560">
        <v>60</v>
      </c>
      <c r="R560">
        <v>2</v>
      </c>
      <c r="S560">
        <v>300</v>
      </c>
      <c r="T560" t="s">
        <v>414</v>
      </c>
      <c r="U560">
        <v>600</v>
      </c>
      <c r="V560" t="s">
        <v>62</v>
      </c>
      <c r="W560">
        <v>150</v>
      </c>
      <c r="Y560" t="s">
        <v>330</v>
      </c>
    </row>
    <row r="561" spans="1:25">
      <c r="A561" t="s">
        <v>1063</v>
      </c>
      <c r="B561" s="2" t="str">
        <f>Hyperlink("https://www.diodes.com/datasheet/download/FZT491.pdf")</f>
        <v>https://www.diodes.com/datasheet/download/FZT491.pdf</v>
      </c>
      <c r="C561" t="str">
        <f>Hyperlink("https://www.diodes.com/part/view/FZT491","FZT491")</f>
        <v>FZT491</v>
      </c>
      <c r="D561" t="s">
        <v>349</v>
      </c>
      <c r="H561" t="s">
        <v>27</v>
      </c>
      <c r="I561" t="s">
        <v>28</v>
      </c>
      <c r="J561" t="s">
        <v>79</v>
      </c>
      <c r="K561">
        <v>60</v>
      </c>
      <c r="L561">
        <v>1</v>
      </c>
      <c r="M561">
        <v>2</v>
      </c>
      <c r="N561">
        <v>2</v>
      </c>
      <c r="O561">
        <v>100</v>
      </c>
      <c r="P561">
        <v>0.5</v>
      </c>
      <c r="Q561">
        <v>80</v>
      </c>
      <c r="R561">
        <v>1</v>
      </c>
      <c r="S561">
        <v>250</v>
      </c>
      <c r="T561" t="s">
        <v>30</v>
      </c>
      <c r="U561">
        <v>500</v>
      </c>
      <c r="V561" t="s">
        <v>414</v>
      </c>
      <c r="W561">
        <v>150</v>
      </c>
      <c r="Y561" t="s">
        <v>330</v>
      </c>
    </row>
    <row r="562" spans="1:25">
      <c r="A562" t="s">
        <v>1064</v>
      </c>
      <c r="B562" s="2" t="str">
        <f>Hyperlink("https://www.diodes.com/datasheet/download/FZT491A.pdf")</f>
        <v>https://www.diodes.com/datasheet/download/FZT491A.pdf</v>
      </c>
      <c r="C562" t="str">
        <f>Hyperlink("https://www.diodes.com/part/view/FZT491A","FZT491A")</f>
        <v>FZT491A</v>
      </c>
      <c r="D562" t="s">
        <v>1065</v>
      </c>
      <c r="H562" t="s">
        <v>27</v>
      </c>
      <c r="I562" t="s">
        <v>28</v>
      </c>
      <c r="J562" t="s">
        <v>79</v>
      </c>
      <c r="K562">
        <v>40</v>
      </c>
      <c r="L562">
        <v>1</v>
      </c>
      <c r="M562">
        <v>2</v>
      </c>
      <c r="N562">
        <v>2</v>
      </c>
      <c r="O562">
        <v>300</v>
      </c>
      <c r="P562">
        <v>0.5</v>
      </c>
      <c r="Q562">
        <v>200</v>
      </c>
      <c r="R562">
        <v>1</v>
      </c>
      <c r="S562">
        <v>300</v>
      </c>
      <c r="T562" t="s">
        <v>30</v>
      </c>
      <c r="U562">
        <v>500</v>
      </c>
      <c r="V562" t="s">
        <v>414</v>
      </c>
      <c r="W562">
        <v>150</v>
      </c>
      <c r="Y562" t="s">
        <v>330</v>
      </c>
    </row>
    <row r="563" spans="1:25">
      <c r="A563" t="s">
        <v>1066</v>
      </c>
      <c r="B563" s="2" t="str">
        <f>Hyperlink("https://www.diodes.com/datasheet/download/FZT491A.pdf")</f>
        <v>https://www.diodes.com/datasheet/download/FZT491A.pdf</v>
      </c>
      <c r="C563" t="str">
        <f>Hyperlink("https://www.diodes.com/part/view/FZT491AQ","FZT491AQ")</f>
        <v>FZT491AQ</v>
      </c>
      <c r="D563" t="s">
        <v>1065</v>
      </c>
      <c r="H563" t="s">
        <v>33</v>
      </c>
      <c r="I563" t="s">
        <v>28</v>
      </c>
      <c r="J563" t="s">
        <v>79</v>
      </c>
      <c r="K563">
        <v>40</v>
      </c>
      <c r="L563">
        <v>1</v>
      </c>
      <c r="M563">
        <v>2</v>
      </c>
      <c r="N563">
        <v>2</v>
      </c>
      <c r="O563">
        <v>300</v>
      </c>
      <c r="P563">
        <v>0.5</v>
      </c>
      <c r="Q563">
        <v>200</v>
      </c>
      <c r="R563">
        <v>1</v>
      </c>
      <c r="S563">
        <v>300</v>
      </c>
      <c r="T563" t="s">
        <v>30</v>
      </c>
      <c r="U563">
        <v>500</v>
      </c>
      <c r="V563" t="s">
        <v>414</v>
      </c>
      <c r="W563">
        <v>150</v>
      </c>
      <c r="Y563" t="s">
        <v>330</v>
      </c>
    </row>
    <row r="564" spans="1:25">
      <c r="A564" t="s">
        <v>1067</v>
      </c>
      <c r="B564" s="2" t="str">
        <f>Hyperlink("https://www.diodes.com/datasheet/download/FZT493.pdf")</f>
        <v>https://www.diodes.com/datasheet/download/FZT493.pdf</v>
      </c>
      <c r="C564" t="str">
        <f>Hyperlink("https://www.diodes.com/part/view/FZT493","FZT493")</f>
        <v>FZT493</v>
      </c>
      <c r="D564" t="s">
        <v>1068</v>
      </c>
      <c r="H564" t="s">
        <v>27</v>
      </c>
      <c r="I564" t="s">
        <v>28</v>
      </c>
      <c r="J564" t="s">
        <v>79</v>
      </c>
      <c r="K564">
        <v>100</v>
      </c>
      <c r="L564">
        <v>1</v>
      </c>
      <c r="M564">
        <v>2</v>
      </c>
      <c r="N564">
        <v>2</v>
      </c>
      <c r="O564">
        <v>100</v>
      </c>
      <c r="P564">
        <v>0.25</v>
      </c>
      <c r="Q564">
        <v>80</v>
      </c>
      <c r="R564">
        <v>0.5</v>
      </c>
      <c r="S564">
        <v>300</v>
      </c>
      <c r="T564" t="s">
        <v>30</v>
      </c>
      <c r="U564">
        <v>600</v>
      </c>
      <c r="V564" t="s">
        <v>414</v>
      </c>
      <c r="W564">
        <v>150</v>
      </c>
      <c r="Y564" t="s">
        <v>330</v>
      </c>
    </row>
    <row r="565" spans="1:25">
      <c r="A565" t="s">
        <v>1069</v>
      </c>
      <c r="B565" s="2" t="str">
        <f>Hyperlink("https://www.diodes.com/datasheet/download/FZT493A.pdf")</f>
        <v>https://www.diodes.com/datasheet/download/FZT493A.pdf</v>
      </c>
      <c r="C565" t="str">
        <f>Hyperlink("https://www.diodes.com/part/view/FZT493A","FZT493A")</f>
        <v>FZT493A</v>
      </c>
      <c r="D565" t="s">
        <v>349</v>
      </c>
      <c r="H565" t="s">
        <v>27</v>
      </c>
      <c r="I565" t="s">
        <v>28</v>
      </c>
      <c r="J565" t="s">
        <v>79</v>
      </c>
      <c r="K565">
        <v>60</v>
      </c>
      <c r="L565">
        <v>1</v>
      </c>
      <c r="M565">
        <v>2</v>
      </c>
      <c r="N565">
        <v>2</v>
      </c>
      <c r="O565">
        <v>300</v>
      </c>
      <c r="P565">
        <v>0.25</v>
      </c>
      <c r="Q565">
        <v>100</v>
      </c>
      <c r="R565">
        <v>0.5</v>
      </c>
      <c r="S565">
        <v>250</v>
      </c>
      <c r="T565" t="s">
        <v>30</v>
      </c>
      <c r="U565">
        <v>500</v>
      </c>
      <c r="V565" t="s">
        <v>414</v>
      </c>
      <c r="W565">
        <v>150</v>
      </c>
      <c r="Y565" t="s">
        <v>330</v>
      </c>
    </row>
    <row r="566" spans="1:25">
      <c r="A566" t="s">
        <v>1070</v>
      </c>
      <c r="B566" s="2" t="str">
        <f>Hyperlink("https://www.diodes.com/datasheet/download/FZT549.pdf")</f>
        <v>https://www.diodes.com/datasheet/download/FZT549.pdf</v>
      </c>
      <c r="C566" t="str">
        <f>Hyperlink("https://www.diodes.com/part/view/FZT549","FZT549")</f>
        <v>FZT549</v>
      </c>
      <c r="D566" t="s">
        <v>1071</v>
      </c>
      <c r="H566" t="s">
        <v>27</v>
      </c>
      <c r="I566" t="s">
        <v>28</v>
      </c>
      <c r="J566" t="s">
        <v>29</v>
      </c>
      <c r="K566">
        <v>30</v>
      </c>
      <c r="L566">
        <v>1</v>
      </c>
      <c r="M566">
        <v>2</v>
      </c>
      <c r="N566">
        <v>2</v>
      </c>
      <c r="O566">
        <v>100</v>
      </c>
      <c r="P566">
        <v>0.5</v>
      </c>
      <c r="Q566">
        <v>30</v>
      </c>
      <c r="R566">
        <v>2</v>
      </c>
      <c r="S566">
        <v>500</v>
      </c>
      <c r="T566" t="s">
        <v>414</v>
      </c>
      <c r="U566">
        <v>750</v>
      </c>
      <c r="V566" t="s">
        <v>62</v>
      </c>
      <c r="W566">
        <v>100</v>
      </c>
      <c r="Y566" t="s">
        <v>330</v>
      </c>
    </row>
    <row r="567" spans="1:25">
      <c r="A567" t="s">
        <v>1072</v>
      </c>
      <c r="B567" s="2" t="str">
        <f>Hyperlink("https://www.diodes.com/datasheet/download/FZT558.pdf")</f>
        <v>https://www.diodes.com/datasheet/download/FZT558.pdf</v>
      </c>
      <c r="C567" t="str">
        <f>Hyperlink("https://www.diodes.com/part/view/FZT558","FZT558")</f>
        <v>FZT558</v>
      </c>
      <c r="D567" t="s">
        <v>1073</v>
      </c>
      <c r="H567" t="s">
        <v>27</v>
      </c>
      <c r="I567" t="s">
        <v>54</v>
      </c>
      <c r="J567" t="s">
        <v>29</v>
      </c>
      <c r="K567">
        <v>400</v>
      </c>
      <c r="L567">
        <v>0.2</v>
      </c>
      <c r="N567">
        <v>2</v>
      </c>
      <c r="O567">
        <v>100</v>
      </c>
      <c r="P567">
        <v>0.05</v>
      </c>
      <c r="Q567">
        <v>15</v>
      </c>
      <c r="R567">
        <v>0.1</v>
      </c>
      <c r="S567">
        <v>200</v>
      </c>
      <c r="T567" t="s">
        <v>480</v>
      </c>
      <c r="U567">
        <v>500</v>
      </c>
      <c r="V567" t="s">
        <v>646</v>
      </c>
      <c r="W567">
        <v>50</v>
      </c>
      <c r="Y567" t="s">
        <v>1038</v>
      </c>
    </row>
    <row r="568" spans="1:25">
      <c r="A568" t="s">
        <v>1074</v>
      </c>
      <c r="B568" s="2" t="str">
        <f>Hyperlink("https://www.diodes.com/datasheet/download/FZT560.pdf")</f>
        <v>https://www.diodes.com/datasheet/download/FZT560.pdf</v>
      </c>
      <c r="C568" t="str">
        <f>Hyperlink("https://www.diodes.com/part/view/FZT560","FZT560")</f>
        <v>FZT560</v>
      </c>
      <c r="D568" t="s">
        <v>1075</v>
      </c>
      <c r="H568" t="s">
        <v>27</v>
      </c>
      <c r="I568" t="s">
        <v>54</v>
      </c>
      <c r="J568" t="s">
        <v>29</v>
      </c>
      <c r="K568">
        <v>500</v>
      </c>
      <c r="L568">
        <v>0.15</v>
      </c>
      <c r="M568">
        <v>0.5</v>
      </c>
      <c r="N568">
        <v>2</v>
      </c>
      <c r="O568">
        <v>100</v>
      </c>
      <c r="P568">
        <v>0.001</v>
      </c>
      <c r="Q568">
        <v>80</v>
      </c>
      <c r="R568">
        <v>0.05</v>
      </c>
      <c r="S568">
        <v>200</v>
      </c>
      <c r="T568" t="s">
        <v>480</v>
      </c>
      <c r="U568">
        <v>500</v>
      </c>
      <c r="V568" t="s">
        <v>808</v>
      </c>
      <c r="W568">
        <v>60</v>
      </c>
      <c r="Y568" t="s">
        <v>1038</v>
      </c>
    </row>
    <row r="569" spans="1:25">
      <c r="A569" t="s">
        <v>1076</v>
      </c>
      <c r="B569" s="2" t="str">
        <f>Hyperlink("https://www.diodes.com/datasheet/download/FZT560Q.pdf")</f>
        <v>https://www.diodes.com/datasheet/download/FZT560Q.pdf</v>
      </c>
      <c r="C569" t="str">
        <f>Hyperlink("https://www.diodes.com/part/view/FZT560Q","FZT560Q")</f>
        <v>FZT560Q</v>
      </c>
      <c r="D569" t="s">
        <v>1075</v>
      </c>
      <c r="H569" t="s">
        <v>33</v>
      </c>
      <c r="I569" t="s">
        <v>54</v>
      </c>
      <c r="J569" t="s">
        <v>29</v>
      </c>
      <c r="K569">
        <v>500</v>
      </c>
      <c r="L569">
        <v>0.15</v>
      </c>
      <c r="M569">
        <v>0.5</v>
      </c>
      <c r="N569">
        <v>2</v>
      </c>
      <c r="O569">
        <v>100</v>
      </c>
      <c r="P569">
        <v>0.001</v>
      </c>
      <c r="Q569">
        <v>80</v>
      </c>
      <c r="R569">
        <v>0.05</v>
      </c>
      <c r="S569">
        <v>200</v>
      </c>
      <c r="T569" t="s">
        <v>480</v>
      </c>
      <c r="U569">
        <v>500</v>
      </c>
      <c r="V569" t="s">
        <v>808</v>
      </c>
      <c r="W569">
        <v>60</v>
      </c>
      <c r="Y569" t="s">
        <v>330</v>
      </c>
    </row>
    <row r="570" spans="1:25">
      <c r="A570" t="s">
        <v>1077</v>
      </c>
      <c r="B570" s="2" t="str">
        <f>Hyperlink("https://www.diodes.com/datasheet/download/FZT589.pdf")</f>
        <v>https://www.diodes.com/datasheet/download/FZT589.pdf</v>
      </c>
      <c r="C570" t="str">
        <f>Hyperlink("https://www.diodes.com/part/view/FZT589","FZT589")</f>
        <v>FZT589</v>
      </c>
      <c r="D570" t="s">
        <v>1071</v>
      </c>
      <c r="H570" t="s">
        <v>27</v>
      </c>
      <c r="I570" t="s">
        <v>28</v>
      </c>
      <c r="J570" t="s">
        <v>29</v>
      </c>
      <c r="K570">
        <v>30</v>
      </c>
      <c r="L570">
        <v>1</v>
      </c>
      <c r="M570">
        <v>2</v>
      </c>
      <c r="N570">
        <v>2</v>
      </c>
      <c r="O570">
        <v>100</v>
      </c>
      <c r="P570">
        <v>0.5</v>
      </c>
      <c r="Q570">
        <v>40</v>
      </c>
      <c r="R570">
        <v>2</v>
      </c>
      <c r="S570">
        <v>350</v>
      </c>
      <c r="T570" t="s">
        <v>414</v>
      </c>
      <c r="U570">
        <v>650</v>
      </c>
      <c r="V570" t="s">
        <v>62</v>
      </c>
      <c r="W570">
        <v>100</v>
      </c>
      <c r="Y570" t="s">
        <v>1038</v>
      </c>
    </row>
    <row r="571" spans="1:25">
      <c r="A571" t="s">
        <v>1078</v>
      </c>
      <c r="B571" s="2" t="str">
        <f>Hyperlink("https://www.diodes.com/datasheet/download/FZT591.pdf")</f>
        <v>https://www.diodes.com/datasheet/download/FZT591.pdf</v>
      </c>
      <c r="C571" t="str">
        <f>Hyperlink("https://www.diodes.com/part/view/FZT591","FZT591")</f>
        <v>FZT591</v>
      </c>
      <c r="D571" t="s">
        <v>334</v>
      </c>
      <c r="H571" t="s">
        <v>27</v>
      </c>
      <c r="I571" t="s">
        <v>28</v>
      </c>
      <c r="J571" t="s">
        <v>29</v>
      </c>
      <c r="K571">
        <v>60</v>
      </c>
      <c r="L571">
        <v>1</v>
      </c>
      <c r="M571">
        <v>2</v>
      </c>
      <c r="N571">
        <v>2</v>
      </c>
      <c r="O571">
        <v>100</v>
      </c>
      <c r="P571">
        <v>0.5</v>
      </c>
      <c r="Q571">
        <v>80</v>
      </c>
      <c r="R571">
        <v>1</v>
      </c>
      <c r="S571">
        <v>300</v>
      </c>
      <c r="T571" t="s">
        <v>30</v>
      </c>
      <c r="U571">
        <v>600</v>
      </c>
      <c r="V571" t="s">
        <v>414</v>
      </c>
      <c r="W571">
        <v>150</v>
      </c>
      <c r="Y571" t="s">
        <v>330</v>
      </c>
    </row>
    <row r="572" spans="1:25">
      <c r="A572" t="s">
        <v>1079</v>
      </c>
      <c r="B572" s="2" t="str">
        <f>Hyperlink("https://www.diodes.com/datasheet/download/FZT591A.pdf")</f>
        <v>https://www.diodes.com/datasheet/download/FZT591A.pdf</v>
      </c>
      <c r="C572" t="str">
        <f>Hyperlink("https://www.diodes.com/part/view/FZT591A","FZT591A")</f>
        <v>FZT591A</v>
      </c>
      <c r="D572" t="s">
        <v>1080</v>
      </c>
      <c r="H572" t="s">
        <v>27</v>
      </c>
      <c r="I572" t="s">
        <v>28</v>
      </c>
      <c r="J572" t="s">
        <v>29</v>
      </c>
      <c r="K572">
        <v>40</v>
      </c>
      <c r="L572">
        <v>1</v>
      </c>
      <c r="M572">
        <v>2</v>
      </c>
      <c r="N572">
        <v>2</v>
      </c>
      <c r="O572">
        <v>250</v>
      </c>
      <c r="P572">
        <v>0.5</v>
      </c>
      <c r="Q572">
        <v>160</v>
      </c>
      <c r="R572">
        <v>1</v>
      </c>
      <c r="S572">
        <v>200</v>
      </c>
      <c r="T572" t="s">
        <v>499</v>
      </c>
      <c r="U572">
        <v>500</v>
      </c>
      <c r="V572" t="s">
        <v>414</v>
      </c>
      <c r="W572">
        <v>150</v>
      </c>
      <c r="Y572" t="s">
        <v>330</v>
      </c>
    </row>
    <row r="573" spans="1:25">
      <c r="A573" t="s">
        <v>1081</v>
      </c>
      <c r="B573" s="2" t="str">
        <f>Hyperlink("https://www.diodes.com/datasheet/download/FZT591A.pdf")</f>
        <v>https://www.diodes.com/datasheet/download/FZT591A.pdf</v>
      </c>
      <c r="C573" t="str">
        <f>Hyperlink("https://www.diodes.com/part/view/FZT591AQ","FZT591AQ")</f>
        <v>FZT591AQ</v>
      </c>
      <c r="D573" t="s">
        <v>1080</v>
      </c>
      <c r="H573" t="s">
        <v>33</v>
      </c>
      <c r="I573" t="s">
        <v>28</v>
      </c>
      <c r="J573" t="s">
        <v>29</v>
      </c>
      <c r="K573">
        <v>40</v>
      </c>
      <c r="L573">
        <v>1</v>
      </c>
      <c r="M573">
        <v>2</v>
      </c>
      <c r="N573">
        <v>2</v>
      </c>
      <c r="O573">
        <v>250</v>
      </c>
      <c r="P573">
        <v>0.5</v>
      </c>
      <c r="Q573">
        <v>160</v>
      </c>
      <c r="R573">
        <v>1</v>
      </c>
      <c r="S573">
        <v>200</v>
      </c>
      <c r="T573" t="s">
        <v>499</v>
      </c>
      <c r="U573">
        <v>500</v>
      </c>
      <c r="V573" t="s">
        <v>414</v>
      </c>
      <c r="W573">
        <v>150</v>
      </c>
      <c r="Y573" t="s">
        <v>330</v>
      </c>
    </row>
    <row r="574" spans="1:25">
      <c r="A574" t="s">
        <v>1082</v>
      </c>
      <c r="B574" s="2" t="str">
        <f>Hyperlink("https://www.diodes.com/datasheet/download/FZT593.pdf")</f>
        <v>https://www.diodes.com/datasheet/download/FZT593.pdf</v>
      </c>
      <c r="C574" t="str">
        <f>Hyperlink("https://www.diodes.com/part/view/FZT593","FZT593")</f>
        <v>FZT593</v>
      </c>
      <c r="D574" t="s">
        <v>1083</v>
      </c>
      <c r="H574" t="s">
        <v>27</v>
      </c>
      <c r="I574" t="s">
        <v>28</v>
      </c>
      <c r="J574" t="s">
        <v>29</v>
      </c>
      <c r="K574">
        <v>100</v>
      </c>
      <c r="L574">
        <v>1</v>
      </c>
      <c r="M574">
        <v>2</v>
      </c>
      <c r="N574">
        <v>2</v>
      </c>
      <c r="O574">
        <v>100</v>
      </c>
      <c r="P574">
        <v>0.25</v>
      </c>
      <c r="Q574">
        <v>50</v>
      </c>
      <c r="R574">
        <v>1</v>
      </c>
      <c r="S574">
        <v>200</v>
      </c>
      <c r="T574" t="s">
        <v>599</v>
      </c>
      <c r="U574">
        <v>300</v>
      </c>
      <c r="V574" t="s">
        <v>30</v>
      </c>
      <c r="W574">
        <v>50</v>
      </c>
      <c r="Y574" t="s">
        <v>1038</v>
      </c>
    </row>
    <row r="575" spans="1:25">
      <c r="A575" t="s">
        <v>1084</v>
      </c>
      <c r="B575" s="2" t="str">
        <f>Hyperlink("https://www.diodes.com/datasheet/download/FZT600.pdf")</f>
        <v>https://www.diodes.com/datasheet/download/FZT600.pdf</v>
      </c>
      <c r="C575" t="str">
        <f>Hyperlink("https://www.diodes.com/part/view/FZT600","FZT600")</f>
        <v>FZT600</v>
      </c>
      <c r="D575" t="s">
        <v>1085</v>
      </c>
      <c r="H575" t="s">
        <v>27</v>
      </c>
      <c r="I575" t="s">
        <v>363</v>
      </c>
      <c r="J575" t="s">
        <v>79</v>
      </c>
      <c r="K575">
        <v>140</v>
      </c>
      <c r="L575">
        <v>2</v>
      </c>
      <c r="M575">
        <v>4</v>
      </c>
      <c r="N575">
        <v>2</v>
      </c>
      <c r="O575">
        <v>2000</v>
      </c>
      <c r="P575">
        <v>0.5</v>
      </c>
      <c r="Q575">
        <v>1000</v>
      </c>
      <c r="R575">
        <v>1</v>
      </c>
      <c r="S575">
        <v>1100</v>
      </c>
      <c r="T575" t="s">
        <v>440</v>
      </c>
      <c r="U575">
        <v>1200</v>
      </c>
      <c r="V575" t="s">
        <v>508</v>
      </c>
      <c r="W575">
        <v>250</v>
      </c>
      <c r="Y575" t="s">
        <v>330</v>
      </c>
    </row>
    <row r="576" spans="1:25">
      <c r="A576" t="s">
        <v>1086</v>
      </c>
      <c r="B576" s="2" t="str">
        <f>Hyperlink("https://www.diodes.com/datasheet/download/FZT600B.pdf")</f>
        <v>https://www.diodes.com/datasheet/download/FZT600B.pdf</v>
      </c>
      <c r="C576" t="str">
        <f>Hyperlink("https://www.diodes.com/part/view/FZT600B","FZT600B")</f>
        <v>FZT600B</v>
      </c>
      <c r="D576" t="s">
        <v>1085</v>
      </c>
      <c r="H576" t="s">
        <v>27</v>
      </c>
      <c r="I576" t="s">
        <v>363</v>
      </c>
      <c r="J576" t="s">
        <v>79</v>
      </c>
      <c r="K576">
        <v>140</v>
      </c>
      <c r="L576">
        <v>2</v>
      </c>
      <c r="M576">
        <v>4</v>
      </c>
      <c r="N576">
        <v>2</v>
      </c>
      <c r="O576">
        <v>10000</v>
      </c>
      <c r="P576">
        <v>0.5</v>
      </c>
      <c r="Q576">
        <v>5000</v>
      </c>
      <c r="R576">
        <v>1</v>
      </c>
      <c r="S576">
        <v>1100</v>
      </c>
      <c r="T576" t="s">
        <v>440</v>
      </c>
      <c r="U576">
        <v>1200</v>
      </c>
      <c r="V576" t="s">
        <v>508</v>
      </c>
      <c r="W576">
        <v>250</v>
      </c>
      <c r="Y576" t="s">
        <v>330</v>
      </c>
    </row>
    <row r="577" spans="1:25">
      <c r="A577" t="s">
        <v>1087</v>
      </c>
      <c r="B577" s="2" t="str">
        <f>Hyperlink("https://www.diodes.com/datasheet/download/FZT600BQ.pdf")</f>
        <v>https://www.diodes.com/datasheet/download/FZT600BQ.pdf</v>
      </c>
      <c r="C577" t="str">
        <f>Hyperlink("https://www.diodes.com/part/view/FZT600BQ","FZT600BQ")</f>
        <v>FZT600BQ</v>
      </c>
      <c r="D577" t="s">
        <v>1085</v>
      </c>
      <c r="H577" t="s">
        <v>33</v>
      </c>
      <c r="I577" t="s">
        <v>363</v>
      </c>
      <c r="J577" t="s">
        <v>79</v>
      </c>
      <c r="K577">
        <v>140</v>
      </c>
      <c r="L577">
        <v>2</v>
      </c>
      <c r="M577">
        <v>4</v>
      </c>
      <c r="N577">
        <v>2</v>
      </c>
      <c r="O577">
        <v>10000</v>
      </c>
      <c r="P577">
        <v>0.5</v>
      </c>
      <c r="Q577">
        <v>5000</v>
      </c>
      <c r="R577">
        <v>1</v>
      </c>
      <c r="S577">
        <v>1100</v>
      </c>
      <c r="T577" t="s">
        <v>440</v>
      </c>
      <c r="U577">
        <v>1200</v>
      </c>
      <c r="V577" t="s">
        <v>508</v>
      </c>
      <c r="W577">
        <v>250</v>
      </c>
      <c r="Y577" t="s">
        <v>1088</v>
      </c>
    </row>
    <row r="578" spans="1:25">
      <c r="A578" t="s">
        <v>1089</v>
      </c>
      <c r="B578" s="2" t="str">
        <f>Hyperlink("https://www.diodes.com/datasheet/download/FZT603.pdf")</f>
        <v>https://www.diodes.com/datasheet/download/FZT603.pdf</v>
      </c>
      <c r="C578" t="str">
        <f>Hyperlink("https://www.diodes.com/part/view/FZT603","FZT603")</f>
        <v>FZT603</v>
      </c>
      <c r="D578" t="s">
        <v>1090</v>
      </c>
      <c r="H578" t="s">
        <v>27</v>
      </c>
      <c r="I578" t="s">
        <v>363</v>
      </c>
      <c r="J578" t="s">
        <v>79</v>
      </c>
      <c r="K578">
        <v>80</v>
      </c>
      <c r="L578">
        <v>2</v>
      </c>
      <c r="M578">
        <v>6</v>
      </c>
      <c r="N578">
        <v>2</v>
      </c>
      <c r="O578">
        <v>5000</v>
      </c>
      <c r="P578">
        <v>0.5</v>
      </c>
      <c r="Q578">
        <v>2000</v>
      </c>
      <c r="R578">
        <v>2</v>
      </c>
      <c r="S578">
        <v>900</v>
      </c>
      <c r="T578" t="s">
        <v>1091</v>
      </c>
      <c r="U578">
        <v>1130</v>
      </c>
      <c r="V578" t="s">
        <v>1092</v>
      </c>
      <c r="W578">
        <v>150</v>
      </c>
      <c r="Y578" t="s">
        <v>330</v>
      </c>
    </row>
    <row r="579" spans="1:25">
      <c r="A579" t="s">
        <v>1093</v>
      </c>
      <c r="B579" s="2" t="str">
        <f>Hyperlink("https://www.diodes.com/datasheet/download/FZT603Q.pdf")</f>
        <v>https://www.diodes.com/datasheet/download/FZT603Q.pdf</v>
      </c>
      <c r="C579" t="str">
        <f>Hyperlink("https://www.diodes.com/part/view/FZT603Q","FZT603Q")</f>
        <v>FZT603Q</v>
      </c>
      <c r="D579" t="s">
        <v>1090</v>
      </c>
      <c r="H579" t="s">
        <v>33</v>
      </c>
      <c r="I579" t="s">
        <v>363</v>
      </c>
      <c r="J579" t="s">
        <v>79</v>
      </c>
      <c r="K579">
        <v>80</v>
      </c>
      <c r="L579">
        <v>2</v>
      </c>
      <c r="M579">
        <v>6</v>
      </c>
      <c r="N579">
        <v>2</v>
      </c>
      <c r="O579">
        <v>5000</v>
      </c>
      <c r="P579">
        <v>0.5</v>
      </c>
      <c r="Q579">
        <v>2000</v>
      </c>
      <c r="R579">
        <v>2</v>
      </c>
      <c r="S579">
        <v>900</v>
      </c>
      <c r="T579" t="s">
        <v>1091</v>
      </c>
      <c r="U579">
        <v>1130</v>
      </c>
      <c r="W579">
        <v>150</v>
      </c>
      <c r="Y579" t="s">
        <v>330</v>
      </c>
    </row>
    <row r="580" spans="1:25">
      <c r="A580" t="s">
        <v>1094</v>
      </c>
      <c r="B580" s="2" t="str">
        <f>Hyperlink("https://www.diodes.com/datasheet/download/FZT605.pdf")</f>
        <v>https://www.diodes.com/datasheet/download/FZT605.pdf</v>
      </c>
      <c r="C580" t="str">
        <f>Hyperlink("https://www.diodes.com/part/view/FZT605","FZT605")</f>
        <v>FZT605</v>
      </c>
      <c r="D580" t="s">
        <v>1095</v>
      </c>
      <c r="H580" t="s">
        <v>27</v>
      </c>
      <c r="I580" t="s">
        <v>363</v>
      </c>
      <c r="J580" t="s">
        <v>79</v>
      </c>
      <c r="K580">
        <v>120</v>
      </c>
      <c r="L580">
        <v>1.5</v>
      </c>
      <c r="M580">
        <v>4</v>
      </c>
      <c r="N580">
        <v>2</v>
      </c>
      <c r="O580">
        <v>5000</v>
      </c>
      <c r="P580">
        <v>0.5</v>
      </c>
      <c r="Q580">
        <v>2000</v>
      </c>
      <c r="R580">
        <v>1</v>
      </c>
      <c r="S580">
        <v>1000</v>
      </c>
      <c r="T580" t="s">
        <v>888</v>
      </c>
      <c r="U580">
        <v>1500</v>
      </c>
      <c r="V580" t="s">
        <v>889</v>
      </c>
      <c r="W580">
        <v>150</v>
      </c>
      <c r="Y580" t="s">
        <v>1038</v>
      </c>
    </row>
    <row r="581" spans="1:25">
      <c r="A581" t="s">
        <v>1096</v>
      </c>
      <c r="B581" s="2" t="str">
        <f>Hyperlink("https://www.diodes.com/datasheet/download/FZT649.pdf")</f>
        <v>https://www.diodes.com/datasheet/download/FZT649.pdf</v>
      </c>
      <c r="C581" t="str">
        <f>Hyperlink("https://www.diodes.com/part/view/FZT649","FZT649")</f>
        <v>FZT649</v>
      </c>
      <c r="D581" t="s">
        <v>1097</v>
      </c>
      <c r="H581" t="s">
        <v>27</v>
      </c>
      <c r="I581" t="s">
        <v>28</v>
      </c>
      <c r="J581" t="s">
        <v>79</v>
      </c>
      <c r="K581">
        <v>25</v>
      </c>
      <c r="L581">
        <v>3</v>
      </c>
      <c r="M581">
        <v>8</v>
      </c>
      <c r="N581">
        <v>2</v>
      </c>
      <c r="O581">
        <v>100</v>
      </c>
      <c r="P581">
        <v>1</v>
      </c>
      <c r="Q581">
        <v>75</v>
      </c>
      <c r="R581">
        <v>2</v>
      </c>
      <c r="S581">
        <v>300</v>
      </c>
      <c r="T581" t="s">
        <v>414</v>
      </c>
      <c r="U581">
        <v>600</v>
      </c>
      <c r="V581" t="s">
        <v>441</v>
      </c>
      <c r="W581">
        <v>240</v>
      </c>
      <c r="Y581" t="s">
        <v>1038</v>
      </c>
    </row>
    <row r="582" spans="1:25">
      <c r="A582" t="s">
        <v>1098</v>
      </c>
      <c r="B582" s="2" t="str">
        <f>Hyperlink("https://www.diodes.com/datasheet/download/FZT651.pdf")</f>
        <v>https://www.diodes.com/datasheet/download/FZT651.pdf</v>
      </c>
      <c r="C582" t="str">
        <f>Hyperlink("https://www.diodes.com/part/view/FZT651","FZT651")</f>
        <v>FZT651</v>
      </c>
      <c r="D582" t="s">
        <v>1099</v>
      </c>
      <c r="H582" t="s">
        <v>27</v>
      </c>
      <c r="I582" t="s">
        <v>28</v>
      </c>
      <c r="J582" t="s">
        <v>79</v>
      </c>
      <c r="K582">
        <v>60</v>
      </c>
      <c r="L582">
        <v>3</v>
      </c>
      <c r="M582">
        <v>6</v>
      </c>
      <c r="N582">
        <v>2</v>
      </c>
      <c r="O582">
        <v>100</v>
      </c>
      <c r="P582">
        <v>0.5</v>
      </c>
      <c r="Q582">
        <v>40</v>
      </c>
      <c r="R582">
        <v>2</v>
      </c>
      <c r="S582">
        <v>300</v>
      </c>
      <c r="T582" t="s">
        <v>414</v>
      </c>
      <c r="U582">
        <v>600</v>
      </c>
      <c r="V582" t="s">
        <v>441</v>
      </c>
      <c r="W582">
        <v>175</v>
      </c>
      <c r="Y582" t="s">
        <v>1038</v>
      </c>
    </row>
    <row r="583" spans="1:25">
      <c r="A583" t="s">
        <v>1100</v>
      </c>
      <c r="B583" s="2" t="str">
        <f>Hyperlink("https://www.diodes.com/datasheet/download/FZT651Q.pdf")</f>
        <v>https://www.diodes.com/datasheet/download/FZT651Q.pdf</v>
      </c>
      <c r="C583" t="str">
        <f>Hyperlink("https://www.diodes.com/part/view/FZT651Q","FZT651Q")</f>
        <v>FZT651Q</v>
      </c>
      <c r="D583" t="s">
        <v>1099</v>
      </c>
      <c r="H583" t="s">
        <v>33</v>
      </c>
      <c r="I583" t="s">
        <v>28</v>
      </c>
      <c r="J583" t="s">
        <v>79</v>
      </c>
      <c r="K583">
        <v>60</v>
      </c>
      <c r="L583">
        <v>3</v>
      </c>
      <c r="M583">
        <v>6</v>
      </c>
      <c r="N583">
        <v>2</v>
      </c>
      <c r="O583">
        <v>100</v>
      </c>
      <c r="P583">
        <v>0.5</v>
      </c>
      <c r="Q583">
        <v>40</v>
      </c>
      <c r="R583">
        <v>2</v>
      </c>
      <c r="S583">
        <v>300</v>
      </c>
      <c r="T583" t="s">
        <v>414</v>
      </c>
      <c r="U583">
        <v>600</v>
      </c>
      <c r="V583" t="s">
        <v>441</v>
      </c>
      <c r="W583">
        <v>175</v>
      </c>
      <c r="Y583" t="s">
        <v>330</v>
      </c>
    </row>
    <row r="584" spans="1:25">
      <c r="A584" t="s">
        <v>1101</v>
      </c>
      <c r="B584" s="2" t="str">
        <f>Hyperlink("https://www.diodes.com/datasheet/download/FZT653.pdf")</f>
        <v>https://www.diodes.com/datasheet/download/FZT653.pdf</v>
      </c>
      <c r="C584" t="str">
        <f>Hyperlink("https://www.diodes.com/part/view/FZT653","FZT653")</f>
        <v>FZT653</v>
      </c>
      <c r="D584" t="s">
        <v>1102</v>
      </c>
      <c r="H584" t="s">
        <v>27</v>
      </c>
      <c r="I584" t="s">
        <v>28</v>
      </c>
      <c r="J584" t="s">
        <v>79</v>
      </c>
      <c r="K584">
        <v>100</v>
      </c>
      <c r="L584">
        <v>2</v>
      </c>
      <c r="M584">
        <v>6</v>
      </c>
      <c r="N584">
        <v>2</v>
      </c>
      <c r="O584">
        <v>100</v>
      </c>
      <c r="P584">
        <v>0.5</v>
      </c>
      <c r="Q584">
        <v>55</v>
      </c>
      <c r="R584">
        <v>1</v>
      </c>
      <c r="S584">
        <v>300</v>
      </c>
      <c r="T584" t="s">
        <v>414</v>
      </c>
      <c r="U584">
        <v>500</v>
      </c>
      <c r="V584" t="s">
        <v>62</v>
      </c>
      <c r="W584">
        <v>175</v>
      </c>
      <c r="Y584" t="s">
        <v>330</v>
      </c>
    </row>
    <row r="585" spans="1:25">
      <c r="A585" t="s">
        <v>1103</v>
      </c>
      <c r="B585" s="2" t="str">
        <f>Hyperlink("https://www.diodes.com/datasheet/download/FZT653Q.pdf")</f>
        <v>https://www.diodes.com/datasheet/download/FZT653Q.pdf</v>
      </c>
      <c r="C585" t="str">
        <f>Hyperlink("https://www.diodes.com/part/view/FZT653Q","FZT653Q")</f>
        <v>FZT653Q</v>
      </c>
      <c r="D585" t="s">
        <v>1102</v>
      </c>
      <c r="H585" t="s">
        <v>33</v>
      </c>
      <c r="I585" t="s">
        <v>28</v>
      </c>
      <c r="J585" t="s">
        <v>79</v>
      </c>
      <c r="K585">
        <v>100</v>
      </c>
      <c r="L585">
        <v>2</v>
      </c>
      <c r="M585">
        <v>6</v>
      </c>
      <c r="N585">
        <v>2</v>
      </c>
      <c r="O585">
        <v>100</v>
      </c>
      <c r="P585">
        <v>0.5</v>
      </c>
      <c r="Q585">
        <v>55</v>
      </c>
      <c r="R585">
        <v>1</v>
      </c>
      <c r="S585">
        <v>300</v>
      </c>
      <c r="T585" t="s">
        <v>414</v>
      </c>
      <c r="U585">
        <v>500</v>
      </c>
      <c r="V585" t="s">
        <v>62</v>
      </c>
      <c r="W585">
        <v>175</v>
      </c>
      <c r="Y585" t="s">
        <v>330</v>
      </c>
    </row>
    <row r="586" spans="1:25">
      <c r="A586" t="s">
        <v>1104</v>
      </c>
      <c r="B586" s="2" t="str">
        <f>Hyperlink("https://www.diodes.com/datasheet/download/FZT655.pdf")</f>
        <v>https://www.diodes.com/datasheet/download/FZT655.pdf</v>
      </c>
      <c r="C586" t="str">
        <f>Hyperlink("https://www.diodes.com/part/view/FZT655","FZT655")</f>
        <v>FZT655</v>
      </c>
      <c r="D586" t="s">
        <v>1105</v>
      </c>
      <c r="H586" t="s">
        <v>27</v>
      </c>
      <c r="I586" t="s">
        <v>54</v>
      </c>
      <c r="J586" t="s">
        <v>79</v>
      </c>
      <c r="K586">
        <v>150</v>
      </c>
      <c r="L586">
        <v>1</v>
      </c>
      <c r="M586">
        <v>2</v>
      </c>
      <c r="N586">
        <v>2</v>
      </c>
      <c r="O586">
        <v>50</v>
      </c>
      <c r="P586">
        <v>0.5</v>
      </c>
      <c r="Q586">
        <v>20</v>
      </c>
      <c r="R586">
        <v>1</v>
      </c>
      <c r="S586">
        <v>500</v>
      </c>
      <c r="T586" t="s">
        <v>30</v>
      </c>
      <c r="U586">
        <v>500</v>
      </c>
      <c r="V586" t="s">
        <v>1106</v>
      </c>
      <c r="W586">
        <v>30</v>
      </c>
      <c r="Y586" t="s">
        <v>330</v>
      </c>
    </row>
    <row r="587" spans="1:25">
      <c r="A587" t="s">
        <v>1107</v>
      </c>
      <c r="B587" s="2" t="str">
        <f>Hyperlink("https://www.diodes.com/datasheet/download/FZT657.pdf")</f>
        <v>https://www.diodes.com/datasheet/download/FZT657.pdf</v>
      </c>
      <c r="C587" t="str">
        <f>Hyperlink("https://www.diodes.com/part/view/FZT657","FZT657")</f>
        <v>FZT657</v>
      </c>
      <c r="D587" t="s">
        <v>830</v>
      </c>
      <c r="H587" t="s">
        <v>27</v>
      </c>
      <c r="I587" t="s">
        <v>54</v>
      </c>
      <c r="J587" t="s">
        <v>79</v>
      </c>
      <c r="K587">
        <v>300</v>
      </c>
      <c r="L587">
        <v>0.5</v>
      </c>
      <c r="M587">
        <v>1</v>
      </c>
      <c r="N587">
        <v>2</v>
      </c>
      <c r="O587">
        <v>40</v>
      </c>
      <c r="P587">
        <v>0.01</v>
      </c>
      <c r="Q587">
        <v>50</v>
      </c>
      <c r="R587">
        <v>0.1</v>
      </c>
      <c r="S587">
        <v>500</v>
      </c>
      <c r="T587" t="s">
        <v>55</v>
      </c>
      <c r="U587" t="s">
        <v>359</v>
      </c>
      <c r="V587" t="s">
        <v>359</v>
      </c>
      <c r="W587">
        <v>30</v>
      </c>
      <c r="Y587" t="s">
        <v>330</v>
      </c>
    </row>
    <row r="588" spans="1:25">
      <c r="A588" t="s">
        <v>1108</v>
      </c>
      <c r="B588" s="2" t="str">
        <f>Hyperlink("https://www.diodes.com/datasheet/download/FZT657.pdf")</f>
        <v>https://www.diodes.com/datasheet/download/FZT657.pdf</v>
      </c>
      <c r="C588" t="str">
        <f>Hyperlink("https://www.diodes.com/part/view/FZT657Q","FZT657Q")</f>
        <v>FZT657Q</v>
      </c>
      <c r="D588" t="s">
        <v>830</v>
      </c>
      <c r="H588" t="s">
        <v>33</v>
      </c>
      <c r="I588" t="s">
        <v>54</v>
      </c>
      <c r="J588" t="s">
        <v>79</v>
      </c>
      <c r="K588">
        <v>300</v>
      </c>
      <c r="L588">
        <v>0.5</v>
      </c>
      <c r="M588">
        <v>1</v>
      </c>
      <c r="N588">
        <v>2</v>
      </c>
      <c r="O588">
        <v>40</v>
      </c>
      <c r="P588">
        <v>0.01</v>
      </c>
      <c r="Q588">
        <v>50</v>
      </c>
      <c r="R588">
        <v>0.1</v>
      </c>
      <c r="S588">
        <v>500</v>
      </c>
      <c r="T588" t="s">
        <v>55</v>
      </c>
      <c r="U588" t="s">
        <v>359</v>
      </c>
      <c r="V588" t="s">
        <v>359</v>
      </c>
      <c r="W588">
        <v>30</v>
      </c>
      <c r="Y588" t="s">
        <v>330</v>
      </c>
    </row>
    <row r="589" spans="1:25">
      <c r="A589" t="s">
        <v>1109</v>
      </c>
      <c r="B589" s="2" t="str">
        <f>Hyperlink("https://www.diodes.com/datasheet/download/FZT658.pdf")</f>
        <v>https://www.diodes.com/datasheet/download/FZT658.pdf</v>
      </c>
      <c r="C589" t="str">
        <f>Hyperlink("https://www.diodes.com/part/view/FZT658","FZT658")</f>
        <v>FZT658</v>
      </c>
      <c r="D589" t="s">
        <v>1110</v>
      </c>
      <c r="H589" t="s">
        <v>27</v>
      </c>
      <c r="I589" t="s">
        <v>54</v>
      </c>
      <c r="J589" t="s">
        <v>79</v>
      </c>
      <c r="K589">
        <v>400</v>
      </c>
      <c r="L589">
        <v>0.5</v>
      </c>
      <c r="M589">
        <v>1</v>
      </c>
      <c r="N589">
        <v>2</v>
      </c>
      <c r="O589">
        <v>50</v>
      </c>
      <c r="P589">
        <v>0.1</v>
      </c>
      <c r="Q589">
        <v>40</v>
      </c>
      <c r="R589">
        <v>0.2</v>
      </c>
      <c r="S589">
        <v>250</v>
      </c>
      <c r="T589" t="s">
        <v>42</v>
      </c>
      <c r="U589">
        <v>500</v>
      </c>
      <c r="V589" t="s">
        <v>55</v>
      </c>
      <c r="W589">
        <v>50</v>
      </c>
      <c r="Y589" t="s">
        <v>1038</v>
      </c>
    </row>
    <row r="590" spans="1:25">
      <c r="A590" t="s">
        <v>1111</v>
      </c>
      <c r="B590" s="2" t="str">
        <f>Hyperlink("https://www.diodes.com/datasheet/download/FZT688B.pdf")</f>
        <v>https://www.diodes.com/datasheet/download/FZT688B.pdf</v>
      </c>
      <c r="C590" t="str">
        <f>Hyperlink("https://www.diodes.com/part/view/FZT688B","FZT688B")</f>
        <v>FZT688B</v>
      </c>
      <c r="D590" t="s">
        <v>1112</v>
      </c>
      <c r="H590" t="s">
        <v>27</v>
      </c>
      <c r="I590" t="s">
        <v>28</v>
      </c>
      <c r="J590" t="s">
        <v>79</v>
      </c>
      <c r="K590">
        <v>12</v>
      </c>
      <c r="L590">
        <v>4</v>
      </c>
      <c r="M590">
        <v>10</v>
      </c>
      <c r="N590">
        <v>2</v>
      </c>
      <c r="O590">
        <v>500</v>
      </c>
      <c r="P590">
        <v>0.1</v>
      </c>
      <c r="Q590">
        <v>400</v>
      </c>
      <c r="R590">
        <v>3</v>
      </c>
      <c r="S590">
        <v>40</v>
      </c>
      <c r="T590" t="s">
        <v>499</v>
      </c>
      <c r="U590">
        <v>350</v>
      </c>
      <c r="V590" t="s">
        <v>487</v>
      </c>
      <c r="W590">
        <v>150</v>
      </c>
      <c r="Y590" t="s">
        <v>1038</v>
      </c>
    </row>
    <row r="591" spans="1:25">
      <c r="A591" t="s">
        <v>1113</v>
      </c>
      <c r="B591" s="2" t="str">
        <f>Hyperlink("https://www.diodes.com/datasheet/download/FZT689B.pdf")</f>
        <v>https://www.diodes.com/datasheet/download/FZT689B.pdf</v>
      </c>
      <c r="C591" t="str">
        <f>Hyperlink("https://www.diodes.com/part/view/FZT689B","FZT689B")</f>
        <v>FZT689B</v>
      </c>
      <c r="D591" t="s">
        <v>485</v>
      </c>
      <c r="H591" t="s">
        <v>27</v>
      </c>
      <c r="I591" t="s">
        <v>28</v>
      </c>
      <c r="J591" t="s">
        <v>79</v>
      </c>
      <c r="K591">
        <v>20</v>
      </c>
      <c r="L591">
        <v>3</v>
      </c>
      <c r="M591">
        <v>8</v>
      </c>
      <c r="N591">
        <v>2</v>
      </c>
      <c r="O591">
        <v>500</v>
      </c>
      <c r="P591">
        <v>0.1</v>
      </c>
      <c r="Q591">
        <v>400</v>
      </c>
      <c r="R591">
        <v>2</v>
      </c>
      <c r="S591">
        <v>100</v>
      </c>
      <c r="T591" t="s">
        <v>486</v>
      </c>
      <c r="U591">
        <v>500</v>
      </c>
      <c r="V591" t="s">
        <v>1114</v>
      </c>
      <c r="W591">
        <v>150</v>
      </c>
      <c r="Y591" t="s">
        <v>330</v>
      </c>
    </row>
    <row r="592" spans="1:25">
      <c r="A592" t="s">
        <v>1115</v>
      </c>
      <c r="B592" s="2" t="str">
        <f>Hyperlink("https://www.diodes.com/datasheet/download/FZT690B.pdf")</f>
        <v>https://www.diodes.com/datasheet/download/FZT690B.pdf</v>
      </c>
      <c r="C592" t="str">
        <f>Hyperlink("https://www.diodes.com/part/view/FZT690B","FZT690B")</f>
        <v>FZT690B</v>
      </c>
      <c r="D592" t="s">
        <v>1116</v>
      </c>
      <c r="H592" t="s">
        <v>27</v>
      </c>
      <c r="I592" t="s">
        <v>28</v>
      </c>
      <c r="J592" t="s">
        <v>79</v>
      </c>
      <c r="K592">
        <v>45</v>
      </c>
      <c r="L592">
        <v>3</v>
      </c>
      <c r="M592">
        <v>6</v>
      </c>
      <c r="N592">
        <v>2</v>
      </c>
      <c r="O592">
        <v>500</v>
      </c>
      <c r="P592">
        <v>0.1</v>
      </c>
      <c r="Q592">
        <v>150</v>
      </c>
      <c r="R592">
        <v>2</v>
      </c>
      <c r="S592">
        <v>100</v>
      </c>
      <c r="T592" t="s">
        <v>486</v>
      </c>
      <c r="U592">
        <v>500</v>
      </c>
      <c r="V592" t="s">
        <v>701</v>
      </c>
      <c r="W592">
        <v>150</v>
      </c>
      <c r="Y592" t="s">
        <v>330</v>
      </c>
    </row>
    <row r="593" spans="1:25">
      <c r="A593" t="s">
        <v>1117</v>
      </c>
      <c r="B593" s="2" t="str">
        <f>Hyperlink("https://www.diodes.com/datasheet/download/FZT690B.pdf")</f>
        <v>https://www.diodes.com/datasheet/download/FZT690B.pdf</v>
      </c>
      <c r="C593" t="str">
        <f>Hyperlink("https://www.diodes.com/part/view/FZT690BQ","FZT690BQ")</f>
        <v>FZT690BQ</v>
      </c>
      <c r="D593" t="s">
        <v>1116</v>
      </c>
      <c r="H593" t="s">
        <v>33</v>
      </c>
      <c r="I593" t="s">
        <v>28</v>
      </c>
      <c r="J593" t="s">
        <v>79</v>
      </c>
      <c r="K593">
        <v>45</v>
      </c>
      <c r="L593">
        <v>3</v>
      </c>
      <c r="M593">
        <v>6</v>
      </c>
      <c r="N593">
        <v>2</v>
      </c>
      <c r="O593">
        <v>500</v>
      </c>
      <c r="P593">
        <v>0.1</v>
      </c>
      <c r="Q593">
        <v>150</v>
      </c>
      <c r="R593">
        <v>2</v>
      </c>
      <c r="S593">
        <v>100</v>
      </c>
      <c r="T593" t="s">
        <v>486</v>
      </c>
      <c r="U593">
        <v>500</v>
      </c>
      <c r="V593" t="s">
        <v>701</v>
      </c>
      <c r="W593">
        <v>150</v>
      </c>
      <c r="Y593" t="s">
        <v>330</v>
      </c>
    </row>
    <row r="594" spans="1:25">
      <c r="A594" t="s">
        <v>1118</v>
      </c>
      <c r="B594" s="2" t="str">
        <f>Hyperlink("https://www.diodes.com/datasheet/download/FZT692B.pdf")</f>
        <v>https://www.diodes.com/datasheet/download/FZT692B.pdf</v>
      </c>
      <c r="C594" t="str">
        <f>Hyperlink("https://www.diodes.com/part/view/FZT692B","FZT692B")</f>
        <v>FZT692B</v>
      </c>
      <c r="D594" t="s">
        <v>1119</v>
      </c>
      <c r="H594" t="s">
        <v>27</v>
      </c>
      <c r="I594" t="s">
        <v>28</v>
      </c>
      <c r="J594" t="s">
        <v>79</v>
      </c>
      <c r="K594">
        <v>70</v>
      </c>
      <c r="L594">
        <v>2</v>
      </c>
      <c r="M594">
        <v>5</v>
      </c>
      <c r="N594">
        <v>2</v>
      </c>
      <c r="O594">
        <v>500</v>
      </c>
      <c r="P594">
        <v>0.1</v>
      </c>
      <c r="Q594">
        <v>150</v>
      </c>
      <c r="R594">
        <v>1</v>
      </c>
      <c r="S594">
        <v>150</v>
      </c>
      <c r="T594" t="s">
        <v>486</v>
      </c>
      <c r="U594">
        <v>500</v>
      </c>
      <c r="V594" t="s">
        <v>508</v>
      </c>
      <c r="W594">
        <v>150</v>
      </c>
      <c r="Y594" t="s">
        <v>330</v>
      </c>
    </row>
    <row r="595" spans="1:25">
      <c r="A595" t="s">
        <v>1120</v>
      </c>
      <c r="B595" s="2" t="str">
        <f>Hyperlink("https://www.diodes.com/datasheet/download/FZT692BQ.pdf")</f>
        <v>https://www.diodes.com/datasheet/download/FZT692BQ.pdf</v>
      </c>
      <c r="C595" t="str">
        <f>Hyperlink("https://www.diodes.com/part/view/FZT692BQ","FZT692BQ")</f>
        <v>FZT692BQ</v>
      </c>
      <c r="D595" t="s">
        <v>1119</v>
      </c>
      <c r="H595" t="s">
        <v>33</v>
      </c>
      <c r="I595" t="s">
        <v>28</v>
      </c>
      <c r="J595" t="s">
        <v>79</v>
      </c>
      <c r="K595">
        <v>70</v>
      </c>
      <c r="L595">
        <v>2</v>
      </c>
      <c r="M595">
        <v>5</v>
      </c>
      <c r="N595">
        <v>2</v>
      </c>
      <c r="O595">
        <v>500</v>
      </c>
      <c r="P595">
        <v>0.1</v>
      </c>
      <c r="Q595">
        <v>150</v>
      </c>
      <c r="R595">
        <v>1</v>
      </c>
      <c r="S595">
        <v>150</v>
      </c>
      <c r="T595" t="s">
        <v>486</v>
      </c>
      <c r="U595">
        <v>500</v>
      </c>
      <c r="V595" t="s">
        <v>508</v>
      </c>
      <c r="W595">
        <v>150</v>
      </c>
      <c r="Y595" t="s">
        <v>330</v>
      </c>
    </row>
    <row r="596" spans="1:25">
      <c r="A596" t="s">
        <v>1121</v>
      </c>
      <c r="B596" s="2" t="str">
        <f>Hyperlink("https://www.diodes.com/datasheet/download/FZT694B.pdf")</f>
        <v>https://www.diodes.com/datasheet/download/FZT694B.pdf</v>
      </c>
      <c r="C596" t="str">
        <f>Hyperlink("https://www.diodes.com/part/view/FZT694B","FZT694B")</f>
        <v>FZT694B</v>
      </c>
      <c r="D596" t="s">
        <v>1122</v>
      </c>
      <c r="H596" t="s">
        <v>27</v>
      </c>
      <c r="I596" t="s">
        <v>28</v>
      </c>
      <c r="J596" t="s">
        <v>79</v>
      </c>
      <c r="K596">
        <v>120</v>
      </c>
      <c r="L596">
        <v>1</v>
      </c>
      <c r="M596">
        <v>2</v>
      </c>
      <c r="N596">
        <v>2</v>
      </c>
      <c r="O596">
        <v>500</v>
      </c>
      <c r="P596">
        <v>0.1</v>
      </c>
      <c r="Q596">
        <v>150</v>
      </c>
      <c r="R596">
        <v>0.4</v>
      </c>
      <c r="S596">
        <v>250</v>
      </c>
      <c r="T596" t="s">
        <v>486</v>
      </c>
      <c r="U596">
        <v>500</v>
      </c>
      <c r="V596" t="s">
        <v>1123</v>
      </c>
      <c r="W596">
        <v>130</v>
      </c>
      <c r="Y596" t="s">
        <v>1038</v>
      </c>
    </row>
    <row r="597" spans="1:25">
      <c r="A597" t="s">
        <v>1124</v>
      </c>
      <c r="B597" s="2" t="str">
        <f>Hyperlink("https://www.diodes.com/datasheet/download/FZT696B.pdf")</f>
        <v>https://www.diodes.com/datasheet/download/FZT696B.pdf</v>
      </c>
      <c r="C597" t="str">
        <f>Hyperlink("https://www.diodes.com/part/view/FZT696B","FZT696B")</f>
        <v>FZT696B</v>
      </c>
      <c r="D597" t="s">
        <v>1125</v>
      </c>
      <c r="H597" t="s">
        <v>27</v>
      </c>
      <c r="I597" t="s">
        <v>54</v>
      </c>
      <c r="J597" t="s">
        <v>79</v>
      </c>
      <c r="K597">
        <v>180</v>
      </c>
      <c r="L597">
        <v>0.5</v>
      </c>
      <c r="M597">
        <v>1</v>
      </c>
      <c r="N597">
        <v>2</v>
      </c>
      <c r="O597">
        <v>500</v>
      </c>
      <c r="P597">
        <v>0.1</v>
      </c>
      <c r="Q597">
        <v>150</v>
      </c>
      <c r="R597">
        <v>0.2</v>
      </c>
      <c r="S597">
        <v>200</v>
      </c>
      <c r="T597" t="s">
        <v>1126</v>
      </c>
      <c r="U597">
        <v>250</v>
      </c>
      <c r="V597" t="s">
        <v>663</v>
      </c>
      <c r="W597">
        <v>130</v>
      </c>
      <c r="Y597" t="s">
        <v>330</v>
      </c>
    </row>
    <row r="598" spans="1:25">
      <c r="A598" t="s">
        <v>1127</v>
      </c>
      <c r="B598" s="2" t="str">
        <f>Hyperlink("https://www.diodes.com/datasheet/download/FZT705.pdf")</f>
        <v>https://www.diodes.com/datasheet/download/FZT705.pdf</v>
      </c>
      <c r="C598" t="str">
        <f>Hyperlink("https://www.diodes.com/part/view/FZT705","FZT705")</f>
        <v>FZT705</v>
      </c>
      <c r="D598" t="s">
        <v>1128</v>
      </c>
      <c r="H598" t="s">
        <v>27</v>
      </c>
      <c r="I598" t="s">
        <v>363</v>
      </c>
      <c r="J598" t="s">
        <v>29</v>
      </c>
      <c r="K598">
        <v>120</v>
      </c>
      <c r="L598">
        <v>2</v>
      </c>
      <c r="M598">
        <v>4</v>
      </c>
      <c r="N598">
        <v>2</v>
      </c>
      <c r="O598">
        <v>3000</v>
      </c>
      <c r="P598">
        <v>0.1</v>
      </c>
      <c r="Q598">
        <v>2000</v>
      </c>
      <c r="R598">
        <v>2</v>
      </c>
      <c r="S598">
        <v>1300</v>
      </c>
      <c r="T598" t="s">
        <v>889</v>
      </c>
      <c r="U598">
        <v>2500</v>
      </c>
      <c r="V598" t="s">
        <v>903</v>
      </c>
      <c r="W598">
        <v>160</v>
      </c>
      <c r="Y598" t="s">
        <v>330</v>
      </c>
    </row>
    <row r="599" spans="1:25">
      <c r="A599" t="s">
        <v>1129</v>
      </c>
      <c r="B599" s="2" t="str">
        <f>Hyperlink("https://www.diodes.com/datasheet/download/FZT7053.pdf")</f>
        <v>https://www.diodes.com/datasheet/download/FZT7053.pdf</v>
      </c>
      <c r="C599" t="str">
        <f>Hyperlink("https://www.diodes.com/part/view/FZT7053","FZT7053")</f>
        <v>FZT7053</v>
      </c>
      <c r="D599" t="s">
        <v>1130</v>
      </c>
      <c r="H599" t="s">
        <v>27</v>
      </c>
      <c r="I599" t="s">
        <v>363</v>
      </c>
      <c r="J599" t="s">
        <v>79</v>
      </c>
      <c r="K599">
        <v>100</v>
      </c>
      <c r="L599">
        <v>1.5</v>
      </c>
      <c r="M599">
        <v>2</v>
      </c>
      <c r="N599">
        <v>2</v>
      </c>
      <c r="O599">
        <v>10000</v>
      </c>
      <c r="P599">
        <v>0.1</v>
      </c>
      <c r="Q599">
        <v>1000</v>
      </c>
      <c r="R599">
        <v>1</v>
      </c>
      <c r="S599">
        <v>1500</v>
      </c>
      <c r="T599" t="s">
        <v>364</v>
      </c>
      <c r="W599">
        <v>200</v>
      </c>
      <c r="Y599" t="s">
        <v>330</v>
      </c>
    </row>
    <row r="600" spans="1:25">
      <c r="A600" t="s">
        <v>1131</v>
      </c>
      <c r="B600" s="2" t="str">
        <f>Hyperlink("https://www.diodes.com/datasheet/download/FZT705Q.pdf")</f>
        <v>https://www.diodes.com/datasheet/download/FZT705Q.pdf</v>
      </c>
      <c r="C600" t="str">
        <f>Hyperlink("https://www.diodes.com/part/view/FZT705Q","FZT705Q")</f>
        <v>FZT705Q</v>
      </c>
      <c r="D600" t="s">
        <v>1128</v>
      </c>
      <c r="H600" t="s">
        <v>33</v>
      </c>
      <c r="I600" t="s">
        <v>363</v>
      </c>
      <c r="J600" t="s">
        <v>29</v>
      </c>
      <c r="K600">
        <v>120</v>
      </c>
      <c r="L600">
        <v>2</v>
      </c>
      <c r="M600">
        <v>4</v>
      </c>
      <c r="N600">
        <v>2</v>
      </c>
      <c r="O600">
        <v>3000</v>
      </c>
      <c r="P600">
        <v>0.1</v>
      </c>
      <c r="Q600">
        <v>2000</v>
      </c>
      <c r="R600">
        <v>2</v>
      </c>
      <c r="S600">
        <v>1300</v>
      </c>
      <c r="T600" t="s">
        <v>889</v>
      </c>
      <c r="U600">
        <v>2500</v>
      </c>
      <c r="V600" t="s">
        <v>903</v>
      </c>
      <c r="W600">
        <v>160</v>
      </c>
      <c r="Y600" t="s">
        <v>330</v>
      </c>
    </row>
    <row r="601" spans="1:25">
      <c r="A601" t="s">
        <v>1132</v>
      </c>
      <c r="B601" s="2" t="str">
        <f>Hyperlink("https://www.diodes.com/datasheet/download/FZT717.pdf")</f>
        <v>https://www.diodes.com/datasheet/download/FZT717.pdf</v>
      </c>
      <c r="C601" t="str">
        <f>Hyperlink("https://www.diodes.com/part/view/FZT717","FZT717")</f>
        <v>FZT717</v>
      </c>
      <c r="D601" t="s">
        <v>1133</v>
      </c>
      <c r="H601" t="s">
        <v>27</v>
      </c>
      <c r="I601" t="s">
        <v>439</v>
      </c>
      <c r="J601" t="s">
        <v>29</v>
      </c>
      <c r="K601">
        <v>12</v>
      </c>
      <c r="L601">
        <v>3</v>
      </c>
      <c r="M601">
        <v>10</v>
      </c>
      <c r="N601">
        <v>2</v>
      </c>
      <c r="O601">
        <v>300</v>
      </c>
      <c r="P601">
        <v>0.1</v>
      </c>
      <c r="Q601">
        <v>160</v>
      </c>
      <c r="R601">
        <v>3</v>
      </c>
      <c r="S601">
        <v>150</v>
      </c>
      <c r="T601" t="s">
        <v>508</v>
      </c>
      <c r="U601">
        <v>320</v>
      </c>
      <c r="V601" t="s">
        <v>816</v>
      </c>
      <c r="W601">
        <v>110</v>
      </c>
      <c r="Y601" t="s">
        <v>330</v>
      </c>
    </row>
    <row r="602" spans="1:25">
      <c r="A602" t="s">
        <v>1134</v>
      </c>
      <c r="B602" s="2" t="str">
        <f>Hyperlink("https://www.diodes.com/datasheet/download/FZT749.pdf")</f>
        <v>https://www.diodes.com/datasheet/download/FZT749.pdf</v>
      </c>
      <c r="C602" t="str">
        <f>Hyperlink("https://www.diodes.com/part/view/FZT749","FZT749")</f>
        <v>FZT749</v>
      </c>
      <c r="D602" t="s">
        <v>1135</v>
      </c>
      <c r="H602" t="s">
        <v>27</v>
      </c>
      <c r="I602" t="s">
        <v>28</v>
      </c>
      <c r="J602" t="s">
        <v>29</v>
      </c>
      <c r="K602">
        <v>25</v>
      </c>
      <c r="L602">
        <v>3</v>
      </c>
      <c r="M602">
        <v>8</v>
      </c>
      <c r="N602">
        <v>2</v>
      </c>
      <c r="O602">
        <v>100</v>
      </c>
      <c r="P602">
        <v>1</v>
      </c>
      <c r="Q602">
        <v>75</v>
      </c>
      <c r="R602">
        <v>2</v>
      </c>
      <c r="S602">
        <v>300</v>
      </c>
      <c r="T602" t="s">
        <v>414</v>
      </c>
      <c r="U602">
        <v>600</v>
      </c>
      <c r="V602" t="s">
        <v>441</v>
      </c>
      <c r="W602">
        <v>160</v>
      </c>
      <c r="Y602" t="s">
        <v>1038</v>
      </c>
    </row>
    <row r="603" spans="1:25">
      <c r="A603" t="s">
        <v>1136</v>
      </c>
      <c r="B603" s="2" t="str">
        <f>Hyperlink("https://www.diodes.com/datasheet/download/FZT749Q.pdf")</f>
        <v>https://www.diodes.com/datasheet/download/FZT749Q.pdf</v>
      </c>
      <c r="C603" t="str">
        <f>Hyperlink("https://www.diodes.com/part/view/FZT749Q","FZT749Q")</f>
        <v>FZT749Q</v>
      </c>
      <c r="D603" t="s">
        <v>1135</v>
      </c>
      <c r="H603" t="s">
        <v>33</v>
      </c>
      <c r="I603" t="s">
        <v>28</v>
      </c>
      <c r="J603" t="s">
        <v>29</v>
      </c>
      <c r="K603">
        <v>25</v>
      </c>
      <c r="L603">
        <v>3</v>
      </c>
      <c r="M603">
        <v>8</v>
      </c>
      <c r="N603">
        <v>2</v>
      </c>
      <c r="O603">
        <v>100</v>
      </c>
      <c r="P603">
        <v>1</v>
      </c>
      <c r="Q603">
        <v>75</v>
      </c>
      <c r="R603">
        <v>2</v>
      </c>
      <c r="S603">
        <v>300</v>
      </c>
      <c r="T603" t="s">
        <v>414</v>
      </c>
      <c r="U603">
        <v>600</v>
      </c>
      <c r="V603" t="s">
        <v>441</v>
      </c>
      <c r="W603">
        <v>160</v>
      </c>
      <c r="Y603" t="s">
        <v>330</v>
      </c>
    </row>
    <row r="604" spans="1:25">
      <c r="A604" t="s">
        <v>1137</v>
      </c>
      <c r="B604" s="2" t="str">
        <f>Hyperlink("https://www.diodes.com/datasheet/download/FZT751.pdf")</f>
        <v>https://www.diodes.com/datasheet/download/FZT751.pdf</v>
      </c>
      <c r="C604" t="str">
        <f>Hyperlink("https://www.diodes.com/part/view/FZT751","FZT751")</f>
        <v>FZT751</v>
      </c>
      <c r="D604" t="s">
        <v>1138</v>
      </c>
      <c r="H604" t="s">
        <v>27</v>
      </c>
      <c r="I604" t="s">
        <v>28</v>
      </c>
      <c r="J604" t="s">
        <v>29</v>
      </c>
      <c r="K604">
        <v>60</v>
      </c>
      <c r="L604">
        <v>3</v>
      </c>
      <c r="M604">
        <v>6</v>
      </c>
      <c r="N604">
        <v>2</v>
      </c>
      <c r="O604">
        <v>100</v>
      </c>
      <c r="P604">
        <v>0.5</v>
      </c>
      <c r="Q604">
        <v>40</v>
      </c>
      <c r="R604">
        <v>2</v>
      </c>
      <c r="S604">
        <v>300</v>
      </c>
      <c r="T604" t="s">
        <v>414</v>
      </c>
      <c r="U604">
        <v>600</v>
      </c>
      <c r="V604" t="s">
        <v>441</v>
      </c>
      <c r="W604">
        <v>140</v>
      </c>
      <c r="Y604" t="s">
        <v>330</v>
      </c>
    </row>
    <row r="605" spans="1:25">
      <c r="A605" t="s">
        <v>1139</v>
      </c>
      <c r="B605" s="2" t="str">
        <f>Hyperlink("https://www.diodes.com/datasheet/download/FZT751Q.pdf")</f>
        <v>https://www.diodes.com/datasheet/download/FZT751Q.pdf</v>
      </c>
      <c r="C605" t="str">
        <f>Hyperlink("https://www.diodes.com/part/view/FZT751Q","FZT751Q")</f>
        <v>FZT751Q</v>
      </c>
      <c r="D605" t="s">
        <v>1138</v>
      </c>
      <c r="H605" t="s">
        <v>33</v>
      </c>
      <c r="I605" t="s">
        <v>28</v>
      </c>
      <c r="J605" t="s">
        <v>29</v>
      </c>
      <c r="K605">
        <v>60</v>
      </c>
      <c r="L605">
        <v>3</v>
      </c>
      <c r="M605">
        <v>6</v>
      </c>
      <c r="N605">
        <v>2</v>
      </c>
      <c r="O605">
        <v>100</v>
      </c>
      <c r="P605">
        <v>0.5</v>
      </c>
      <c r="Q605">
        <v>40</v>
      </c>
      <c r="R605">
        <v>2</v>
      </c>
      <c r="S605">
        <v>300</v>
      </c>
      <c r="T605" t="s">
        <v>414</v>
      </c>
      <c r="U605">
        <v>600</v>
      </c>
      <c r="V605" t="s">
        <v>441</v>
      </c>
      <c r="W605">
        <v>140</v>
      </c>
      <c r="Y605" t="s">
        <v>1038</v>
      </c>
    </row>
    <row r="606" spans="1:25">
      <c r="A606" t="s">
        <v>1140</v>
      </c>
      <c r="B606" s="2" t="str">
        <f>Hyperlink("https://www.diodes.com/datasheet/download/FZT753.pdf")</f>
        <v>https://www.diodes.com/datasheet/download/FZT753.pdf</v>
      </c>
      <c r="C606" t="str">
        <f>Hyperlink("https://www.diodes.com/part/view/FZT753","FZT753")</f>
        <v>FZT753</v>
      </c>
      <c r="D606" t="s">
        <v>1141</v>
      </c>
      <c r="H606" t="s">
        <v>27</v>
      </c>
      <c r="I606" t="s">
        <v>28</v>
      </c>
      <c r="J606" t="s">
        <v>29</v>
      </c>
      <c r="K606">
        <v>100</v>
      </c>
      <c r="L606">
        <v>2</v>
      </c>
      <c r="M606">
        <v>6</v>
      </c>
      <c r="N606">
        <v>2</v>
      </c>
      <c r="O606">
        <v>100</v>
      </c>
      <c r="P606">
        <v>0.5</v>
      </c>
      <c r="Q606">
        <v>55</v>
      </c>
      <c r="R606">
        <v>1</v>
      </c>
      <c r="S606">
        <v>300</v>
      </c>
      <c r="T606" t="s">
        <v>414</v>
      </c>
      <c r="U606">
        <v>500</v>
      </c>
      <c r="V606" t="s">
        <v>62</v>
      </c>
      <c r="W606">
        <v>140</v>
      </c>
      <c r="Y606" t="s">
        <v>330</v>
      </c>
    </row>
    <row r="607" spans="1:25">
      <c r="A607" t="s">
        <v>1142</v>
      </c>
      <c r="B607" s="2" t="str">
        <f>Hyperlink("https://www.diodes.com/datasheet/download/FZT753Q.pdf")</f>
        <v>https://www.diodes.com/datasheet/download/FZT753Q.pdf</v>
      </c>
      <c r="C607" t="str">
        <f>Hyperlink("https://www.diodes.com/part/view/FZT753Q","FZT753Q")</f>
        <v>FZT753Q</v>
      </c>
      <c r="D607" t="s">
        <v>1141</v>
      </c>
      <c r="H607" t="s">
        <v>33</v>
      </c>
      <c r="I607" t="s">
        <v>28</v>
      </c>
      <c r="J607" t="s">
        <v>29</v>
      </c>
      <c r="K607">
        <v>100</v>
      </c>
      <c r="L607">
        <v>2</v>
      </c>
      <c r="M607">
        <v>6</v>
      </c>
      <c r="N607">
        <v>2</v>
      </c>
      <c r="O607">
        <v>100</v>
      </c>
      <c r="P607">
        <v>0.5</v>
      </c>
      <c r="Q607">
        <v>55</v>
      </c>
      <c r="R607">
        <v>1</v>
      </c>
      <c r="S607">
        <v>300</v>
      </c>
      <c r="T607" t="s">
        <v>414</v>
      </c>
      <c r="U607">
        <v>500</v>
      </c>
      <c r="V607" t="s">
        <v>62</v>
      </c>
      <c r="W607">
        <v>140</v>
      </c>
      <c r="Y607" t="s">
        <v>330</v>
      </c>
    </row>
    <row r="608" spans="1:25">
      <c r="A608" t="s">
        <v>1143</v>
      </c>
      <c r="B608" s="2" t="str">
        <f>Hyperlink("https://www.diodes.com/datasheet/download/FZT755.pdf")</f>
        <v>https://www.diodes.com/datasheet/download/FZT755.pdf</v>
      </c>
      <c r="C608" t="str">
        <f>Hyperlink("https://www.diodes.com/part/view/FZT755","FZT755")</f>
        <v>FZT755</v>
      </c>
      <c r="D608" t="s">
        <v>1144</v>
      </c>
      <c r="H608" t="s">
        <v>27</v>
      </c>
      <c r="I608" t="s">
        <v>54</v>
      </c>
      <c r="J608" t="s">
        <v>29</v>
      </c>
      <c r="K608">
        <v>150</v>
      </c>
      <c r="L608">
        <v>1</v>
      </c>
      <c r="M608">
        <v>2</v>
      </c>
      <c r="N608">
        <v>2</v>
      </c>
      <c r="O608">
        <v>50</v>
      </c>
      <c r="P608">
        <v>0.5</v>
      </c>
      <c r="Q608">
        <v>20</v>
      </c>
      <c r="R608">
        <v>1</v>
      </c>
      <c r="S608">
        <v>500</v>
      </c>
      <c r="T608" t="s">
        <v>30</v>
      </c>
      <c r="U608">
        <v>500</v>
      </c>
      <c r="V608" t="s">
        <v>1106</v>
      </c>
      <c r="W608">
        <v>30</v>
      </c>
      <c r="Y608" t="s">
        <v>1038</v>
      </c>
    </row>
    <row r="609" spans="1:25">
      <c r="A609" t="s">
        <v>1145</v>
      </c>
      <c r="B609" s="2" t="str">
        <f>Hyperlink("https://www.diodes.com/datasheet/download/FZT757.pdf")</f>
        <v>https://www.diodes.com/datasheet/download/FZT757.pdf</v>
      </c>
      <c r="C609" t="str">
        <f>Hyperlink("https://www.diodes.com/part/view/FZT757","FZT757")</f>
        <v>FZT757</v>
      </c>
      <c r="D609" t="s">
        <v>833</v>
      </c>
      <c r="H609" t="s">
        <v>27</v>
      </c>
      <c r="I609" t="s">
        <v>54</v>
      </c>
      <c r="J609" t="s">
        <v>29</v>
      </c>
      <c r="K609">
        <v>300</v>
      </c>
      <c r="L609">
        <v>0.5</v>
      </c>
      <c r="M609">
        <v>1</v>
      </c>
      <c r="N609">
        <v>2</v>
      </c>
      <c r="O609">
        <v>40</v>
      </c>
      <c r="P609">
        <v>0.01</v>
      </c>
      <c r="Q609">
        <v>50</v>
      </c>
      <c r="R609">
        <v>0.1</v>
      </c>
      <c r="S609">
        <v>500</v>
      </c>
      <c r="T609" t="s">
        <v>55</v>
      </c>
      <c r="U609" t="s">
        <v>359</v>
      </c>
      <c r="V609" t="s">
        <v>359</v>
      </c>
      <c r="W609">
        <v>30</v>
      </c>
      <c r="Y609" t="s">
        <v>330</v>
      </c>
    </row>
    <row r="610" spans="1:25">
      <c r="A610" t="s">
        <v>1146</v>
      </c>
      <c r="B610" s="2" t="str">
        <f>Hyperlink("https://www.diodes.com/datasheet/download/FZT758.pdf")</f>
        <v>https://www.diodes.com/datasheet/download/FZT758.pdf</v>
      </c>
      <c r="C610" t="str">
        <f>Hyperlink("https://www.diodes.com/part/view/FZT758","FZT758")</f>
        <v>FZT758</v>
      </c>
      <c r="D610" t="s">
        <v>1147</v>
      </c>
      <c r="H610" t="s">
        <v>27</v>
      </c>
      <c r="I610" t="s">
        <v>54</v>
      </c>
      <c r="J610" t="s">
        <v>29</v>
      </c>
      <c r="K610">
        <v>400</v>
      </c>
      <c r="L610">
        <v>0.5</v>
      </c>
      <c r="M610">
        <v>1</v>
      </c>
      <c r="N610">
        <v>2</v>
      </c>
      <c r="O610">
        <v>50</v>
      </c>
      <c r="P610">
        <v>0.1</v>
      </c>
      <c r="Q610">
        <v>40</v>
      </c>
      <c r="R610">
        <v>0.2</v>
      </c>
      <c r="S610">
        <v>250</v>
      </c>
      <c r="T610" t="s">
        <v>42</v>
      </c>
      <c r="U610">
        <v>500</v>
      </c>
      <c r="V610" t="s">
        <v>55</v>
      </c>
      <c r="W610">
        <v>50</v>
      </c>
      <c r="Y610" t="s">
        <v>1038</v>
      </c>
    </row>
    <row r="611" spans="1:25">
      <c r="A611" t="s">
        <v>1148</v>
      </c>
      <c r="B611" s="2" t="str">
        <f>Hyperlink("https://www.diodes.com/datasheet/download/FZT788B.pdf")</f>
        <v>https://www.diodes.com/datasheet/download/FZT788B.pdf</v>
      </c>
      <c r="C611" t="str">
        <f>Hyperlink("https://www.diodes.com/part/view/FZT788B","FZT788B")</f>
        <v>FZT788B</v>
      </c>
      <c r="D611" t="s">
        <v>1149</v>
      </c>
      <c r="H611" t="s">
        <v>27</v>
      </c>
      <c r="I611" t="s">
        <v>28</v>
      </c>
      <c r="J611" t="s">
        <v>29</v>
      </c>
      <c r="K611">
        <v>15</v>
      </c>
      <c r="L611">
        <v>3</v>
      </c>
      <c r="M611">
        <v>8</v>
      </c>
      <c r="N611">
        <v>2</v>
      </c>
      <c r="O611">
        <v>500</v>
      </c>
      <c r="P611">
        <v>0.01</v>
      </c>
      <c r="Q611">
        <v>150</v>
      </c>
      <c r="R611">
        <v>6</v>
      </c>
      <c r="S611">
        <v>250</v>
      </c>
      <c r="T611" t="s">
        <v>701</v>
      </c>
      <c r="U611">
        <v>450</v>
      </c>
      <c r="V611" t="s">
        <v>1114</v>
      </c>
      <c r="W611">
        <v>100</v>
      </c>
      <c r="Y611" t="s">
        <v>1038</v>
      </c>
    </row>
    <row r="612" spans="1:25">
      <c r="A612" t="s">
        <v>1150</v>
      </c>
      <c r="B612" s="2" t="str">
        <f>Hyperlink("https://www.diodes.com/datasheet/download/FZT789A.pdf")</f>
        <v>https://www.diodes.com/datasheet/download/FZT789A.pdf</v>
      </c>
      <c r="C612" t="str">
        <f>Hyperlink("https://www.diodes.com/part/view/FZT789A","FZT789A")</f>
        <v>FZT789A</v>
      </c>
      <c r="D612" t="s">
        <v>1135</v>
      </c>
      <c r="H612" t="s">
        <v>27</v>
      </c>
      <c r="I612" t="s">
        <v>28</v>
      </c>
      <c r="J612" t="s">
        <v>29</v>
      </c>
      <c r="K612">
        <v>25</v>
      </c>
      <c r="L612">
        <v>3</v>
      </c>
      <c r="M612">
        <v>6</v>
      </c>
      <c r="N612">
        <v>2</v>
      </c>
      <c r="O612">
        <v>300</v>
      </c>
      <c r="P612">
        <v>0.01</v>
      </c>
      <c r="Q612">
        <v>100</v>
      </c>
      <c r="R612">
        <v>6</v>
      </c>
      <c r="S612">
        <v>250</v>
      </c>
      <c r="T612" t="s">
        <v>508</v>
      </c>
      <c r="U612">
        <v>450</v>
      </c>
      <c r="V612" t="s">
        <v>1092</v>
      </c>
      <c r="W612">
        <v>100</v>
      </c>
      <c r="Y612" t="s">
        <v>330</v>
      </c>
    </row>
    <row r="613" spans="1:25">
      <c r="A613" t="s">
        <v>1151</v>
      </c>
      <c r="B613" s="2" t="str">
        <f>Hyperlink("https://www.diodes.com/datasheet/download/FZT789AQ.pdf")</f>
        <v>https://www.diodes.com/datasheet/download/FZT789AQ.pdf</v>
      </c>
      <c r="C613" t="str">
        <f>Hyperlink("https://www.diodes.com/part/view/FZT789AQ","FZT789AQ")</f>
        <v>FZT789AQ</v>
      </c>
      <c r="D613" t="s">
        <v>1135</v>
      </c>
      <c r="H613" t="s">
        <v>33</v>
      </c>
      <c r="I613" t="s">
        <v>28</v>
      </c>
      <c r="J613" t="s">
        <v>29</v>
      </c>
      <c r="K613">
        <v>25</v>
      </c>
      <c r="L613">
        <v>3</v>
      </c>
      <c r="M613">
        <v>6</v>
      </c>
      <c r="N613">
        <v>2</v>
      </c>
      <c r="O613">
        <v>300</v>
      </c>
      <c r="P613">
        <v>0.01</v>
      </c>
      <c r="Q613">
        <v>100</v>
      </c>
      <c r="R613">
        <v>6</v>
      </c>
      <c r="S613">
        <v>250</v>
      </c>
      <c r="T613" t="s">
        <v>508</v>
      </c>
      <c r="U613">
        <v>450</v>
      </c>
      <c r="V613" t="s">
        <v>1092</v>
      </c>
      <c r="W613">
        <v>100</v>
      </c>
      <c r="Y613" t="s">
        <v>1038</v>
      </c>
    </row>
    <row r="614" spans="1:25">
      <c r="A614" t="s">
        <v>1152</v>
      </c>
      <c r="B614" s="2" t="str">
        <f>Hyperlink("https://www.diodes.com/datasheet/download/FZT790A.pdf")</f>
        <v>https://www.diodes.com/datasheet/download/FZT790A.pdf</v>
      </c>
      <c r="C614" t="str">
        <f>Hyperlink("https://www.diodes.com/part/view/FZT790A","FZT790A")</f>
        <v>FZT790A</v>
      </c>
      <c r="D614" t="s">
        <v>438</v>
      </c>
      <c r="H614" t="s">
        <v>27</v>
      </c>
      <c r="I614" t="s">
        <v>28</v>
      </c>
      <c r="J614" t="s">
        <v>29</v>
      </c>
      <c r="K614">
        <v>40</v>
      </c>
      <c r="L614">
        <v>3</v>
      </c>
      <c r="M614">
        <v>6</v>
      </c>
      <c r="N614">
        <v>2</v>
      </c>
      <c r="O614">
        <v>300</v>
      </c>
      <c r="P614">
        <v>0.01</v>
      </c>
      <c r="Q614">
        <v>150</v>
      </c>
      <c r="R614">
        <v>2</v>
      </c>
      <c r="S614">
        <v>250</v>
      </c>
      <c r="T614" t="s">
        <v>440</v>
      </c>
      <c r="U614">
        <v>450</v>
      </c>
      <c r="V614" t="s">
        <v>508</v>
      </c>
      <c r="W614">
        <v>100</v>
      </c>
      <c r="Y614" t="s">
        <v>330</v>
      </c>
    </row>
    <row r="615" spans="1:25">
      <c r="A615" t="s">
        <v>1153</v>
      </c>
      <c r="B615" s="2" t="str">
        <f>Hyperlink("https://www.diodes.com/datasheet/download/FZT792A.pdf")</f>
        <v>https://www.diodes.com/datasheet/download/FZT792A.pdf</v>
      </c>
      <c r="C615" t="str">
        <f>Hyperlink("https://www.diodes.com/part/view/FZT792A","FZT792A")</f>
        <v>FZT792A</v>
      </c>
      <c r="D615" t="s">
        <v>1154</v>
      </c>
      <c r="H615" t="s">
        <v>27</v>
      </c>
      <c r="I615" t="s">
        <v>28</v>
      </c>
      <c r="J615" t="s">
        <v>29</v>
      </c>
      <c r="K615">
        <v>70</v>
      </c>
      <c r="L615">
        <v>2</v>
      </c>
      <c r="M615">
        <v>5</v>
      </c>
      <c r="N615">
        <v>2</v>
      </c>
      <c r="O615">
        <v>300</v>
      </c>
      <c r="P615">
        <v>0.01</v>
      </c>
      <c r="Q615">
        <v>200</v>
      </c>
      <c r="R615">
        <v>1</v>
      </c>
      <c r="S615">
        <v>450</v>
      </c>
      <c r="T615" t="s">
        <v>440</v>
      </c>
      <c r="U615">
        <v>500</v>
      </c>
      <c r="V615" t="s">
        <v>1155</v>
      </c>
      <c r="W615">
        <v>100</v>
      </c>
      <c r="Y615" t="s">
        <v>330</v>
      </c>
    </row>
    <row r="616" spans="1:25">
      <c r="A616" t="s">
        <v>1156</v>
      </c>
      <c r="B616" s="2" t="str">
        <f>Hyperlink("https://www.diodes.com/datasheet/download/FZT795A.pdf")</f>
        <v>https://www.diodes.com/datasheet/download/FZT795A.pdf</v>
      </c>
      <c r="C616" t="str">
        <f>Hyperlink("https://www.diodes.com/part/view/FZT795A","FZT795A")</f>
        <v>FZT795A</v>
      </c>
      <c r="D616" t="s">
        <v>1157</v>
      </c>
      <c r="H616" t="s">
        <v>27</v>
      </c>
      <c r="I616" t="s">
        <v>54</v>
      </c>
      <c r="J616" t="s">
        <v>29</v>
      </c>
      <c r="K616">
        <v>140</v>
      </c>
      <c r="L616">
        <v>0.5</v>
      </c>
      <c r="M616">
        <v>1</v>
      </c>
      <c r="N616">
        <v>2</v>
      </c>
      <c r="O616">
        <v>300</v>
      </c>
      <c r="P616">
        <v>0.01</v>
      </c>
      <c r="Q616">
        <v>100</v>
      </c>
      <c r="R616">
        <v>0.3</v>
      </c>
      <c r="S616">
        <v>300</v>
      </c>
      <c r="T616" t="s">
        <v>499</v>
      </c>
      <c r="U616">
        <v>300</v>
      </c>
      <c r="V616" t="s">
        <v>663</v>
      </c>
      <c r="W616">
        <v>100</v>
      </c>
      <c r="Y616" t="s">
        <v>330</v>
      </c>
    </row>
    <row r="617" spans="1:25">
      <c r="A617" t="s">
        <v>1158</v>
      </c>
      <c r="B617" s="2" t="str">
        <f>Hyperlink("https://www.diodes.com/datasheet/download/FZT795A.pdf")</f>
        <v>https://www.diodes.com/datasheet/download/FZT795A.pdf</v>
      </c>
      <c r="C617" t="str">
        <f>Hyperlink("https://www.diodes.com/part/view/FZT795AQ","FZT795AQ")</f>
        <v>FZT795AQ</v>
      </c>
      <c r="D617" t="s">
        <v>1157</v>
      </c>
      <c r="H617" t="s">
        <v>33</v>
      </c>
      <c r="I617" t="s">
        <v>54</v>
      </c>
      <c r="J617" t="s">
        <v>29</v>
      </c>
      <c r="K617">
        <v>140</v>
      </c>
      <c r="L617">
        <v>0.5</v>
      </c>
      <c r="M617">
        <v>1</v>
      </c>
      <c r="N617">
        <v>2</v>
      </c>
      <c r="O617">
        <v>300</v>
      </c>
      <c r="P617">
        <v>0.01</v>
      </c>
      <c r="Q617">
        <v>100</v>
      </c>
      <c r="R617">
        <v>0.3</v>
      </c>
      <c r="S617">
        <v>300</v>
      </c>
      <c r="T617" t="s">
        <v>499</v>
      </c>
      <c r="U617">
        <v>300</v>
      </c>
      <c r="V617" t="s">
        <v>663</v>
      </c>
      <c r="W617">
        <v>100</v>
      </c>
      <c r="Y617" t="s">
        <v>330</v>
      </c>
    </row>
    <row r="618" spans="1:25">
      <c r="A618" t="s">
        <v>1159</v>
      </c>
      <c r="B618" s="2" t="str">
        <f>Hyperlink("https://www.diodes.com/datasheet/download/FZT796A.pdf")</f>
        <v>https://www.diodes.com/datasheet/download/FZT796A.pdf</v>
      </c>
      <c r="C618" t="str">
        <f>Hyperlink("https://www.diodes.com/part/view/FZT796A","FZT796A")</f>
        <v>FZT796A</v>
      </c>
      <c r="D618" t="s">
        <v>1160</v>
      </c>
      <c r="H618" t="s">
        <v>27</v>
      </c>
      <c r="I618" t="s">
        <v>54</v>
      </c>
      <c r="J618" t="s">
        <v>29</v>
      </c>
      <c r="K618">
        <v>200</v>
      </c>
      <c r="L618">
        <v>0.5</v>
      </c>
      <c r="M618">
        <v>1</v>
      </c>
      <c r="N618">
        <v>2</v>
      </c>
      <c r="O618">
        <v>300</v>
      </c>
      <c r="P618">
        <v>0.01</v>
      </c>
      <c r="Q618">
        <v>100</v>
      </c>
      <c r="R618">
        <v>0.4</v>
      </c>
      <c r="S618">
        <v>200</v>
      </c>
      <c r="T618" t="s">
        <v>1161</v>
      </c>
      <c r="U618">
        <v>300</v>
      </c>
      <c r="V618" t="s">
        <v>1162</v>
      </c>
      <c r="W618">
        <v>100</v>
      </c>
      <c r="Y618" t="s">
        <v>330</v>
      </c>
    </row>
    <row r="619" spans="1:25">
      <c r="A619" t="s">
        <v>1163</v>
      </c>
      <c r="B619" s="2" t="str">
        <f>Hyperlink("https://www.diodes.com/datasheet/download/FZT849.pdf")</f>
        <v>https://www.diodes.com/datasheet/download/FZT849.pdf</v>
      </c>
      <c r="C619" t="str">
        <f>Hyperlink("https://www.diodes.com/part/view/FZT849","FZT849")</f>
        <v>FZT849</v>
      </c>
      <c r="D619" t="s">
        <v>1164</v>
      </c>
      <c r="H619" t="s">
        <v>27</v>
      </c>
      <c r="I619" t="s">
        <v>439</v>
      </c>
      <c r="J619" t="s">
        <v>79</v>
      </c>
      <c r="K619">
        <v>30</v>
      </c>
      <c r="L619">
        <v>7</v>
      </c>
      <c r="M619">
        <v>20</v>
      </c>
      <c r="N619">
        <v>3</v>
      </c>
      <c r="O619">
        <v>100</v>
      </c>
      <c r="P619">
        <v>0.01</v>
      </c>
      <c r="Q619">
        <v>100</v>
      </c>
      <c r="R619">
        <v>7</v>
      </c>
      <c r="S619">
        <v>110</v>
      </c>
      <c r="T619" t="s">
        <v>852</v>
      </c>
      <c r="U619">
        <v>215</v>
      </c>
      <c r="V619" t="s">
        <v>1092</v>
      </c>
      <c r="W619">
        <v>100</v>
      </c>
      <c r="Y619" t="s">
        <v>330</v>
      </c>
    </row>
    <row r="620" spans="1:25">
      <c r="A620" t="s">
        <v>1165</v>
      </c>
      <c r="B620" s="2" t="str">
        <f>Hyperlink("https://www.diodes.com/datasheet/download/FZT851.pdf")</f>
        <v>https://www.diodes.com/datasheet/download/FZT851.pdf</v>
      </c>
      <c r="C620" t="str">
        <f>Hyperlink("https://www.diodes.com/part/view/FZT851","FZT851")</f>
        <v>FZT851</v>
      </c>
      <c r="D620" t="s">
        <v>593</v>
      </c>
      <c r="H620" t="s">
        <v>27</v>
      </c>
      <c r="I620" t="s">
        <v>439</v>
      </c>
      <c r="J620" t="s">
        <v>79</v>
      </c>
      <c r="K620">
        <v>60</v>
      </c>
      <c r="L620">
        <v>6</v>
      </c>
      <c r="M620">
        <v>20</v>
      </c>
      <c r="N620">
        <v>3</v>
      </c>
      <c r="O620">
        <v>100</v>
      </c>
      <c r="P620">
        <v>0.01</v>
      </c>
      <c r="Q620">
        <v>75</v>
      </c>
      <c r="R620">
        <v>5</v>
      </c>
      <c r="S620">
        <v>100</v>
      </c>
      <c r="T620" t="s">
        <v>36</v>
      </c>
      <c r="U620">
        <v>170</v>
      </c>
      <c r="V620" t="s">
        <v>624</v>
      </c>
      <c r="W620">
        <v>130</v>
      </c>
      <c r="Y620" t="s">
        <v>330</v>
      </c>
    </row>
    <row r="621" spans="1:25">
      <c r="A621" t="s">
        <v>1166</v>
      </c>
      <c r="B621" s="2" t="str">
        <f>Hyperlink("https://www.diodes.com/datasheet/download/FZT851.pdf")</f>
        <v>https://www.diodes.com/datasheet/download/FZT851.pdf</v>
      </c>
      <c r="C621" t="str">
        <f>Hyperlink("https://www.diodes.com/part/view/FZT851Q","FZT851Q")</f>
        <v>FZT851Q</v>
      </c>
      <c r="D621" t="s">
        <v>593</v>
      </c>
      <c r="H621" t="s">
        <v>33</v>
      </c>
      <c r="I621" t="s">
        <v>439</v>
      </c>
      <c r="J621" t="s">
        <v>79</v>
      </c>
      <c r="K621">
        <v>60</v>
      </c>
      <c r="L621">
        <v>6</v>
      </c>
      <c r="M621">
        <v>20</v>
      </c>
      <c r="N621">
        <v>3</v>
      </c>
      <c r="O621">
        <v>100</v>
      </c>
      <c r="P621">
        <v>0.01</v>
      </c>
      <c r="Q621">
        <v>75</v>
      </c>
      <c r="R621">
        <v>5</v>
      </c>
      <c r="S621">
        <v>100</v>
      </c>
      <c r="T621" t="s">
        <v>36</v>
      </c>
      <c r="U621">
        <v>170</v>
      </c>
      <c r="V621" t="s">
        <v>624</v>
      </c>
      <c r="W621">
        <v>130</v>
      </c>
      <c r="Y621" t="s">
        <v>330</v>
      </c>
    </row>
    <row r="622" spans="1:25">
      <c r="A622" t="s">
        <v>1167</v>
      </c>
      <c r="B622" s="2" t="str">
        <f>Hyperlink("https://www.diodes.com/datasheet/download/FZT853.pdf")</f>
        <v>https://www.diodes.com/datasheet/download/FZT853.pdf</v>
      </c>
      <c r="C622" t="str">
        <f>Hyperlink("https://www.diodes.com/part/view/FZT853","FZT853")</f>
        <v>FZT853</v>
      </c>
      <c r="D622" t="s">
        <v>1168</v>
      </c>
      <c r="H622" t="s">
        <v>27</v>
      </c>
      <c r="I622" t="s">
        <v>439</v>
      </c>
      <c r="J622" t="s">
        <v>79</v>
      </c>
      <c r="K622">
        <v>100</v>
      </c>
      <c r="L622">
        <v>6</v>
      </c>
      <c r="M622">
        <v>10</v>
      </c>
      <c r="N622">
        <v>3</v>
      </c>
      <c r="O622">
        <v>100</v>
      </c>
      <c r="P622">
        <v>0.01</v>
      </c>
      <c r="Q622">
        <v>50</v>
      </c>
      <c r="R622">
        <v>4</v>
      </c>
      <c r="S622">
        <v>50</v>
      </c>
      <c r="T622" t="s">
        <v>106</v>
      </c>
      <c r="U622">
        <v>150</v>
      </c>
      <c r="V622" t="s">
        <v>491</v>
      </c>
      <c r="W622">
        <v>130</v>
      </c>
      <c r="Y622" t="s">
        <v>330</v>
      </c>
    </row>
    <row r="623" spans="1:25">
      <c r="A623" t="s">
        <v>1169</v>
      </c>
      <c r="B623" s="2" t="str">
        <f>Hyperlink("https://www.diodes.com/datasheet/download/FZT855.pdf")</f>
        <v>https://www.diodes.com/datasheet/download/FZT855.pdf</v>
      </c>
      <c r="C623" t="str">
        <f>Hyperlink("https://www.diodes.com/part/view/FZT855","FZT855")</f>
        <v>FZT855</v>
      </c>
      <c r="D623" t="s">
        <v>1170</v>
      </c>
      <c r="H623" t="s">
        <v>27</v>
      </c>
      <c r="I623" t="s">
        <v>54</v>
      </c>
      <c r="J623" t="s">
        <v>79</v>
      </c>
      <c r="K623">
        <v>150</v>
      </c>
      <c r="L623">
        <v>5</v>
      </c>
      <c r="M623">
        <v>10</v>
      </c>
      <c r="N623">
        <v>3</v>
      </c>
      <c r="O623">
        <v>100</v>
      </c>
      <c r="P623">
        <v>0.01</v>
      </c>
      <c r="Q623">
        <v>15</v>
      </c>
      <c r="R623">
        <v>5</v>
      </c>
      <c r="S623">
        <v>65</v>
      </c>
      <c r="T623" t="s">
        <v>30</v>
      </c>
      <c r="U623">
        <v>110</v>
      </c>
      <c r="V623" t="s">
        <v>414</v>
      </c>
      <c r="W623">
        <v>90</v>
      </c>
      <c r="Y623" t="s">
        <v>1038</v>
      </c>
    </row>
    <row r="624" spans="1:25">
      <c r="A624" t="s">
        <v>1171</v>
      </c>
      <c r="B624" s="2" t="str">
        <f>Hyperlink("https://www.diodes.com/datasheet/download/FZT855Q.pdf")</f>
        <v>https://www.diodes.com/datasheet/download/FZT855Q.pdf</v>
      </c>
      <c r="C624" t="str">
        <f>Hyperlink("https://www.diodes.com/part/view/FZT855Q","FZT855Q")</f>
        <v>FZT855Q</v>
      </c>
      <c r="D624" t="s">
        <v>1170</v>
      </c>
      <c r="H624" t="s">
        <v>33</v>
      </c>
      <c r="I624" t="s">
        <v>54</v>
      </c>
      <c r="J624" t="s">
        <v>79</v>
      </c>
      <c r="K624">
        <v>150</v>
      </c>
      <c r="L624">
        <v>5</v>
      </c>
      <c r="M624">
        <v>10</v>
      </c>
      <c r="N624">
        <v>3</v>
      </c>
      <c r="O624">
        <v>100</v>
      </c>
      <c r="P624">
        <v>0.01</v>
      </c>
      <c r="Q624">
        <v>15</v>
      </c>
      <c r="R624">
        <v>5</v>
      </c>
      <c r="S624">
        <v>65</v>
      </c>
      <c r="T624" t="s">
        <v>30</v>
      </c>
      <c r="U624">
        <v>110</v>
      </c>
      <c r="V624" t="s">
        <v>414</v>
      </c>
      <c r="W624">
        <v>90</v>
      </c>
      <c r="X624" t="s">
        <v>1172</v>
      </c>
      <c r="Y624" t="s">
        <v>330</v>
      </c>
    </row>
    <row r="625" spans="1:25">
      <c r="A625" t="s">
        <v>1173</v>
      </c>
      <c r="B625" s="2" t="str">
        <f>Hyperlink("https://www.diodes.com/datasheet/download/FZT857.pdf")</f>
        <v>https://www.diodes.com/datasheet/download/FZT857.pdf</v>
      </c>
      <c r="C625" t="str">
        <f>Hyperlink("https://www.diodes.com/part/view/FZT857","FZT857")</f>
        <v>FZT857</v>
      </c>
      <c r="D625" t="s">
        <v>1174</v>
      </c>
      <c r="H625" t="s">
        <v>27</v>
      </c>
      <c r="I625" t="s">
        <v>54</v>
      </c>
      <c r="J625" t="s">
        <v>79</v>
      </c>
      <c r="K625">
        <v>300</v>
      </c>
      <c r="L625">
        <v>3.5</v>
      </c>
      <c r="M625">
        <v>5</v>
      </c>
      <c r="N625">
        <v>3</v>
      </c>
      <c r="O625">
        <v>100</v>
      </c>
      <c r="P625">
        <v>0.01</v>
      </c>
      <c r="Q625">
        <v>15</v>
      </c>
      <c r="R625">
        <v>2</v>
      </c>
      <c r="S625">
        <v>100</v>
      </c>
      <c r="T625" t="s">
        <v>619</v>
      </c>
      <c r="U625">
        <v>230</v>
      </c>
      <c r="V625" t="s">
        <v>62</v>
      </c>
      <c r="W625">
        <v>80</v>
      </c>
      <c r="Y625" t="s">
        <v>330</v>
      </c>
    </row>
    <row r="626" spans="1:25">
      <c r="A626" t="s">
        <v>1175</v>
      </c>
      <c r="B626" s="2" t="str">
        <f>Hyperlink("https://www.diodes.com/datasheet/download/FZT857Q.pdf")</f>
        <v>https://www.diodes.com/datasheet/download/FZT857Q.pdf</v>
      </c>
      <c r="C626" t="str">
        <f>Hyperlink("https://www.diodes.com/part/view/FZT857Q","FZT857Q")</f>
        <v>FZT857Q</v>
      </c>
      <c r="D626" t="s">
        <v>1174</v>
      </c>
      <c r="H626" t="s">
        <v>33</v>
      </c>
      <c r="I626" t="s">
        <v>54</v>
      </c>
      <c r="J626" t="s">
        <v>79</v>
      </c>
      <c r="K626">
        <v>300</v>
      </c>
      <c r="L626">
        <v>3.5</v>
      </c>
      <c r="M626">
        <v>5</v>
      </c>
      <c r="N626">
        <v>3</v>
      </c>
      <c r="O626">
        <v>100</v>
      </c>
      <c r="P626">
        <v>0.01</v>
      </c>
      <c r="Q626">
        <v>15</v>
      </c>
      <c r="R626">
        <v>2</v>
      </c>
      <c r="S626">
        <v>100</v>
      </c>
      <c r="T626" t="s">
        <v>619</v>
      </c>
      <c r="U626">
        <v>230</v>
      </c>
      <c r="V626" t="s">
        <v>62</v>
      </c>
      <c r="W626">
        <v>80</v>
      </c>
      <c r="Y626" t="s">
        <v>330</v>
      </c>
    </row>
    <row r="627" spans="1:25">
      <c r="A627" t="s">
        <v>1176</v>
      </c>
      <c r="B627" s="2" t="str">
        <f>Hyperlink("https://www.diodes.com/datasheet/download/FZT869.pdf")</f>
        <v>https://www.diodes.com/datasheet/download/FZT869.pdf</v>
      </c>
      <c r="C627" t="str">
        <f>Hyperlink("https://www.diodes.com/part/view/FZT869","FZT869")</f>
        <v>FZT869</v>
      </c>
      <c r="D627" t="s">
        <v>1177</v>
      </c>
      <c r="H627" t="s">
        <v>27</v>
      </c>
      <c r="I627" t="s">
        <v>439</v>
      </c>
      <c r="J627" t="s">
        <v>79</v>
      </c>
      <c r="K627">
        <v>25</v>
      </c>
      <c r="L627">
        <v>7</v>
      </c>
      <c r="M627">
        <v>20</v>
      </c>
      <c r="N627">
        <v>3</v>
      </c>
      <c r="O627">
        <v>300</v>
      </c>
      <c r="P627">
        <v>0.01</v>
      </c>
      <c r="Q627">
        <v>200</v>
      </c>
      <c r="R627">
        <v>7</v>
      </c>
      <c r="S627">
        <v>110</v>
      </c>
      <c r="T627" t="s">
        <v>508</v>
      </c>
      <c r="U627">
        <v>215</v>
      </c>
      <c r="V627" t="s">
        <v>1114</v>
      </c>
      <c r="W627">
        <v>100</v>
      </c>
      <c r="Y627" t="s">
        <v>330</v>
      </c>
    </row>
    <row r="628" spans="1:25">
      <c r="A628" t="s">
        <v>1178</v>
      </c>
      <c r="B628" s="2" t="str">
        <f>Hyperlink("https://www.diodes.com/datasheet/download/FZT948.pdf")</f>
        <v>https://www.diodes.com/datasheet/download/FZT948.pdf</v>
      </c>
      <c r="C628" t="str">
        <f>Hyperlink("https://www.diodes.com/part/view/FZT948","FZT948")</f>
        <v>FZT948</v>
      </c>
      <c r="D628" t="s">
        <v>1179</v>
      </c>
      <c r="H628" t="s">
        <v>27</v>
      </c>
      <c r="I628" t="s">
        <v>439</v>
      </c>
      <c r="J628" t="s">
        <v>29</v>
      </c>
      <c r="K628">
        <v>20</v>
      </c>
      <c r="L628">
        <v>6</v>
      </c>
      <c r="M628">
        <v>20</v>
      </c>
      <c r="N628">
        <v>3</v>
      </c>
      <c r="O628">
        <v>100</v>
      </c>
      <c r="P628">
        <v>0.01</v>
      </c>
      <c r="Q628">
        <v>60</v>
      </c>
      <c r="R628">
        <v>10</v>
      </c>
      <c r="S628">
        <v>130</v>
      </c>
      <c r="T628" t="s">
        <v>1037</v>
      </c>
      <c r="U628">
        <v>180</v>
      </c>
      <c r="V628" t="s">
        <v>62</v>
      </c>
      <c r="W628">
        <v>80</v>
      </c>
      <c r="Y628" t="s">
        <v>330</v>
      </c>
    </row>
    <row r="629" spans="1:25">
      <c r="A629" t="s">
        <v>1180</v>
      </c>
      <c r="B629" s="2" t="str">
        <f>Hyperlink("https://www.diodes.com/datasheet/download/FZT949.pdf")</f>
        <v>https://www.diodes.com/datasheet/download/FZT949.pdf</v>
      </c>
      <c r="C629" t="str">
        <f>Hyperlink("https://www.diodes.com/part/view/FZT949","FZT949")</f>
        <v>FZT949</v>
      </c>
      <c r="D629" t="s">
        <v>1181</v>
      </c>
      <c r="H629" t="s">
        <v>27</v>
      </c>
      <c r="I629" t="s">
        <v>439</v>
      </c>
      <c r="J629" t="s">
        <v>29</v>
      </c>
      <c r="K629">
        <v>30</v>
      </c>
      <c r="L629">
        <v>5.5</v>
      </c>
      <c r="M629">
        <v>20</v>
      </c>
      <c r="N629">
        <v>3</v>
      </c>
      <c r="O629">
        <v>100</v>
      </c>
      <c r="P629">
        <v>0.01</v>
      </c>
      <c r="Q629">
        <v>75</v>
      </c>
      <c r="R629">
        <v>5</v>
      </c>
      <c r="S629">
        <v>75</v>
      </c>
      <c r="T629" t="s">
        <v>961</v>
      </c>
      <c r="U629">
        <v>270</v>
      </c>
      <c r="V629" t="s">
        <v>62</v>
      </c>
      <c r="W629">
        <v>100</v>
      </c>
      <c r="Y629" t="s">
        <v>330</v>
      </c>
    </row>
    <row r="630" spans="1:25">
      <c r="A630" t="s">
        <v>1182</v>
      </c>
      <c r="B630" s="2" t="str">
        <f>Hyperlink("https://www.diodes.com/datasheet/download/FZT949Q.pdf")</f>
        <v>https://www.diodes.com/datasheet/download/FZT949Q.pdf</v>
      </c>
      <c r="C630" t="str">
        <f>Hyperlink("https://www.diodes.com/part/view/FZT949Q","FZT949Q")</f>
        <v>FZT949Q</v>
      </c>
      <c r="D630" t="s">
        <v>1181</v>
      </c>
      <c r="H630" t="s">
        <v>33</v>
      </c>
      <c r="I630" t="s">
        <v>439</v>
      </c>
      <c r="J630" t="s">
        <v>29</v>
      </c>
      <c r="K630">
        <v>30</v>
      </c>
      <c r="L630">
        <v>5.5</v>
      </c>
      <c r="M630">
        <v>20</v>
      </c>
      <c r="N630">
        <v>3</v>
      </c>
      <c r="O630">
        <v>100</v>
      </c>
      <c r="P630">
        <v>0.01</v>
      </c>
      <c r="Q630">
        <v>75</v>
      </c>
      <c r="R630">
        <v>5</v>
      </c>
      <c r="S630">
        <v>75</v>
      </c>
      <c r="T630" t="s">
        <v>961</v>
      </c>
      <c r="U630">
        <v>270</v>
      </c>
      <c r="V630" t="s">
        <v>62</v>
      </c>
      <c r="W630">
        <v>100</v>
      </c>
      <c r="Y630" t="s">
        <v>330</v>
      </c>
    </row>
    <row r="631" spans="1:25">
      <c r="A631" t="s">
        <v>1183</v>
      </c>
      <c r="B631" s="2" t="str">
        <f>Hyperlink("https://www.diodes.com/datasheet/download/FZT951.pdf")</f>
        <v>https://www.diodes.com/datasheet/download/FZT951.pdf</v>
      </c>
      <c r="C631" t="str">
        <f>Hyperlink("https://www.diodes.com/part/view/FZT951","FZT951")</f>
        <v>FZT951</v>
      </c>
      <c r="D631" t="s">
        <v>1184</v>
      </c>
      <c r="H631" t="s">
        <v>27</v>
      </c>
      <c r="I631" t="s">
        <v>439</v>
      </c>
      <c r="J631" t="s">
        <v>29</v>
      </c>
      <c r="K631">
        <v>60</v>
      </c>
      <c r="L631">
        <v>5</v>
      </c>
      <c r="M631">
        <v>15</v>
      </c>
      <c r="N631">
        <v>3</v>
      </c>
      <c r="O631">
        <v>100</v>
      </c>
      <c r="P631">
        <v>0.01</v>
      </c>
      <c r="Q631">
        <v>75</v>
      </c>
      <c r="R631">
        <v>5</v>
      </c>
      <c r="S631">
        <v>50</v>
      </c>
      <c r="T631" t="s">
        <v>55</v>
      </c>
      <c r="U631">
        <v>210</v>
      </c>
      <c r="V631" t="s">
        <v>62</v>
      </c>
      <c r="W631">
        <v>120</v>
      </c>
      <c r="Y631" t="s">
        <v>330</v>
      </c>
    </row>
    <row r="632" spans="1:25">
      <c r="A632" t="s">
        <v>1185</v>
      </c>
      <c r="B632" s="2" t="str">
        <f>Hyperlink("https://www.diodes.com/datasheet/download/FZT951.pdf")</f>
        <v>https://www.diodes.com/datasheet/download/FZT951.pdf</v>
      </c>
      <c r="C632" t="str">
        <f>Hyperlink("https://www.diodes.com/part/view/FZT951Q","FZT951Q")</f>
        <v>FZT951Q</v>
      </c>
      <c r="D632" t="s">
        <v>1184</v>
      </c>
      <c r="H632" t="s">
        <v>33</v>
      </c>
      <c r="I632" t="s">
        <v>439</v>
      </c>
      <c r="J632" t="s">
        <v>29</v>
      </c>
      <c r="K632">
        <v>60</v>
      </c>
      <c r="L632">
        <v>5</v>
      </c>
      <c r="M632">
        <v>15</v>
      </c>
      <c r="N632">
        <v>3</v>
      </c>
      <c r="O632">
        <v>100</v>
      </c>
      <c r="P632">
        <v>0.01</v>
      </c>
      <c r="Q632">
        <v>75</v>
      </c>
      <c r="R632">
        <v>5</v>
      </c>
      <c r="S632">
        <v>50</v>
      </c>
      <c r="T632" t="s">
        <v>55</v>
      </c>
      <c r="U632">
        <v>210</v>
      </c>
      <c r="V632" t="s">
        <v>62</v>
      </c>
      <c r="W632">
        <v>120</v>
      </c>
      <c r="Y632" t="s">
        <v>330</v>
      </c>
    </row>
    <row r="633" spans="1:25">
      <c r="A633" t="s">
        <v>1186</v>
      </c>
      <c r="B633" s="2" t="str">
        <f>Hyperlink("https://www.diodes.com/datasheet/download/FZT953.pdf")</f>
        <v>https://www.diodes.com/datasheet/download/FZT953.pdf</v>
      </c>
      <c r="C633" t="str">
        <f>Hyperlink("https://www.diodes.com/part/view/FZT953","FZT953")</f>
        <v>FZT953</v>
      </c>
      <c r="D633" t="s">
        <v>1187</v>
      </c>
      <c r="H633" t="s">
        <v>27</v>
      </c>
      <c r="I633" t="s">
        <v>439</v>
      </c>
      <c r="J633" t="s">
        <v>29</v>
      </c>
      <c r="K633">
        <v>100</v>
      </c>
      <c r="L633">
        <v>5</v>
      </c>
      <c r="M633">
        <v>10</v>
      </c>
      <c r="N633">
        <v>3</v>
      </c>
      <c r="O633">
        <v>100</v>
      </c>
      <c r="P633">
        <v>0.01</v>
      </c>
      <c r="Q633">
        <v>50</v>
      </c>
      <c r="R633">
        <v>3</v>
      </c>
      <c r="S633">
        <v>50</v>
      </c>
      <c r="T633" t="s">
        <v>55</v>
      </c>
      <c r="U633">
        <v>220</v>
      </c>
      <c r="V633" t="s">
        <v>62</v>
      </c>
      <c r="W633">
        <v>125</v>
      </c>
      <c r="Y633" t="s">
        <v>1038</v>
      </c>
    </row>
    <row r="634" spans="1:25">
      <c r="A634" t="s">
        <v>1188</v>
      </c>
      <c r="B634" s="2" t="str">
        <f>Hyperlink("https://www.diodes.com/datasheet/download/FZT953Q.pdf")</f>
        <v>https://www.diodes.com/datasheet/download/FZT953Q.pdf</v>
      </c>
      <c r="C634" t="str">
        <f>Hyperlink("https://www.diodes.com/part/view/FZT953Q","FZT953Q")</f>
        <v>FZT953Q</v>
      </c>
      <c r="D634" t="s">
        <v>1187</v>
      </c>
      <c r="H634" t="s">
        <v>33</v>
      </c>
      <c r="I634" t="s">
        <v>439</v>
      </c>
      <c r="J634" t="s">
        <v>29</v>
      </c>
      <c r="K634">
        <v>100</v>
      </c>
      <c r="L634">
        <v>5</v>
      </c>
      <c r="M634">
        <v>10</v>
      </c>
      <c r="N634">
        <v>3</v>
      </c>
      <c r="O634">
        <v>100</v>
      </c>
      <c r="P634">
        <v>0.01</v>
      </c>
      <c r="Q634">
        <v>50</v>
      </c>
      <c r="R634">
        <v>3</v>
      </c>
      <c r="S634">
        <v>50</v>
      </c>
      <c r="T634" t="s">
        <v>55</v>
      </c>
      <c r="U634">
        <v>220</v>
      </c>
      <c r="V634" t="s">
        <v>62</v>
      </c>
      <c r="W634">
        <v>125</v>
      </c>
      <c r="Y634" t="s">
        <v>330</v>
      </c>
    </row>
    <row r="635" spans="1:25">
      <c r="A635" t="s">
        <v>1189</v>
      </c>
      <c r="B635" s="2" t="str">
        <f>Hyperlink("https://www.diodes.com/datasheet/download/FZT955.pdf")</f>
        <v>https://www.diodes.com/datasheet/download/FZT955.pdf</v>
      </c>
      <c r="C635" t="str">
        <f>Hyperlink("https://www.diodes.com/part/view/FZT955","FZT955")</f>
        <v>FZT955</v>
      </c>
      <c r="D635" t="s">
        <v>1190</v>
      </c>
      <c r="H635" t="s">
        <v>27</v>
      </c>
      <c r="I635" t="s">
        <v>54</v>
      </c>
      <c r="J635" t="s">
        <v>29</v>
      </c>
      <c r="K635">
        <v>140</v>
      </c>
      <c r="L635">
        <v>4</v>
      </c>
      <c r="M635">
        <v>10</v>
      </c>
      <c r="N635">
        <v>3</v>
      </c>
      <c r="O635">
        <v>100</v>
      </c>
      <c r="P635">
        <v>0.01</v>
      </c>
      <c r="Q635">
        <v>75</v>
      </c>
      <c r="R635">
        <v>3</v>
      </c>
      <c r="S635">
        <v>60</v>
      </c>
      <c r="T635" t="s">
        <v>106</v>
      </c>
      <c r="U635">
        <v>150</v>
      </c>
      <c r="V635" t="s">
        <v>414</v>
      </c>
      <c r="W635">
        <v>110</v>
      </c>
      <c r="Y635" t="s">
        <v>330</v>
      </c>
    </row>
    <row r="636" spans="1:25">
      <c r="A636" t="s">
        <v>1191</v>
      </c>
      <c r="B636" s="2" t="str">
        <f>Hyperlink("https://www.diodes.com/datasheet/download/FZT956.pdf")</f>
        <v>https://www.diodes.com/datasheet/download/FZT956.pdf</v>
      </c>
      <c r="C636" t="str">
        <f>Hyperlink("https://www.diodes.com/part/view/FZT956","FZT956")</f>
        <v>FZT956</v>
      </c>
      <c r="D636" t="s">
        <v>1192</v>
      </c>
      <c r="H636" t="s">
        <v>27</v>
      </c>
      <c r="I636" t="s">
        <v>54</v>
      </c>
      <c r="J636" t="s">
        <v>29</v>
      </c>
      <c r="K636">
        <v>200</v>
      </c>
      <c r="L636">
        <v>2</v>
      </c>
      <c r="M636">
        <v>5</v>
      </c>
      <c r="N636">
        <v>3</v>
      </c>
      <c r="O636">
        <v>100</v>
      </c>
      <c r="P636">
        <v>0.01</v>
      </c>
      <c r="Q636">
        <v>50</v>
      </c>
      <c r="R636">
        <v>2</v>
      </c>
      <c r="S636">
        <v>50</v>
      </c>
      <c r="T636" t="s">
        <v>55</v>
      </c>
      <c r="U636">
        <v>165</v>
      </c>
      <c r="V636" t="s">
        <v>414</v>
      </c>
      <c r="W636">
        <v>110</v>
      </c>
      <c r="Y636" t="s">
        <v>330</v>
      </c>
    </row>
    <row r="637" spans="1:25">
      <c r="A637" t="s">
        <v>1193</v>
      </c>
      <c r="B637" s="2" t="str">
        <f>Hyperlink("https://www.diodes.com/datasheet/download/FZT956Q.pdf")</f>
        <v>https://www.diodes.com/datasheet/download/FZT956Q.pdf</v>
      </c>
      <c r="C637" t="str">
        <f>Hyperlink("https://www.diodes.com/part/view/FZT956Q","FZT956Q")</f>
        <v>FZT956Q</v>
      </c>
      <c r="D637" t="s">
        <v>1192</v>
      </c>
      <c r="H637" t="s">
        <v>33</v>
      </c>
      <c r="I637" t="s">
        <v>54</v>
      </c>
      <c r="J637" t="s">
        <v>29</v>
      </c>
      <c r="K637">
        <v>200</v>
      </c>
      <c r="L637">
        <v>2</v>
      </c>
      <c r="M637">
        <v>5</v>
      </c>
      <c r="N637">
        <v>3</v>
      </c>
      <c r="O637">
        <v>100</v>
      </c>
      <c r="P637">
        <v>0.01</v>
      </c>
      <c r="Q637">
        <v>50</v>
      </c>
      <c r="R637">
        <v>2</v>
      </c>
      <c r="S637">
        <v>165</v>
      </c>
      <c r="T637">
        <v>60</v>
      </c>
      <c r="U637" t="s">
        <v>414</v>
      </c>
      <c r="V637" t="s">
        <v>55</v>
      </c>
      <c r="W637">
        <v>110</v>
      </c>
      <c r="Y637" t="s">
        <v>330</v>
      </c>
    </row>
    <row r="638" spans="1:25">
      <c r="A638" t="s">
        <v>1194</v>
      </c>
      <c r="B638" s="2" t="str">
        <f>Hyperlink("https://www.diodes.com/datasheet/download/FZT957.pdf")</f>
        <v>https://www.diodes.com/datasheet/download/FZT957.pdf</v>
      </c>
      <c r="C638" t="str">
        <f>Hyperlink("https://www.diodes.com/part/view/FZT957","FZT957")</f>
        <v>FZT957</v>
      </c>
      <c r="D638" t="s">
        <v>1195</v>
      </c>
      <c r="H638" t="s">
        <v>27</v>
      </c>
      <c r="I638" t="s">
        <v>54</v>
      </c>
      <c r="J638" t="s">
        <v>29</v>
      </c>
      <c r="K638">
        <v>300</v>
      </c>
      <c r="L638">
        <v>1</v>
      </c>
      <c r="M638">
        <v>2</v>
      </c>
      <c r="N638">
        <v>3</v>
      </c>
      <c r="O638">
        <v>100</v>
      </c>
      <c r="P638">
        <v>0.01</v>
      </c>
      <c r="Q638">
        <v>90</v>
      </c>
      <c r="R638">
        <v>1</v>
      </c>
      <c r="S638">
        <v>100</v>
      </c>
      <c r="T638" t="s">
        <v>55</v>
      </c>
      <c r="U638">
        <v>165</v>
      </c>
      <c r="V638" t="s">
        <v>619</v>
      </c>
      <c r="W638">
        <v>85</v>
      </c>
      <c r="Y638" t="s">
        <v>330</v>
      </c>
    </row>
    <row r="639" spans="1:25">
      <c r="A639" t="s">
        <v>1196</v>
      </c>
      <c r="B639" s="2" t="str">
        <f>Hyperlink("https://www.diodes.com/datasheet/download/FZT957Q.pdf")</f>
        <v>https://www.diodes.com/datasheet/download/FZT957Q.pdf</v>
      </c>
      <c r="C639" t="str">
        <f>Hyperlink("https://www.diodes.com/part/view/FZT957Q","FZT957Q")</f>
        <v>FZT957Q</v>
      </c>
      <c r="D639" t="s">
        <v>1197</v>
      </c>
      <c r="H639" t="s">
        <v>33</v>
      </c>
      <c r="I639" t="s">
        <v>54</v>
      </c>
      <c r="J639" t="s">
        <v>29</v>
      </c>
      <c r="K639">
        <v>300</v>
      </c>
      <c r="L639">
        <v>1</v>
      </c>
      <c r="M639">
        <v>2</v>
      </c>
      <c r="N639">
        <v>3</v>
      </c>
      <c r="O639">
        <v>100</v>
      </c>
      <c r="P639">
        <v>0.01</v>
      </c>
      <c r="Q639">
        <v>90</v>
      </c>
      <c r="R639">
        <v>1</v>
      </c>
      <c r="S639">
        <v>100</v>
      </c>
      <c r="T639" t="s">
        <v>55</v>
      </c>
      <c r="U639">
        <v>165</v>
      </c>
      <c r="V639" t="s">
        <v>619</v>
      </c>
      <c r="W639">
        <v>85</v>
      </c>
      <c r="Y639" t="s">
        <v>330</v>
      </c>
    </row>
    <row r="640" spans="1:25">
      <c r="A640" t="s">
        <v>1198</v>
      </c>
      <c r="B640" s="2" t="str">
        <f>Hyperlink("https://www.diodes.com/datasheet/download/FZT958.pdf")</f>
        <v>https://www.diodes.com/datasheet/download/FZT958.pdf</v>
      </c>
      <c r="C640" t="str">
        <f>Hyperlink("https://www.diodes.com/part/view/FZT958","FZT958")</f>
        <v>FZT958</v>
      </c>
      <c r="D640" t="s">
        <v>1147</v>
      </c>
      <c r="H640" t="s">
        <v>27</v>
      </c>
      <c r="I640" t="s">
        <v>54</v>
      </c>
      <c r="J640" t="s">
        <v>29</v>
      </c>
      <c r="K640">
        <v>400</v>
      </c>
      <c r="L640">
        <v>0.5</v>
      </c>
      <c r="M640">
        <v>1.5</v>
      </c>
      <c r="N640">
        <v>3</v>
      </c>
      <c r="O640">
        <v>100</v>
      </c>
      <c r="P640">
        <v>0.01</v>
      </c>
      <c r="Q640">
        <v>100</v>
      </c>
      <c r="R640">
        <v>0.5</v>
      </c>
      <c r="S640">
        <v>200</v>
      </c>
      <c r="T640" t="s">
        <v>55</v>
      </c>
      <c r="U640">
        <v>400</v>
      </c>
      <c r="V640" t="s">
        <v>619</v>
      </c>
      <c r="W640">
        <v>85</v>
      </c>
      <c r="Y640" t="s">
        <v>330</v>
      </c>
    </row>
    <row r="641" spans="1:25">
      <c r="A641" t="s">
        <v>1199</v>
      </c>
      <c r="B641" s="2" t="str">
        <f>Hyperlink("https://www.diodes.com/datasheet/download/FZT968.pdf")</f>
        <v>https://www.diodes.com/datasheet/download/FZT968.pdf</v>
      </c>
      <c r="C641" t="str">
        <f>Hyperlink("https://www.diodes.com/part/view/FZT968","FZT968")</f>
        <v>FZT968</v>
      </c>
      <c r="D641" t="s">
        <v>1200</v>
      </c>
      <c r="H641" t="s">
        <v>27</v>
      </c>
      <c r="I641" t="s">
        <v>439</v>
      </c>
      <c r="J641" t="s">
        <v>29</v>
      </c>
      <c r="K641">
        <v>12</v>
      </c>
      <c r="L641">
        <v>6</v>
      </c>
      <c r="M641">
        <v>20</v>
      </c>
      <c r="N641">
        <v>3</v>
      </c>
      <c r="O641">
        <v>300</v>
      </c>
      <c r="P641">
        <v>0.5</v>
      </c>
      <c r="Q641">
        <v>150</v>
      </c>
      <c r="R641">
        <v>10</v>
      </c>
      <c r="S641">
        <v>130</v>
      </c>
      <c r="T641" t="s">
        <v>440</v>
      </c>
      <c r="U641">
        <v>170</v>
      </c>
      <c r="V641" t="s">
        <v>624</v>
      </c>
      <c r="W641">
        <v>80</v>
      </c>
      <c r="Y641" t="s">
        <v>330</v>
      </c>
    </row>
    <row r="642" spans="1:25">
      <c r="A642" t="s">
        <v>1201</v>
      </c>
      <c r="B642" s="2" t="str">
        <f>Hyperlink("https://www.diodes.com/datasheet/download/FZTA14.pdf")</f>
        <v>https://www.diodes.com/datasheet/download/FZTA14.pdf</v>
      </c>
      <c r="C642" t="str">
        <f>Hyperlink("https://www.diodes.com/part/view/FZTA14","FZTA14")</f>
        <v>FZTA14</v>
      </c>
      <c r="D642" t="s">
        <v>1061</v>
      </c>
      <c r="H642" t="s">
        <v>27</v>
      </c>
      <c r="I642" t="s">
        <v>363</v>
      </c>
      <c r="J642" t="s">
        <v>79</v>
      </c>
      <c r="K642">
        <v>30</v>
      </c>
      <c r="L642">
        <v>1</v>
      </c>
      <c r="N642">
        <v>2</v>
      </c>
      <c r="O642">
        <v>20000</v>
      </c>
      <c r="P642">
        <v>0.1</v>
      </c>
      <c r="Q642">
        <v>5000</v>
      </c>
      <c r="R642">
        <v>1</v>
      </c>
      <c r="S642">
        <v>1500</v>
      </c>
      <c r="T642" t="s">
        <v>364</v>
      </c>
      <c r="U642">
        <v>1600</v>
      </c>
      <c r="V642" t="s">
        <v>889</v>
      </c>
      <c r="W642">
        <v>170</v>
      </c>
      <c r="Y642" t="s">
        <v>330</v>
      </c>
    </row>
    <row r="643" spans="1:25">
      <c r="A643" t="s">
        <v>1202</v>
      </c>
      <c r="B643" s="2" t="str">
        <f>Hyperlink("https://www.diodes.com/datasheet/download/HBDM60V600X.pdf")</f>
        <v>https://www.diodes.com/datasheet/download/HBDM60V600X.pdf</v>
      </c>
      <c r="C643" t="str">
        <f>Hyperlink("https://www.diodes.com/part/view/HBDM60V600X","HBDM60V600X")</f>
        <v>HBDM60V600X</v>
      </c>
      <c r="D643" t="s">
        <v>1203</v>
      </c>
      <c r="H643" t="s">
        <v>27</v>
      </c>
      <c r="I643" t="s">
        <v>41</v>
      </c>
      <c r="J643" t="s">
        <v>230</v>
      </c>
      <c r="K643" t="s">
        <v>1204</v>
      </c>
      <c r="L643" t="s">
        <v>1205</v>
      </c>
      <c r="N643">
        <v>0.2</v>
      </c>
      <c r="O643">
        <v>100</v>
      </c>
      <c r="P643" t="s">
        <v>1206</v>
      </c>
      <c r="Q643" t="s">
        <v>1207</v>
      </c>
      <c r="R643" t="s">
        <v>1208</v>
      </c>
      <c r="S643" t="s">
        <v>1209</v>
      </c>
      <c r="T643" t="s">
        <v>1210</v>
      </c>
      <c r="U643" t="s">
        <v>1211</v>
      </c>
      <c r="V643" t="s">
        <v>1212</v>
      </c>
      <c r="Y643" t="s">
        <v>118</v>
      </c>
    </row>
    <row r="644" spans="1:25">
      <c r="A644" t="s">
        <v>1213</v>
      </c>
      <c r="B644" s="2" t="str">
        <f>Hyperlink("https://www.diodes.com/datasheet/download/MJD2873.pdf")</f>
        <v>https://www.diodes.com/datasheet/download/MJD2873.pdf</v>
      </c>
      <c r="C644" t="str">
        <f>Hyperlink("https://www.diodes.com/part/view/MJD2873","MJD2873")</f>
        <v>MJD2873</v>
      </c>
      <c r="D644" t="s">
        <v>1214</v>
      </c>
      <c r="H644" t="s">
        <v>27</v>
      </c>
      <c r="I644" t="s">
        <v>28</v>
      </c>
      <c r="J644" t="s">
        <v>79</v>
      </c>
      <c r="K644">
        <v>50</v>
      </c>
      <c r="L644">
        <v>2</v>
      </c>
      <c r="M644">
        <v>3</v>
      </c>
      <c r="N644">
        <v>2.6</v>
      </c>
      <c r="O644">
        <v>40</v>
      </c>
      <c r="P644">
        <v>2</v>
      </c>
      <c r="Q644">
        <v>80</v>
      </c>
      <c r="R644">
        <v>0.75</v>
      </c>
      <c r="S644">
        <v>300</v>
      </c>
      <c r="T644" t="s">
        <v>36</v>
      </c>
      <c r="W644">
        <v>65</v>
      </c>
      <c r="X644" t="s">
        <v>1215</v>
      </c>
      <c r="Y644" t="s">
        <v>63</v>
      </c>
    </row>
    <row r="645" spans="1:25">
      <c r="A645" t="s">
        <v>1216</v>
      </c>
      <c r="B645" s="2" t="str">
        <f>Hyperlink("https://www.diodes.com/datasheet/download/MJD2873Q.pdf")</f>
        <v>https://www.diodes.com/datasheet/download/MJD2873Q.pdf</v>
      </c>
      <c r="C645" t="str">
        <f>Hyperlink("https://www.diodes.com/part/view/MJD2873Q","MJD2873Q")</f>
        <v>MJD2873Q</v>
      </c>
      <c r="D645" t="s">
        <v>1214</v>
      </c>
      <c r="H645" t="s">
        <v>33</v>
      </c>
      <c r="I645" t="s">
        <v>28</v>
      </c>
      <c r="J645" t="s">
        <v>79</v>
      </c>
      <c r="K645">
        <v>50</v>
      </c>
      <c r="L645">
        <v>2</v>
      </c>
      <c r="M645">
        <v>3</v>
      </c>
      <c r="N645">
        <v>2.6</v>
      </c>
      <c r="O645">
        <v>40</v>
      </c>
      <c r="P645">
        <v>2</v>
      </c>
      <c r="Q645">
        <v>80</v>
      </c>
      <c r="R645">
        <v>0.75</v>
      </c>
      <c r="S645">
        <v>300</v>
      </c>
      <c r="T645" t="s">
        <v>36</v>
      </c>
      <c r="W645">
        <v>65</v>
      </c>
      <c r="X645" t="s">
        <v>1217</v>
      </c>
      <c r="Y645" t="s">
        <v>63</v>
      </c>
    </row>
    <row r="646" spans="1:25">
      <c r="A646" t="s">
        <v>1218</v>
      </c>
      <c r="B646" s="2" t="str">
        <f>Hyperlink("https://www.diodes.com/datasheet/download/MJD31C.pdf")</f>
        <v>https://www.diodes.com/datasheet/download/MJD31C.pdf</v>
      </c>
      <c r="C646" t="str">
        <f>Hyperlink("https://www.diodes.com/part/view/MJD31C","MJD31C")</f>
        <v>MJD31C</v>
      </c>
      <c r="D646" t="s">
        <v>1219</v>
      </c>
      <c r="H646" t="s">
        <v>27</v>
      </c>
      <c r="I646" t="s">
        <v>28</v>
      </c>
      <c r="J646" t="s">
        <v>79</v>
      </c>
      <c r="K646">
        <v>100</v>
      </c>
      <c r="L646">
        <v>3</v>
      </c>
      <c r="M646">
        <v>5</v>
      </c>
      <c r="N646">
        <v>2.1</v>
      </c>
      <c r="O646">
        <v>25</v>
      </c>
      <c r="P646">
        <v>1</v>
      </c>
      <c r="Q646">
        <v>10</v>
      </c>
      <c r="R646">
        <v>3</v>
      </c>
      <c r="S646">
        <v>1200</v>
      </c>
      <c r="T646" t="s">
        <v>1220</v>
      </c>
      <c r="W646">
        <v>3</v>
      </c>
      <c r="Y646" t="s">
        <v>63</v>
      </c>
    </row>
    <row r="647" spans="1:25">
      <c r="A647" t="s">
        <v>1221</v>
      </c>
      <c r="B647" s="2" t="str">
        <f>Hyperlink("https://www.diodes.com/datasheet/download/MJD31CH.pdf")</f>
        <v>https://www.diodes.com/datasheet/download/MJD31CH.pdf</v>
      </c>
      <c r="C647" t="str">
        <f>Hyperlink("https://www.diodes.com/part/view/MJD31CH","MJD31CH")</f>
        <v>MJD31CH</v>
      </c>
      <c r="D647" t="s">
        <v>1219</v>
      </c>
      <c r="H647" t="s">
        <v>27</v>
      </c>
      <c r="I647" t="s">
        <v>28</v>
      </c>
      <c r="J647" t="s">
        <v>79</v>
      </c>
      <c r="K647">
        <v>100</v>
      </c>
      <c r="L647">
        <v>3</v>
      </c>
      <c r="M647">
        <v>5</v>
      </c>
      <c r="N647">
        <v>2.6</v>
      </c>
      <c r="O647">
        <v>10</v>
      </c>
      <c r="P647">
        <v>3</v>
      </c>
      <c r="Q647">
        <v>25</v>
      </c>
      <c r="R647">
        <v>1</v>
      </c>
      <c r="S647">
        <v>1200</v>
      </c>
      <c r="T647" t="s">
        <v>1222</v>
      </c>
      <c r="W647">
        <v>3</v>
      </c>
      <c r="X647" t="s">
        <v>1223</v>
      </c>
      <c r="Y647" t="s">
        <v>63</v>
      </c>
    </row>
    <row r="648" spans="1:25">
      <c r="A648" t="s">
        <v>1224</v>
      </c>
      <c r="B648" s="2" t="str">
        <f>Hyperlink("https://www.diodes.com/datasheet/download/MJD31CHQ.pdf")</f>
        <v>https://www.diodes.com/datasheet/download/MJD31CHQ.pdf</v>
      </c>
      <c r="C648" t="str">
        <f>Hyperlink("https://www.diodes.com/part/view/MJD31CHQ","MJD31CHQ")</f>
        <v>MJD31CHQ</v>
      </c>
      <c r="D648" t="s">
        <v>1219</v>
      </c>
      <c r="H648" t="s">
        <v>33</v>
      </c>
      <c r="I648" t="s">
        <v>28</v>
      </c>
      <c r="J648" t="s">
        <v>79</v>
      </c>
      <c r="K648">
        <v>100</v>
      </c>
      <c r="L648">
        <v>3</v>
      </c>
      <c r="M648">
        <v>5</v>
      </c>
      <c r="N648">
        <v>2.6</v>
      </c>
      <c r="O648">
        <v>10</v>
      </c>
      <c r="P648">
        <v>3</v>
      </c>
      <c r="Q648">
        <v>25</v>
      </c>
      <c r="R648">
        <v>1</v>
      </c>
      <c r="S648">
        <v>1200</v>
      </c>
      <c r="T648" t="s">
        <v>1222</v>
      </c>
      <c r="W648">
        <v>3</v>
      </c>
      <c r="X648" t="s">
        <v>1225</v>
      </c>
      <c r="Y648" t="s">
        <v>63</v>
      </c>
    </row>
    <row r="649" spans="1:25">
      <c r="A649" t="s">
        <v>1226</v>
      </c>
      <c r="B649" s="2" t="str">
        <f>Hyperlink("https://www.diodes.com/datasheet/download/MJD31CUQ.pdf")</f>
        <v>https://www.diodes.com/datasheet/download/MJD31CUQ.pdf</v>
      </c>
      <c r="C649" t="str">
        <f>Hyperlink("https://www.diodes.com/part/view/MJD31CUQ","MJD31CUQ")</f>
        <v>MJD31CUQ</v>
      </c>
      <c r="D649" t="s">
        <v>1219</v>
      </c>
      <c r="H649" t="s">
        <v>33</v>
      </c>
      <c r="I649" t="s">
        <v>28</v>
      </c>
      <c r="J649" t="s">
        <v>79</v>
      </c>
      <c r="K649">
        <v>100</v>
      </c>
      <c r="L649">
        <v>3</v>
      </c>
      <c r="M649">
        <v>5</v>
      </c>
      <c r="N649">
        <v>2.6</v>
      </c>
      <c r="O649">
        <v>25</v>
      </c>
      <c r="P649">
        <v>1</v>
      </c>
      <c r="Q649">
        <v>10</v>
      </c>
      <c r="R649">
        <v>3</v>
      </c>
      <c r="S649">
        <v>1200</v>
      </c>
      <c r="T649" t="s">
        <v>1222</v>
      </c>
      <c r="W649">
        <v>3</v>
      </c>
      <c r="Y649" t="s">
        <v>63</v>
      </c>
    </row>
    <row r="650" spans="1:25">
      <c r="A650" t="s">
        <v>1227</v>
      </c>
      <c r="B650" s="2" t="str">
        <f>Hyperlink("https://www.diodes.com/datasheet/download/MJD32C.pdf")</f>
        <v>https://www.diodes.com/datasheet/download/MJD32C.pdf</v>
      </c>
      <c r="C650" t="str">
        <f>Hyperlink("https://www.diodes.com/part/view/MJD32C","MJD32C")</f>
        <v>MJD32C</v>
      </c>
      <c r="D650" t="s">
        <v>1228</v>
      </c>
      <c r="H650" t="s">
        <v>27</v>
      </c>
      <c r="I650" t="s">
        <v>28</v>
      </c>
      <c r="J650" t="s">
        <v>29</v>
      </c>
      <c r="K650">
        <v>100</v>
      </c>
      <c r="L650">
        <v>3</v>
      </c>
      <c r="M650">
        <v>5</v>
      </c>
      <c r="N650">
        <v>2.1</v>
      </c>
      <c r="O650">
        <v>25</v>
      </c>
      <c r="P650">
        <v>1</v>
      </c>
      <c r="Q650">
        <v>10</v>
      </c>
      <c r="R650">
        <v>3</v>
      </c>
      <c r="S650">
        <v>1200</v>
      </c>
      <c r="T650" t="s">
        <v>1220</v>
      </c>
      <c r="W650">
        <v>3</v>
      </c>
      <c r="Y650" t="s">
        <v>63</v>
      </c>
    </row>
    <row r="651" spans="1:25">
      <c r="A651" t="s">
        <v>1229</v>
      </c>
      <c r="B651" s="2" t="str">
        <f>Hyperlink("https://www.diodes.com/datasheet/download/MJD32CUQ.pdf")</f>
        <v>https://www.diodes.com/datasheet/download/MJD32CUQ.pdf</v>
      </c>
      <c r="C651" t="str">
        <f>Hyperlink("https://www.diodes.com/part/view/MJD32CUQ","MJD32CUQ")</f>
        <v>MJD32CUQ</v>
      </c>
      <c r="D651" t="s">
        <v>1228</v>
      </c>
      <c r="H651" t="s">
        <v>33</v>
      </c>
      <c r="I651" t="s">
        <v>28</v>
      </c>
      <c r="J651" t="s">
        <v>29</v>
      </c>
      <c r="K651">
        <v>100</v>
      </c>
      <c r="L651">
        <v>3</v>
      </c>
      <c r="M651">
        <v>5</v>
      </c>
      <c r="N651">
        <v>2.6</v>
      </c>
      <c r="O651">
        <v>25</v>
      </c>
      <c r="P651">
        <v>1</v>
      </c>
      <c r="Q651">
        <v>10</v>
      </c>
      <c r="R651">
        <v>3</v>
      </c>
      <c r="S651">
        <v>1200</v>
      </c>
      <c r="T651" t="s">
        <v>1222</v>
      </c>
      <c r="W651">
        <v>3</v>
      </c>
      <c r="Y651" t="s">
        <v>63</v>
      </c>
    </row>
    <row r="652" spans="1:25">
      <c r="A652" t="s">
        <v>1230</v>
      </c>
      <c r="B652" s="2" t="str">
        <f>Hyperlink("https://www.diodes.com/datasheet/download/MJD340.pdf")</f>
        <v>https://www.diodes.com/datasheet/download/MJD340.pdf</v>
      </c>
      <c r="C652" t="str">
        <f>Hyperlink("https://www.diodes.com/part/view/MJD340","MJD340")</f>
        <v>MJD340</v>
      </c>
      <c r="D652" t="s">
        <v>1231</v>
      </c>
      <c r="H652" t="s">
        <v>27</v>
      </c>
      <c r="I652" t="s">
        <v>54</v>
      </c>
      <c r="J652" t="s">
        <v>79</v>
      </c>
      <c r="K652">
        <v>300</v>
      </c>
      <c r="L652">
        <v>0.5</v>
      </c>
      <c r="M652">
        <v>0.75</v>
      </c>
      <c r="N652">
        <v>2.1</v>
      </c>
      <c r="O652">
        <v>30</v>
      </c>
      <c r="P652">
        <v>0.05</v>
      </c>
      <c r="S652">
        <v>500</v>
      </c>
      <c r="T652" t="s">
        <v>55</v>
      </c>
      <c r="W652">
        <v>10</v>
      </c>
      <c r="Y652" t="s">
        <v>63</v>
      </c>
    </row>
    <row r="653" spans="1:25">
      <c r="A653" t="s">
        <v>1232</v>
      </c>
      <c r="B653" s="2" t="str">
        <f>Hyperlink("https://www.diodes.com/datasheet/download/MJD350.pdf")</f>
        <v>https://www.diodes.com/datasheet/download/MJD350.pdf</v>
      </c>
      <c r="C653" t="str">
        <f>Hyperlink("https://www.diodes.com/part/view/MJD350","MJD350")</f>
        <v>MJD350</v>
      </c>
      <c r="D653" t="s">
        <v>1233</v>
      </c>
      <c r="H653" t="s">
        <v>27</v>
      </c>
      <c r="I653" t="s">
        <v>54</v>
      </c>
      <c r="J653" t="s">
        <v>29</v>
      </c>
      <c r="K653">
        <v>300</v>
      </c>
      <c r="L653">
        <v>0.5</v>
      </c>
      <c r="M653">
        <v>0.75</v>
      </c>
      <c r="N653">
        <v>2.1</v>
      </c>
      <c r="O653">
        <v>30</v>
      </c>
      <c r="P653">
        <v>0.05</v>
      </c>
      <c r="S653">
        <v>500</v>
      </c>
      <c r="T653" t="s">
        <v>55</v>
      </c>
      <c r="W653">
        <v>10</v>
      </c>
      <c r="Y653" t="s">
        <v>63</v>
      </c>
    </row>
    <row r="654" spans="1:25">
      <c r="A654" t="s">
        <v>1234</v>
      </c>
      <c r="B654" s="2" t="str">
        <f>Hyperlink("https://www.diodes.com/datasheet/download/MJD41C.pdf")</f>
        <v>https://www.diodes.com/datasheet/download/MJD41C.pdf</v>
      </c>
      <c r="C654" t="str">
        <f>Hyperlink("https://www.diodes.com/part/view/MJD41C","MJD41C")</f>
        <v>MJD41C</v>
      </c>
      <c r="D654" t="s">
        <v>1235</v>
      </c>
      <c r="H654" t="s">
        <v>27</v>
      </c>
      <c r="I654" t="s">
        <v>28</v>
      </c>
      <c r="J654" t="s">
        <v>79</v>
      </c>
      <c r="K654">
        <v>100</v>
      </c>
      <c r="L654">
        <v>6</v>
      </c>
      <c r="M654">
        <v>10</v>
      </c>
      <c r="N654">
        <v>2.7</v>
      </c>
      <c r="O654">
        <v>15</v>
      </c>
      <c r="P654">
        <v>3</v>
      </c>
      <c r="Q654">
        <v>30</v>
      </c>
      <c r="R654">
        <v>0.3</v>
      </c>
      <c r="S654">
        <v>1500</v>
      </c>
      <c r="T654" t="s">
        <v>1236</v>
      </c>
      <c r="W654">
        <v>3</v>
      </c>
      <c r="X654" t="s">
        <v>1237</v>
      </c>
      <c r="Y654" t="s">
        <v>63</v>
      </c>
    </row>
    <row r="655" spans="1:25">
      <c r="A655" t="s">
        <v>1238</v>
      </c>
      <c r="B655" s="2" t="str">
        <f>Hyperlink("https://www.diodes.com/datasheet/download/MJD41CQ.pdf")</f>
        <v>https://www.diodes.com/datasheet/download/MJD41CQ.pdf</v>
      </c>
      <c r="C655" t="str">
        <f>Hyperlink("https://www.diodes.com/part/view/MJD41CQ","MJD41CQ")</f>
        <v>MJD41CQ</v>
      </c>
      <c r="D655" t="s">
        <v>1235</v>
      </c>
      <c r="H655" t="s">
        <v>33</v>
      </c>
      <c r="I655" t="s">
        <v>28</v>
      </c>
      <c r="J655" t="s">
        <v>79</v>
      </c>
      <c r="K655">
        <v>100</v>
      </c>
      <c r="L655">
        <v>6</v>
      </c>
      <c r="M655">
        <v>10</v>
      </c>
      <c r="N655">
        <v>2.7</v>
      </c>
      <c r="O655">
        <v>15</v>
      </c>
      <c r="P655">
        <v>3</v>
      </c>
      <c r="Q655">
        <v>30</v>
      </c>
      <c r="R655">
        <v>0.3</v>
      </c>
      <c r="S655">
        <v>1500</v>
      </c>
      <c r="T655" t="s">
        <v>1236</v>
      </c>
      <c r="W655">
        <v>3</v>
      </c>
      <c r="X655" t="s">
        <v>1239</v>
      </c>
      <c r="Y655" t="s">
        <v>63</v>
      </c>
    </row>
    <row r="656" spans="1:25">
      <c r="A656" t="s">
        <v>1240</v>
      </c>
      <c r="B656" s="2" t="str">
        <f>Hyperlink("https://www.diodes.com/datasheet/download/MJD42C.pdf")</f>
        <v>https://www.diodes.com/datasheet/download/MJD42C.pdf</v>
      </c>
      <c r="C656" t="str">
        <f>Hyperlink("https://www.diodes.com/part/view/MJD42C","MJD42C")</f>
        <v>MJD42C</v>
      </c>
      <c r="D656" t="s">
        <v>1241</v>
      </c>
      <c r="H656" t="s">
        <v>27</v>
      </c>
      <c r="I656" t="s">
        <v>28</v>
      </c>
      <c r="J656" t="s">
        <v>29</v>
      </c>
      <c r="K656">
        <v>100</v>
      </c>
      <c r="L656">
        <v>6</v>
      </c>
      <c r="M656">
        <v>10</v>
      </c>
      <c r="N656">
        <v>2.7</v>
      </c>
      <c r="O656">
        <v>15</v>
      </c>
      <c r="P656">
        <v>3</v>
      </c>
      <c r="Q656">
        <v>30</v>
      </c>
      <c r="R656">
        <v>0.3</v>
      </c>
      <c r="S656">
        <v>1500</v>
      </c>
      <c r="T656" t="s">
        <v>1236</v>
      </c>
      <c r="W656">
        <v>3</v>
      </c>
      <c r="X656" t="s">
        <v>1242</v>
      </c>
      <c r="Y656" t="s">
        <v>63</v>
      </c>
    </row>
    <row r="657" spans="1:25">
      <c r="A657" t="s">
        <v>1243</v>
      </c>
      <c r="B657" s="2" t="str">
        <f>Hyperlink("https://www.diodes.com/datasheet/download/MJD42CQ.pdf")</f>
        <v>https://www.diodes.com/datasheet/download/MJD42CQ.pdf</v>
      </c>
      <c r="C657" t="str">
        <f>Hyperlink("https://www.diodes.com/part/view/MJD42CQ","MJD42CQ")</f>
        <v>MJD42CQ</v>
      </c>
      <c r="D657" t="s">
        <v>1244</v>
      </c>
      <c r="H657" t="s">
        <v>33</v>
      </c>
      <c r="I657" t="s">
        <v>28</v>
      </c>
      <c r="J657" t="s">
        <v>29</v>
      </c>
      <c r="K657">
        <v>100</v>
      </c>
      <c r="L657">
        <v>6</v>
      </c>
      <c r="M657">
        <v>10</v>
      </c>
      <c r="N657">
        <v>2.7</v>
      </c>
      <c r="O657">
        <v>15</v>
      </c>
      <c r="P657">
        <v>3</v>
      </c>
      <c r="Q657">
        <v>30</v>
      </c>
      <c r="R657">
        <v>0.3</v>
      </c>
      <c r="S657">
        <v>1500</v>
      </c>
      <c r="T657" t="s">
        <v>1236</v>
      </c>
      <c r="W657">
        <v>3</v>
      </c>
      <c r="X657" t="s">
        <v>1245</v>
      </c>
      <c r="Y657" t="s">
        <v>63</v>
      </c>
    </row>
    <row r="658" spans="1:25">
      <c r="A658" t="s">
        <v>1246</v>
      </c>
      <c r="B658" s="2" t="str">
        <f>Hyperlink("https://www.diodes.com/datasheet/download/MJD44H11.pdf")</f>
        <v>https://www.diodes.com/datasheet/download/MJD44H11.pdf</v>
      </c>
      <c r="C658" t="str">
        <f>Hyperlink("https://www.diodes.com/part/view/MJD44H11","MJD44H11")</f>
        <v>MJD44H11</v>
      </c>
      <c r="D658" t="s">
        <v>1247</v>
      </c>
      <c r="H658" t="s">
        <v>27</v>
      </c>
      <c r="I658" t="s">
        <v>28</v>
      </c>
      <c r="J658" t="s">
        <v>79</v>
      </c>
      <c r="K658">
        <v>80</v>
      </c>
      <c r="L658">
        <v>8</v>
      </c>
      <c r="M658">
        <v>16</v>
      </c>
      <c r="N658">
        <v>2.7</v>
      </c>
      <c r="O658">
        <v>40</v>
      </c>
      <c r="P658">
        <v>4</v>
      </c>
      <c r="Q658">
        <v>60</v>
      </c>
      <c r="R658">
        <v>2</v>
      </c>
      <c r="S658">
        <v>1000</v>
      </c>
      <c r="T658" t="s">
        <v>1248</v>
      </c>
      <c r="W658">
        <v>3</v>
      </c>
      <c r="X658" t="s">
        <v>1249</v>
      </c>
      <c r="Y658" t="s">
        <v>63</v>
      </c>
    </row>
    <row r="659" spans="1:25">
      <c r="A659" t="s">
        <v>1250</v>
      </c>
      <c r="B659" s="2" t="str">
        <f>Hyperlink("https://www.diodes.com/datasheet/download/MJD44H11Q.pdf")</f>
        <v>https://www.diodes.com/datasheet/download/MJD44H11Q.pdf</v>
      </c>
      <c r="C659" t="str">
        <f>Hyperlink("https://www.diodes.com/part/view/MJD44H11Q","MJD44H11Q")</f>
        <v>MJD44H11Q</v>
      </c>
      <c r="D659" t="s">
        <v>1247</v>
      </c>
      <c r="H659" t="s">
        <v>33</v>
      </c>
      <c r="I659" t="s">
        <v>28</v>
      </c>
      <c r="J659" t="s">
        <v>79</v>
      </c>
      <c r="K659">
        <v>80</v>
      </c>
      <c r="L659">
        <v>8</v>
      </c>
      <c r="M659">
        <v>16</v>
      </c>
      <c r="N659">
        <v>2.7</v>
      </c>
      <c r="O659">
        <v>40</v>
      </c>
      <c r="P659">
        <v>4</v>
      </c>
      <c r="Q659">
        <v>60</v>
      </c>
      <c r="R659">
        <v>2</v>
      </c>
      <c r="S659">
        <v>1000</v>
      </c>
      <c r="T659" t="s">
        <v>1248</v>
      </c>
      <c r="W659">
        <v>3</v>
      </c>
      <c r="X659" t="s">
        <v>1251</v>
      </c>
      <c r="Y659" t="s">
        <v>63</v>
      </c>
    </row>
    <row r="660" spans="1:25">
      <c r="A660" t="s">
        <v>1252</v>
      </c>
      <c r="B660" s="2" t="str">
        <f>Hyperlink("https://www.diodes.com/datasheet/download/MJD45H11.pdf")</f>
        <v>https://www.diodes.com/datasheet/download/MJD45H11.pdf</v>
      </c>
      <c r="C660" t="str">
        <f>Hyperlink("https://www.diodes.com/part/view/MJD45H11","MJD45H11")</f>
        <v>MJD45H11</v>
      </c>
      <c r="D660" t="s">
        <v>1253</v>
      </c>
      <c r="H660" t="s">
        <v>27</v>
      </c>
      <c r="I660" t="s">
        <v>28</v>
      </c>
      <c r="J660" t="s">
        <v>29</v>
      </c>
      <c r="K660">
        <v>80</v>
      </c>
      <c r="L660">
        <v>8</v>
      </c>
      <c r="M660">
        <v>16</v>
      </c>
      <c r="N660">
        <v>2.7</v>
      </c>
      <c r="O660">
        <v>60</v>
      </c>
      <c r="P660">
        <v>2</v>
      </c>
      <c r="Q660">
        <v>40</v>
      </c>
      <c r="R660">
        <v>4</v>
      </c>
      <c r="S660">
        <v>1000</v>
      </c>
      <c r="T660" t="s">
        <v>1248</v>
      </c>
      <c r="W660">
        <v>3</v>
      </c>
      <c r="X660" t="s">
        <v>1254</v>
      </c>
      <c r="Y660" t="s">
        <v>63</v>
      </c>
    </row>
    <row r="661" spans="1:25">
      <c r="A661" t="s">
        <v>1255</v>
      </c>
      <c r="B661" s="2" t="str">
        <f>Hyperlink("https://www.diodes.com/datasheet/download/MJD45H11Q.pdf")</f>
        <v>https://www.diodes.com/datasheet/download/MJD45H11Q.pdf</v>
      </c>
      <c r="C661" t="str">
        <f>Hyperlink("https://www.diodes.com/part/view/MJD45H11Q","MJD45H11Q")</f>
        <v>MJD45H11Q</v>
      </c>
      <c r="D661" t="s">
        <v>1253</v>
      </c>
      <c r="H661" t="s">
        <v>33</v>
      </c>
      <c r="I661" t="s">
        <v>28</v>
      </c>
      <c r="J661" t="s">
        <v>29</v>
      </c>
      <c r="K661">
        <v>80</v>
      </c>
      <c r="L661">
        <v>8</v>
      </c>
      <c r="M661">
        <v>16</v>
      </c>
      <c r="N661">
        <v>2.7</v>
      </c>
      <c r="O661">
        <v>60</v>
      </c>
      <c r="P661">
        <v>2</v>
      </c>
      <c r="Q661">
        <v>40</v>
      </c>
      <c r="R661">
        <v>4</v>
      </c>
      <c r="S661">
        <v>1000</v>
      </c>
      <c r="T661" t="s">
        <v>1248</v>
      </c>
      <c r="W661">
        <v>3</v>
      </c>
      <c r="X661" t="s">
        <v>1256</v>
      </c>
      <c r="Y661" t="s">
        <v>63</v>
      </c>
    </row>
    <row r="662" spans="1:25">
      <c r="A662" t="s">
        <v>1257</v>
      </c>
      <c r="B662" s="2" t="str">
        <f>Hyperlink("https://www.diodes.com/datasheet/download/MMBT2222A.pdf")</f>
        <v>https://www.diodes.com/datasheet/download/MMBT2222A.pdf</v>
      </c>
      <c r="C662" t="str">
        <f>Hyperlink("https://www.diodes.com/part/view/MMBT2222A","MMBT2222A")</f>
        <v>MMBT2222A</v>
      </c>
      <c r="D662" t="s">
        <v>1258</v>
      </c>
      <c r="H662" t="s">
        <v>27</v>
      </c>
      <c r="I662" t="s">
        <v>41</v>
      </c>
      <c r="J662" t="s">
        <v>79</v>
      </c>
      <c r="K662">
        <v>40</v>
      </c>
      <c r="L662">
        <v>0.6</v>
      </c>
      <c r="M662">
        <v>0.8</v>
      </c>
      <c r="N662">
        <v>0.3</v>
      </c>
      <c r="O662">
        <v>100</v>
      </c>
      <c r="P662">
        <v>0.15</v>
      </c>
      <c r="Q662">
        <v>40</v>
      </c>
      <c r="R662">
        <v>0.5</v>
      </c>
      <c r="S662">
        <v>300</v>
      </c>
      <c r="T662" t="s">
        <v>423</v>
      </c>
      <c r="U662">
        <v>1000</v>
      </c>
      <c r="V662" t="s">
        <v>30</v>
      </c>
      <c r="W662">
        <v>300</v>
      </c>
      <c r="Y662" t="s">
        <v>80</v>
      </c>
    </row>
    <row r="663" spans="1:25">
      <c r="A663" t="s">
        <v>1259</v>
      </c>
      <c r="B663" s="2" t="str">
        <f>Hyperlink("https://www.diodes.com/datasheet/download/MMBT2222ALP4.pdf")</f>
        <v>https://www.diodes.com/datasheet/download/MMBT2222ALP4.pdf</v>
      </c>
      <c r="C663" t="str">
        <f>Hyperlink("https://www.diodes.com/part/view/MMBT2222ALP4","MMBT2222ALP4")</f>
        <v>MMBT2222ALP4</v>
      </c>
      <c r="D663" t="s">
        <v>1260</v>
      </c>
      <c r="H663" t="s">
        <v>27</v>
      </c>
      <c r="I663" t="s">
        <v>41</v>
      </c>
      <c r="J663" t="s">
        <v>79</v>
      </c>
      <c r="K663">
        <v>40</v>
      </c>
      <c r="L663">
        <v>0.6</v>
      </c>
      <c r="M663">
        <v>0.8</v>
      </c>
      <c r="N663">
        <v>0.4</v>
      </c>
      <c r="O663">
        <v>100</v>
      </c>
      <c r="P663">
        <v>0.15</v>
      </c>
      <c r="Q663">
        <v>40</v>
      </c>
      <c r="R663">
        <v>0.5</v>
      </c>
      <c r="S663">
        <v>300</v>
      </c>
      <c r="T663" t="s">
        <v>423</v>
      </c>
      <c r="U663">
        <v>1000</v>
      </c>
      <c r="V663" t="s">
        <v>30</v>
      </c>
      <c r="W663">
        <v>300</v>
      </c>
      <c r="Y663" t="s">
        <v>188</v>
      </c>
    </row>
    <row r="664" spans="1:25">
      <c r="A664" t="s">
        <v>1261</v>
      </c>
      <c r="B664" s="2" t="str">
        <f>Hyperlink("https://www.diodes.com/datasheet/download/MMBT2222A.pdf")</f>
        <v>https://www.diodes.com/datasheet/download/MMBT2222A.pdf</v>
      </c>
      <c r="C664" t="str">
        <f>Hyperlink("https://www.diodes.com/part/view/MMBT2222AQ","MMBT2222AQ")</f>
        <v>MMBT2222AQ</v>
      </c>
      <c r="D664" t="s">
        <v>1258</v>
      </c>
      <c r="H664" t="s">
        <v>33</v>
      </c>
      <c r="I664" t="s">
        <v>41</v>
      </c>
      <c r="J664" t="s">
        <v>79</v>
      </c>
      <c r="K664">
        <v>40</v>
      </c>
      <c r="L664">
        <v>0.6</v>
      </c>
      <c r="M664">
        <v>0.8</v>
      </c>
      <c r="N664">
        <v>0.3</v>
      </c>
      <c r="O664">
        <v>100</v>
      </c>
      <c r="P664">
        <v>0.15</v>
      </c>
      <c r="Q664">
        <v>40</v>
      </c>
      <c r="R664">
        <v>0.5</v>
      </c>
      <c r="S664">
        <v>300</v>
      </c>
      <c r="T664" t="s">
        <v>423</v>
      </c>
      <c r="U664">
        <v>1000</v>
      </c>
      <c r="V664" t="s">
        <v>30</v>
      </c>
      <c r="W664">
        <v>300</v>
      </c>
      <c r="Y664" t="s">
        <v>80</v>
      </c>
    </row>
    <row r="665" spans="1:25">
      <c r="A665" t="s">
        <v>1262</v>
      </c>
      <c r="B665" s="2" t="str">
        <f>Hyperlink("https://www.diodes.com/datasheet/download/MMBT2222AT.pdf")</f>
        <v>https://www.diodes.com/datasheet/download/MMBT2222AT.pdf</v>
      </c>
      <c r="C665" t="str">
        <f>Hyperlink("https://www.diodes.com/part/view/MMBT2222AT","MMBT2222AT")</f>
        <v>MMBT2222AT</v>
      </c>
      <c r="D665" t="s">
        <v>1263</v>
      </c>
      <c r="H665" t="s">
        <v>27</v>
      </c>
      <c r="I665" t="s">
        <v>41</v>
      </c>
      <c r="J665" t="s">
        <v>79</v>
      </c>
      <c r="K665">
        <v>40</v>
      </c>
      <c r="L665">
        <v>0.6</v>
      </c>
      <c r="N665">
        <v>0.15</v>
      </c>
      <c r="O665">
        <v>100</v>
      </c>
      <c r="P665">
        <v>0.15</v>
      </c>
      <c r="Q665">
        <v>40</v>
      </c>
      <c r="R665">
        <v>0.5</v>
      </c>
      <c r="S665">
        <v>300</v>
      </c>
      <c r="T665" t="s">
        <v>423</v>
      </c>
      <c r="U665">
        <v>1000</v>
      </c>
      <c r="V665" t="s">
        <v>30</v>
      </c>
      <c r="W665">
        <v>300</v>
      </c>
      <c r="Y665" t="s">
        <v>43</v>
      </c>
    </row>
    <row r="666" spans="1:25">
      <c r="A666" t="s">
        <v>1264</v>
      </c>
      <c r="B666" s="2" t="str">
        <f>Hyperlink("https://www.diodes.com/datasheet/download/MMBT2907A.pdf")</f>
        <v>https://www.diodes.com/datasheet/download/MMBT2907A.pdf</v>
      </c>
      <c r="C666" t="str">
        <f>Hyperlink("https://www.diodes.com/part/view/MMBT2907A","MMBT2907A")</f>
        <v>MMBT2907A</v>
      </c>
      <c r="D666" t="s">
        <v>1265</v>
      </c>
      <c r="H666" t="s">
        <v>27</v>
      </c>
      <c r="I666" t="s">
        <v>41</v>
      </c>
      <c r="J666" t="s">
        <v>29</v>
      </c>
      <c r="K666">
        <v>60</v>
      </c>
      <c r="L666">
        <v>0.6</v>
      </c>
      <c r="M666">
        <v>0.8</v>
      </c>
      <c r="N666">
        <v>0.3</v>
      </c>
      <c r="O666">
        <v>100</v>
      </c>
      <c r="P666">
        <v>0.15</v>
      </c>
      <c r="Q666">
        <v>50</v>
      </c>
      <c r="R666">
        <v>0.5</v>
      </c>
      <c r="S666">
        <v>400</v>
      </c>
      <c r="T666" t="s">
        <v>423</v>
      </c>
      <c r="U666">
        <v>1600</v>
      </c>
      <c r="V666" t="s">
        <v>30</v>
      </c>
      <c r="W666">
        <v>200</v>
      </c>
      <c r="Y666" t="s">
        <v>80</v>
      </c>
    </row>
    <row r="667" spans="1:25">
      <c r="A667" t="s">
        <v>1266</v>
      </c>
      <c r="B667" s="2" t="str">
        <f>Hyperlink("https://www.diodes.com/datasheet/download/MMBT2907AQ.pdf")</f>
        <v>https://www.diodes.com/datasheet/download/MMBT2907AQ.pdf</v>
      </c>
      <c r="C667" t="str">
        <f>Hyperlink("https://www.diodes.com/part/view/MMBT2907AQ","MMBT2907AQ")</f>
        <v>MMBT2907AQ</v>
      </c>
      <c r="D667" t="s">
        <v>1265</v>
      </c>
      <c r="H667" t="s">
        <v>33</v>
      </c>
      <c r="I667" t="s">
        <v>41</v>
      </c>
      <c r="J667" t="s">
        <v>29</v>
      </c>
      <c r="K667">
        <v>60</v>
      </c>
      <c r="L667">
        <v>0.6</v>
      </c>
      <c r="M667">
        <v>0.8</v>
      </c>
      <c r="N667">
        <v>0.3</v>
      </c>
      <c r="O667">
        <v>100</v>
      </c>
      <c r="P667">
        <v>0.15</v>
      </c>
      <c r="Q667">
        <v>50</v>
      </c>
      <c r="R667">
        <v>0.5</v>
      </c>
      <c r="S667">
        <v>400</v>
      </c>
      <c r="T667" t="s">
        <v>423</v>
      </c>
      <c r="U667">
        <v>1600</v>
      </c>
      <c r="V667" t="s">
        <v>30</v>
      </c>
      <c r="W667">
        <v>200</v>
      </c>
      <c r="Y667" t="s">
        <v>80</v>
      </c>
    </row>
    <row r="668" spans="1:25">
      <c r="A668" t="s">
        <v>1267</v>
      </c>
      <c r="B668" s="2" t="str">
        <f>Hyperlink("https://www.diodes.com/datasheet/download/MMBT2907AT.pdf")</f>
        <v>https://www.diodes.com/datasheet/download/MMBT2907AT.pdf</v>
      </c>
      <c r="C668" t="str">
        <f>Hyperlink("https://www.diodes.com/part/view/MMBT2907AT","MMBT2907AT")</f>
        <v>MMBT2907AT</v>
      </c>
      <c r="D668" t="s">
        <v>1268</v>
      </c>
      <c r="H668" t="s">
        <v>27</v>
      </c>
      <c r="I668" t="s">
        <v>41</v>
      </c>
      <c r="J668" t="s">
        <v>29</v>
      </c>
      <c r="K668">
        <v>60</v>
      </c>
      <c r="L668">
        <v>0.6</v>
      </c>
      <c r="N668">
        <v>0.15</v>
      </c>
      <c r="O668">
        <v>100</v>
      </c>
      <c r="P668">
        <v>0.15</v>
      </c>
      <c r="Q668">
        <v>50</v>
      </c>
      <c r="R668">
        <v>0.5</v>
      </c>
      <c r="S668">
        <v>400</v>
      </c>
      <c r="T668" t="s">
        <v>423</v>
      </c>
      <c r="U668">
        <v>1600</v>
      </c>
      <c r="V668" t="s">
        <v>30</v>
      </c>
      <c r="W668">
        <v>200</v>
      </c>
      <c r="Y668" t="s">
        <v>43</v>
      </c>
    </row>
    <row r="669" spans="1:25">
      <c r="A669" t="s">
        <v>1269</v>
      </c>
      <c r="B669" s="2" t="str">
        <f>Hyperlink("https://www.diodes.com/datasheet/download/MMBT3904.pdf")</f>
        <v>https://www.diodes.com/datasheet/download/MMBT3904.pdf</v>
      </c>
      <c r="C669" t="str">
        <f>Hyperlink("https://www.diodes.com/part/view/MMBT3904","MMBT3904")</f>
        <v>MMBT3904</v>
      </c>
      <c r="D669" t="s">
        <v>1270</v>
      </c>
      <c r="H669" t="s">
        <v>27</v>
      </c>
      <c r="I669" t="s">
        <v>41</v>
      </c>
      <c r="J669" t="s">
        <v>79</v>
      </c>
      <c r="K669">
        <v>40</v>
      </c>
      <c r="L669">
        <v>0.2</v>
      </c>
      <c r="N669">
        <v>0.3</v>
      </c>
      <c r="O669">
        <v>100</v>
      </c>
      <c r="P669">
        <v>0.01</v>
      </c>
      <c r="Q669">
        <v>30</v>
      </c>
      <c r="R669">
        <v>0.1</v>
      </c>
      <c r="S669">
        <v>200</v>
      </c>
      <c r="T669" t="s">
        <v>463</v>
      </c>
      <c r="U669">
        <v>300</v>
      </c>
      <c r="V669" t="s">
        <v>42</v>
      </c>
      <c r="W669">
        <v>300</v>
      </c>
      <c r="Y669" t="s">
        <v>80</v>
      </c>
    </row>
    <row r="670" spans="1:25">
      <c r="A670" t="s">
        <v>1271</v>
      </c>
      <c r="B670" s="2" t="str">
        <f>Hyperlink("https://www.diodes.com/datasheet/download/MMBT3904FA.pdf")</f>
        <v>https://www.diodes.com/datasheet/download/MMBT3904FA.pdf</v>
      </c>
      <c r="C670" t="str">
        <f>Hyperlink("https://www.diodes.com/part/view/MMBT3904FA","MMBT3904FA")</f>
        <v>MMBT3904FA</v>
      </c>
      <c r="D670" t="s">
        <v>1272</v>
      </c>
      <c r="H670" t="s">
        <v>27</v>
      </c>
      <c r="I670" t="s">
        <v>41</v>
      </c>
      <c r="J670" t="s">
        <v>79</v>
      </c>
      <c r="K670">
        <v>40</v>
      </c>
      <c r="L670">
        <v>0.2</v>
      </c>
      <c r="M670">
        <v>0.5</v>
      </c>
      <c r="N670">
        <v>0.435</v>
      </c>
      <c r="O670">
        <v>100</v>
      </c>
      <c r="P670">
        <v>0.01</v>
      </c>
      <c r="Q670">
        <v>30</v>
      </c>
      <c r="R670">
        <v>0.1</v>
      </c>
      <c r="S670">
        <v>200</v>
      </c>
      <c r="T670" t="s">
        <v>463</v>
      </c>
      <c r="U670">
        <v>300</v>
      </c>
      <c r="V670" t="s">
        <v>42</v>
      </c>
      <c r="W670">
        <v>300</v>
      </c>
      <c r="Y670" t="s">
        <v>201</v>
      </c>
    </row>
    <row r="671" spans="1:25">
      <c r="A671" t="s">
        <v>1273</v>
      </c>
      <c r="B671" s="2" t="str">
        <f>Hyperlink("https://www.diodes.com/datasheet/download/MMBT3904FZ.pdf")</f>
        <v>https://www.diodes.com/datasheet/download/MMBT3904FZ.pdf</v>
      </c>
      <c r="C671" t="str">
        <f>Hyperlink("https://www.diodes.com/part/view/MMBT3904FZ","MMBT3904FZ")</f>
        <v>MMBT3904FZ</v>
      </c>
      <c r="D671" t="s">
        <v>1274</v>
      </c>
      <c r="H671" t="s">
        <v>27</v>
      </c>
      <c r="I671" t="s">
        <v>41</v>
      </c>
      <c r="J671" t="s">
        <v>79</v>
      </c>
      <c r="K671">
        <v>40</v>
      </c>
      <c r="L671">
        <v>0.2</v>
      </c>
      <c r="M671">
        <v>0.5</v>
      </c>
      <c r="N671">
        <v>0.27</v>
      </c>
      <c r="O671">
        <v>100</v>
      </c>
      <c r="P671">
        <v>0.01</v>
      </c>
      <c r="Q671">
        <v>30</v>
      </c>
      <c r="R671">
        <v>0.1</v>
      </c>
      <c r="S671">
        <v>200</v>
      </c>
      <c r="T671" t="s">
        <v>463</v>
      </c>
      <c r="U671">
        <v>300</v>
      </c>
      <c r="V671" t="s">
        <v>42</v>
      </c>
      <c r="W671">
        <v>300</v>
      </c>
      <c r="Y671" t="s">
        <v>209</v>
      </c>
    </row>
    <row r="672" spans="1:25">
      <c r="A672" t="s">
        <v>1275</v>
      </c>
      <c r="B672" s="2" t="str">
        <f>Hyperlink("https://www.diodes.com/datasheet/download/MMBT3904LP.pdf")</f>
        <v>https://www.diodes.com/datasheet/download/MMBT3904LP.pdf</v>
      </c>
      <c r="C672" t="str">
        <f>Hyperlink("https://www.diodes.com/part/view/MMBT3904LP","MMBT3904LP")</f>
        <v>MMBT3904LP</v>
      </c>
      <c r="D672" t="s">
        <v>1276</v>
      </c>
      <c r="H672" t="s">
        <v>27</v>
      </c>
      <c r="I672" t="s">
        <v>41</v>
      </c>
      <c r="J672" t="s">
        <v>79</v>
      </c>
      <c r="K672">
        <v>40</v>
      </c>
      <c r="L672">
        <v>0.2</v>
      </c>
      <c r="M672">
        <v>0.2</v>
      </c>
      <c r="N672">
        <v>0.4</v>
      </c>
      <c r="O672">
        <v>100</v>
      </c>
      <c r="P672">
        <v>0.01</v>
      </c>
      <c r="Q672">
        <v>30</v>
      </c>
      <c r="R672">
        <v>0.1</v>
      </c>
      <c r="S672">
        <v>200</v>
      </c>
      <c r="T672" t="s">
        <v>463</v>
      </c>
      <c r="U672">
        <v>300</v>
      </c>
      <c r="V672" t="s">
        <v>42</v>
      </c>
      <c r="W672">
        <v>300</v>
      </c>
      <c r="Y672" t="s">
        <v>46</v>
      </c>
    </row>
    <row r="673" spans="1:25">
      <c r="A673" t="s">
        <v>1277</v>
      </c>
      <c r="B673" s="2" t="str">
        <f>Hyperlink("https://www.diodes.com/datasheet/download/MMBT3904Q.pdf")</f>
        <v>https://www.diodes.com/datasheet/download/MMBT3904Q.pdf</v>
      </c>
      <c r="C673" t="str">
        <f>Hyperlink("https://www.diodes.com/part/view/MMBT3904Q","MMBT3904Q")</f>
        <v>MMBT3904Q</v>
      </c>
      <c r="D673" t="s">
        <v>1270</v>
      </c>
      <c r="H673" t="s">
        <v>33</v>
      </c>
      <c r="I673" t="s">
        <v>41</v>
      </c>
      <c r="J673" t="s">
        <v>79</v>
      </c>
      <c r="K673">
        <v>40</v>
      </c>
      <c r="L673">
        <v>0.2</v>
      </c>
      <c r="N673">
        <v>0.3</v>
      </c>
      <c r="O673">
        <v>100</v>
      </c>
      <c r="P673">
        <v>0.01</v>
      </c>
      <c r="Q673">
        <v>30</v>
      </c>
      <c r="R673">
        <v>0.1</v>
      </c>
      <c r="S673">
        <v>200</v>
      </c>
      <c r="T673" t="s">
        <v>463</v>
      </c>
      <c r="U673">
        <v>300</v>
      </c>
      <c r="V673" t="s">
        <v>42</v>
      </c>
      <c r="W673">
        <v>300</v>
      </c>
      <c r="Y673" t="s">
        <v>80</v>
      </c>
    </row>
    <row r="674" spans="1:25">
      <c r="A674" t="s">
        <v>1278</v>
      </c>
      <c r="B674" s="2" t="str">
        <f>Hyperlink("https://www.diodes.com/datasheet/download/MMBT3904T.pdf")</f>
        <v>https://www.diodes.com/datasheet/download/MMBT3904T.pdf</v>
      </c>
      <c r="C674" t="str">
        <f>Hyperlink("https://www.diodes.com/part/view/MMBT3904T","MMBT3904T")</f>
        <v>MMBT3904T</v>
      </c>
      <c r="D674" t="s">
        <v>1279</v>
      </c>
      <c r="H674" t="s">
        <v>27</v>
      </c>
      <c r="I674" t="s">
        <v>41</v>
      </c>
      <c r="J674" t="s">
        <v>79</v>
      </c>
      <c r="K674">
        <v>40</v>
      </c>
      <c r="L674">
        <v>0.2</v>
      </c>
      <c r="N674">
        <v>0.15</v>
      </c>
      <c r="O674">
        <v>100</v>
      </c>
      <c r="P674">
        <v>0.01</v>
      </c>
      <c r="Q674">
        <v>30</v>
      </c>
      <c r="R674">
        <v>0.1</v>
      </c>
      <c r="S674">
        <v>200</v>
      </c>
      <c r="T674" t="s">
        <v>463</v>
      </c>
      <c r="U674">
        <v>300</v>
      </c>
      <c r="V674" t="s">
        <v>42</v>
      </c>
      <c r="W674">
        <v>300</v>
      </c>
      <c r="Y674" t="s">
        <v>43</v>
      </c>
    </row>
    <row r="675" spans="1:25">
      <c r="A675" t="s">
        <v>1280</v>
      </c>
      <c r="B675" s="2" t="str">
        <f>Hyperlink("https://www.diodes.com/datasheet/download/MMBT3906.pdf")</f>
        <v>https://www.diodes.com/datasheet/download/MMBT3906.pdf</v>
      </c>
      <c r="C675" t="str">
        <f>Hyperlink("https://www.diodes.com/part/view/MMBT3906","MMBT3906")</f>
        <v>MMBT3906</v>
      </c>
      <c r="D675" t="s">
        <v>1281</v>
      </c>
      <c r="H675" t="s">
        <v>27</v>
      </c>
      <c r="I675" t="s">
        <v>41</v>
      </c>
      <c r="J675" t="s">
        <v>29</v>
      </c>
      <c r="K675">
        <v>40</v>
      </c>
      <c r="L675">
        <v>0.2</v>
      </c>
      <c r="N675">
        <v>0.3</v>
      </c>
      <c r="O675">
        <v>100</v>
      </c>
      <c r="P675">
        <v>0.01</v>
      </c>
      <c r="Q675">
        <v>30</v>
      </c>
      <c r="R675">
        <v>0.1</v>
      </c>
      <c r="S675">
        <v>250</v>
      </c>
      <c r="T675" t="s">
        <v>463</v>
      </c>
      <c r="U675">
        <v>400</v>
      </c>
      <c r="V675" t="s">
        <v>42</v>
      </c>
      <c r="W675">
        <v>250</v>
      </c>
      <c r="Y675" t="s">
        <v>80</v>
      </c>
    </row>
    <row r="676" spans="1:25">
      <c r="A676" t="s">
        <v>1282</v>
      </c>
      <c r="B676" s="2" t="str">
        <f>Hyperlink("https://www.diodes.com/datasheet/download/MMBT3906FA.pdf")</f>
        <v>https://www.diodes.com/datasheet/download/MMBT3906FA.pdf</v>
      </c>
      <c r="C676" t="str">
        <f>Hyperlink("https://www.diodes.com/part/view/MMBT3906FA","MMBT3906FA")</f>
        <v>MMBT3906FA</v>
      </c>
      <c r="D676" t="s">
        <v>1283</v>
      </c>
      <c r="H676" t="s">
        <v>27</v>
      </c>
      <c r="I676" t="s">
        <v>41</v>
      </c>
      <c r="J676" t="s">
        <v>29</v>
      </c>
      <c r="K676">
        <v>40</v>
      </c>
      <c r="L676">
        <v>0.2</v>
      </c>
      <c r="M676">
        <v>0.5</v>
      </c>
      <c r="N676">
        <v>0.435</v>
      </c>
      <c r="O676">
        <v>100</v>
      </c>
      <c r="P676">
        <v>0.01</v>
      </c>
      <c r="Q676">
        <v>30</v>
      </c>
      <c r="R676">
        <v>0.1</v>
      </c>
      <c r="S676">
        <v>250</v>
      </c>
      <c r="T676" t="s">
        <v>463</v>
      </c>
      <c r="U676">
        <v>400</v>
      </c>
      <c r="V676" t="s">
        <v>42</v>
      </c>
      <c r="W676">
        <v>300</v>
      </c>
      <c r="Y676" t="s">
        <v>201</v>
      </c>
    </row>
    <row r="677" spans="1:25">
      <c r="A677" t="s">
        <v>1284</v>
      </c>
      <c r="B677" s="2" t="str">
        <f>Hyperlink("https://www.diodes.com/datasheet/download/MMBT3906FZ.pdf")</f>
        <v>https://www.diodes.com/datasheet/download/MMBT3906FZ.pdf</v>
      </c>
      <c r="C677" t="str">
        <f>Hyperlink("https://www.diodes.com/part/view/MMBT3906FZ","MMBT3906FZ")</f>
        <v>MMBT3906FZ</v>
      </c>
      <c r="D677" t="s">
        <v>1285</v>
      </c>
      <c r="H677" t="s">
        <v>27</v>
      </c>
      <c r="I677" t="s">
        <v>41</v>
      </c>
      <c r="J677" t="s">
        <v>29</v>
      </c>
      <c r="K677">
        <v>40</v>
      </c>
      <c r="L677">
        <v>0.2</v>
      </c>
      <c r="M677">
        <v>0.5</v>
      </c>
      <c r="N677">
        <v>0.27</v>
      </c>
      <c r="O677">
        <v>100</v>
      </c>
      <c r="P677">
        <v>0.01</v>
      </c>
      <c r="Q677">
        <v>30</v>
      </c>
      <c r="R677">
        <v>0.1</v>
      </c>
      <c r="S677">
        <v>250</v>
      </c>
      <c r="T677" t="s">
        <v>463</v>
      </c>
      <c r="U677">
        <v>400</v>
      </c>
      <c r="V677" t="s">
        <v>42</v>
      </c>
      <c r="W677">
        <v>300</v>
      </c>
      <c r="Y677" t="s">
        <v>209</v>
      </c>
    </row>
    <row r="678" spans="1:25">
      <c r="A678" t="s">
        <v>1286</v>
      </c>
      <c r="B678" s="2" t="str">
        <f>Hyperlink("https://www.diodes.com/datasheet/download/MMBT3906LP.pdf")</f>
        <v>https://www.diodes.com/datasheet/download/MMBT3906LP.pdf</v>
      </c>
      <c r="C678" t="str">
        <f>Hyperlink("https://www.diodes.com/part/view/MMBT3906LP","MMBT3906LP")</f>
        <v>MMBT3906LP</v>
      </c>
      <c r="D678" t="s">
        <v>1287</v>
      </c>
      <c r="H678" t="s">
        <v>27</v>
      </c>
      <c r="I678" t="s">
        <v>41</v>
      </c>
      <c r="J678" t="s">
        <v>29</v>
      </c>
      <c r="K678">
        <v>40</v>
      </c>
      <c r="L678">
        <v>0.2</v>
      </c>
      <c r="M678">
        <v>0.2</v>
      </c>
      <c r="N678">
        <v>0.4</v>
      </c>
      <c r="O678">
        <v>100</v>
      </c>
      <c r="P678">
        <v>0.01</v>
      </c>
      <c r="Q678">
        <v>30</v>
      </c>
      <c r="R678">
        <v>0.1</v>
      </c>
      <c r="S678">
        <v>250</v>
      </c>
      <c r="T678" t="s">
        <v>463</v>
      </c>
      <c r="U678">
        <v>400</v>
      </c>
      <c r="V678" t="s">
        <v>42</v>
      </c>
      <c r="W678">
        <v>300</v>
      </c>
      <c r="Y678" t="s">
        <v>46</v>
      </c>
    </row>
    <row r="679" spans="1:25">
      <c r="A679" t="s">
        <v>1288</v>
      </c>
      <c r="B679" s="2" t="str">
        <f>Hyperlink("https://www.diodes.com/datasheet/download/MMBT3906Q.pdf")</f>
        <v>https://www.diodes.com/datasheet/download/MMBT3906Q.pdf</v>
      </c>
      <c r="C679" t="str">
        <f>Hyperlink("https://www.diodes.com/part/view/MMBT3906Q","MMBT3906Q")</f>
        <v>MMBT3906Q</v>
      </c>
      <c r="D679" t="s">
        <v>1281</v>
      </c>
      <c r="H679" t="s">
        <v>33</v>
      </c>
      <c r="I679" t="s">
        <v>41</v>
      </c>
      <c r="J679" t="s">
        <v>29</v>
      </c>
      <c r="K679">
        <v>40</v>
      </c>
      <c r="L679">
        <v>0.2</v>
      </c>
      <c r="N679">
        <v>0.3</v>
      </c>
      <c r="O679">
        <v>100</v>
      </c>
      <c r="P679">
        <v>0.01</v>
      </c>
      <c r="Q679">
        <v>30</v>
      </c>
      <c r="R679">
        <v>0.1</v>
      </c>
      <c r="S679">
        <v>250</v>
      </c>
      <c r="T679" t="s">
        <v>463</v>
      </c>
      <c r="U679">
        <v>400</v>
      </c>
      <c r="V679" t="s">
        <v>42</v>
      </c>
      <c r="W679">
        <v>250</v>
      </c>
      <c r="Y679" t="s">
        <v>80</v>
      </c>
    </row>
    <row r="680" spans="1:25">
      <c r="A680" t="s">
        <v>1289</v>
      </c>
      <c r="B680" s="2" t="str">
        <f>Hyperlink("https://www.diodes.com/datasheet/download/MMBT3906T.pdf")</f>
        <v>https://www.diodes.com/datasheet/download/MMBT3906T.pdf</v>
      </c>
      <c r="C680" t="str">
        <f>Hyperlink("https://www.diodes.com/part/view/MMBT3906T","MMBT3906T")</f>
        <v>MMBT3906T</v>
      </c>
      <c r="D680" t="s">
        <v>1290</v>
      </c>
      <c r="H680" t="s">
        <v>27</v>
      </c>
      <c r="I680" t="s">
        <v>41</v>
      </c>
      <c r="J680" t="s">
        <v>29</v>
      </c>
      <c r="K680">
        <v>40</v>
      </c>
      <c r="L680">
        <v>0.2</v>
      </c>
      <c r="N680">
        <v>0.15</v>
      </c>
      <c r="O680">
        <v>100</v>
      </c>
      <c r="P680">
        <v>0.01</v>
      </c>
      <c r="Q680">
        <v>30</v>
      </c>
      <c r="R680">
        <v>0.1</v>
      </c>
      <c r="S680">
        <v>250</v>
      </c>
      <c r="T680" t="s">
        <v>463</v>
      </c>
      <c r="U680">
        <v>400</v>
      </c>
      <c r="V680" t="s">
        <v>42</v>
      </c>
      <c r="W680">
        <v>250</v>
      </c>
      <c r="Y680" t="s">
        <v>43</v>
      </c>
    </row>
    <row r="681" spans="1:25">
      <c r="A681" t="s">
        <v>1291</v>
      </c>
      <c r="B681" s="2" t="str">
        <f>Hyperlink("https://www.diodes.com/datasheet/download/MMBT4401.pdf")</f>
        <v>https://www.diodes.com/datasheet/download/MMBT4401.pdf</v>
      </c>
      <c r="C681" t="str">
        <f>Hyperlink("https://www.diodes.com/part/view/MMBT4401","MMBT4401")</f>
        <v>MMBT4401</v>
      </c>
      <c r="D681" t="s">
        <v>1258</v>
      </c>
      <c r="H681" t="s">
        <v>27</v>
      </c>
      <c r="I681" t="s">
        <v>41</v>
      </c>
      <c r="J681" t="s">
        <v>79</v>
      </c>
      <c r="K681">
        <v>40</v>
      </c>
      <c r="L681">
        <v>0.6</v>
      </c>
      <c r="M681">
        <v>1</v>
      </c>
      <c r="N681">
        <v>0.31</v>
      </c>
      <c r="O681">
        <v>100</v>
      </c>
      <c r="P681">
        <v>0.15</v>
      </c>
      <c r="Q681">
        <v>40</v>
      </c>
      <c r="R681">
        <v>0.5</v>
      </c>
      <c r="S681">
        <v>400</v>
      </c>
      <c r="T681" t="s">
        <v>423</v>
      </c>
      <c r="U681">
        <v>750</v>
      </c>
      <c r="V681" t="s">
        <v>30</v>
      </c>
      <c r="W681">
        <v>250</v>
      </c>
      <c r="Y681" t="s">
        <v>80</v>
      </c>
    </row>
    <row r="682" spans="1:25">
      <c r="A682" t="s">
        <v>1292</v>
      </c>
      <c r="B682" s="2" t="str">
        <f>Hyperlink("https://www.diodes.com/datasheet/download/MMBT4401Q.pdf")</f>
        <v>https://www.diodes.com/datasheet/download/MMBT4401Q.pdf</v>
      </c>
      <c r="C682" t="str">
        <f>Hyperlink("https://www.diodes.com/part/view/MMBT4401Q","MMBT4401Q")</f>
        <v>MMBT4401Q</v>
      </c>
      <c r="D682" t="s">
        <v>1258</v>
      </c>
      <c r="H682" t="s">
        <v>33</v>
      </c>
      <c r="I682" t="s">
        <v>41</v>
      </c>
      <c r="J682" t="s">
        <v>79</v>
      </c>
      <c r="K682">
        <v>40</v>
      </c>
      <c r="L682">
        <v>0.6</v>
      </c>
      <c r="M682">
        <v>1</v>
      </c>
      <c r="N682">
        <v>0.31</v>
      </c>
      <c r="O682">
        <v>100</v>
      </c>
      <c r="P682">
        <v>0.15</v>
      </c>
      <c r="Q682">
        <v>40</v>
      </c>
      <c r="R682">
        <v>0.5</v>
      </c>
      <c r="S682">
        <v>400</v>
      </c>
      <c r="T682" t="s">
        <v>423</v>
      </c>
      <c r="U682">
        <v>750</v>
      </c>
      <c r="V682" t="s">
        <v>30</v>
      </c>
      <c r="W682">
        <v>250</v>
      </c>
      <c r="Y682" t="s">
        <v>80</v>
      </c>
    </row>
    <row r="683" spans="1:25">
      <c r="A683" t="s">
        <v>1293</v>
      </c>
      <c r="B683" s="2" t="str">
        <f>Hyperlink("https://www.diodes.com/datasheet/download/MMBT4401T.pdf")</f>
        <v>https://www.diodes.com/datasheet/download/MMBT4401T.pdf</v>
      </c>
      <c r="C683" t="str">
        <f>Hyperlink("https://www.diodes.com/part/view/MMBT4401T","MMBT4401T")</f>
        <v>MMBT4401T</v>
      </c>
      <c r="D683" t="s">
        <v>1263</v>
      </c>
      <c r="H683" t="s">
        <v>27</v>
      </c>
      <c r="I683" t="s">
        <v>41</v>
      </c>
      <c r="J683" t="s">
        <v>79</v>
      </c>
      <c r="K683">
        <v>40</v>
      </c>
      <c r="L683">
        <v>0.6</v>
      </c>
      <c r="N683">
        <v>0.15</v>
      </c>
      <c r="O683">
        <v>100</v>
      </c>
      <c r="P683">
        <v>0.15</v>
      </c>
      <c r="Q683">
        <v>40</v>
      </c>
      <c r="R683">
        <v>0.5</v>
      </c>
      <c r="S683">
        <v>400</v>
      </c>
      <c r="T683" t="s">
        <v>423</v>
      </c>
      <c r="U683">
        <v>750</v>
      </c>
      <c r="V683" t="s">
        <v>30</v>
      </c>
      <c r="W683">
        <v>250</v>
      </c>
      <c r="Y683" t="s">
        <v>43</v>
      </c>
    </row>
    <row r="684" spans="1:25">
      <c r="A684" t="s">
        <v>1294</v>
      </c>
      <c r="B684" s="2" t="str">
        <f>Hyperlink("https://www.diodes.com/datasheet/download/MMBT4403.pdf")</f>
        <v>https://www.diodes.com/datasheet/download/MMBT4403.pdf</v>
      </c>
      <c r="C684" t="str">
        <f>Hyperlink("https://www.diodes.com/part/view/MMBT4403","MMBT4403")</f>
        <v>MMBT4403</v>
      </c>
      <c r="D684" t="s">
        <v>1295</v>
      </c>
      <c r="H684" t="s">
        <v>27</v>
      </c>
      <c r="I684" t="s">
        <v>41</v>
      </c>
      <c r="J684" t="s">
        <v>29</v>
      </c>
      <c r="K684">
        <v>40</v>
      </c>
      <c r="L684">
        <v>0.6</v>
      </c>
      <c r="N684">
        <v>0.31</v>
      </c>
      <c r="O684">
        <v>100</v>
      </c>
      <c r="P684">
        <v>0.15</v>
      </c>
      <c r="Q684">
        <v>20</v>
      </c>
      <c r="R684">
        <v>0.5</v>
      </c>
      <c r="S684">
        <v>400</v>
      </c>
      <c r="T684" t="s">
        <v>423</v>
      </c>
      <c r="U684">
        <v>750</v>
      </c>
      <c r="V684" t="s">
        <v>30</v>
      </c>
      <c r="W684">
        <v>200</v>
      </c>
      <c r="Y684" t="s">
        <v>80</v>
      </c>
    </row>
    <row r="685" spans="1:25">
      <c r="A685" t="s">
        <v>1296</v>
      </c>
      <c r="B685" s="2" t="str">
        <f>Hyperlink("https://www.diodes.com/datasheet/download/MMBT4403T.pdf")</f>
        <v>https://www.diodes.com/datasheet/download/MMBT4403T.pdf</v>
      </c>
      <c r="C685" t="str">
        <f>Hyperlink("https://www.diodes.com/part/view/MMBT4403T","MMBT4403T")</f>
        <v>MMBT4403T</v>
      </c>
      <c r="D685" t="s">
        <v>1297</v>
      </c>
      <c r="H685" t="s">
        <v>27</v>
      </c>
      <c r="I685" t="s">
        <v>41</v>
      </c>
      <c r="J685" t="s">
        <v>29</v>
      </c>
      <c r="K685">
        <v>40</v>
      </c>
      <c r="L685">
        <v>0.6</v>
      </c>
      <c r="N685">
        <v>0.15</v>
      </c>
      <c r="O685">
        <v>100</v>
      </c>
      <c r="P685">
        <v>0.15</v>
      </c>
      <c r="Q685">
        <v>20</v>
      </c>
      <c r="R685">
        <v>0.5</v>
      </c>
      <c r="S685">
        <v>400</v>
      </c>
      <c r="T685" t="s">
        <v>423</v>
      </c>
      <c r="U685">
        <v>750</v>
      </c>
      <c r="V685" t="s">
        <v>30</v>
      </c>
      <c r="W685">
        <v>200</v>
      </c>
      <c r="Y685" t="s">
        <v>43</v>
      </c>
    </row>
    <row r="686" spans="1:25">
      <c r="A686" t="s">
        <v>1298</v>
      </c>
      <c r="B686" s="2" t="str">
        <f>Hyperlink("https://www.diodes.com/datasheet/download/MMBT5401.pdf")</f>
        <v>https://www.diodes.com/datasheet/download/MMBT5401.pdf</v>
      </c>
      <c r="C686" t="str">
        <f>Hyperlink("https://www.diodes.com/part/view/MMBT5401","MMBT5401")</f>
        <v>MMBT5401</v>
      </c>
      <c r="D686" t="s">
        <v>1299</v>
      </c>
      <c r="H686" t="s">
        <v>27</v>
      </c>
      <c r="I686" t="s">
        <v>54</v>
      </c>
      <c r="J686" t="s">
        <v>29</v>
      </c>
      <c r="K686">
        <v>150</v>
      </c>
      <c r="L686">
        <v>0.6</v>
      </c>
      <c r="N686">
        <v>0.31</v>
      </c>
      <c r="O686">
        <v>60</v>
      </c>
      <c r="P686">
        <v>0.01</v>
      </c>
      <c r="Q686">
        <v>50</v>
      </c>
      <c r="R686">
        <v>0.05</v>
      </c>
      <c r="S686">
        <v>200</v>
      </c>
      <c r="T686" t="s">
        <v>463</v>
      </c>
      <c r="U686">
        <v>500</v>
      </c>
      <c r="V686" t="s">
        <v>42</v>
      </c>
      <c r="W686">
        <v>100</v>
      </c>
      <c r="Y686" t="s">
        <v>80</v>
      </c>
    </row>
    <row r="687" spans="1:25">
      <c r="A687" t="s">
        <v>1300</v>
      </c>
      <c r="B687" s="2" t="str">
        <f>Hyperlink("https://www.diodes.com/datasheet/download/MMBT5401Q.pdf")</f>
        <v>https://www.diodes.com/datasheet/download/MMBT5401Q.pdf</v>
      </c>
      <c r="C687" t="str">
        <f>Hyperlink("https://www.diodes.com/part/view/MMBT5401Q","MMBT5401Q")</f>
        <v>MMBT5401Q</v>
      </c>
      <c r="D687" t="s">
        <v>1301</v>
      </c>
      <c r="H687" t="s">
        <v>33</v>
      </c>
      <c r="I687" t="s">
        <v>54</v>
      </c>
      <c r="J687" t="s">
        <v>29</v>
      </c>
      <c r="K687">
        <v>150</v>
      </c>
      <c r="L687">
        <v>0.6</v>
      </c>
      <c r="N687">
        <v>0.31</v>
      </c>
      <c r="O687">
        <v>60</v>
      </c>
      <c r="P687">
        <v>0.01</v>
      </c>
      <c r="Q687">
        <v>50</v>
      </c>
      <c r="R687">
        <v>0.05</v>
      </c>
      <c r="S687">
        <v>200</v>
      </c>
      <c r="T687" t="s">
        <v>463</v>
      </c>
      <c r="U687">
        <v>500</v>
      </c>
      <c r="V687" t="s">
        <v>42</v>
      </c>
      <c r="W687">
        <v>100</v>
      </c>
      <c r="Y687" t="s">
        <v>80</v>
      </c>
    </row>
    <row r="688" spans="1:25">
      <c r="A688" t="s">
        <v>1302</v>
      </c>
      <c r="B688" s="2" t="str">
        <f>Hyperlink("https://www.diodes.com/datasheet/download/MMBT5551.pdf")</f>
        <v>https://www.diodes.com/datasheet/download/MMBT5551.pdf</v>
      </c>
      <c r="C688" t="str">
        <f>Hyperlink("https://www.diodes.com/part/view/MMBT5551","MMBT5551")</f>
        <v>MMBT5551</v>
      </c>
      <c r="D688" t="s">
        <v>1303</v>
      </c>
      <c r="H688" t="s">
        <v>27</v>
      </c>
      <c r="I688" t="s">
        <v>54</v>
      </c>
      <c r="J688" t="s">
        <v>79</v>
      </c>
      <c r="K688">
        <v>160</v>
      </c>
      <c r="L688">
        <v>0.6</v>
      </c>
      <c r="N688">
        <v>0.3</v>
      </c>
      <c r="O688">
        <v>80</v>
      </c>
      <c r="P688">
        <v>0.01</v>
      </c>
      <c r="Q688">
        <v>30</v>
      </c>
      <c r="R688">
        <v>0.05</v>
      </c>
      <c r="S688">
        <v>150</v>
      </c>
      <c r="T688" t="s">
        <v>463</v>
      </c>
      <c r="U688">
        <v>200</v>
      </c>
      <c r="V688" t="s">
        <v>42</v>
      </c>
      <c r="W688">
        <v>100</v>
      </c>
      <c r="Y688" t="s">
        <v>80</v>
      </c>
    </row>
    <row r="689" spans="1:25">
      <c r="A689" t="s">
        <v>1304</v>
      </c>
      <c r="B689" s="2" t="str">
        <f>Hyperlink("https://www.diodes.com/datasheet/download/MMBT5551Q.pdf")</f>
        <v>https://www.diodes.com/datasheet/download/MMBT5551Q.pdf</v>
      </c>
      <c r="C689" t="str">
        <f>Hyperlink("https://www.diodes.com/part/view/MMBT5551Q","MMBT5551Q")</f>
        <v>MMBT5551Q</v>
      </c>
      <c r="D689" t="s">
        <v>1303</v>
      </c>
      <c r="H689" t="s">
        <v>33</v>
      </c>
      <c r="I689" t="s">
        <v>41</v>
      </c>
      <c r="J689" t="s">
        <v>79</v>
      </c>
      <c r="K689">
        <v>160</v>
      </c>
      <c r="L689">
        <v>0.6</v>
      </c>
      <c r="N689">
        <v>0.3</v>
      </c>
      <c r="O689">
        <v>80</v>
      </c>
      <c r="P689">
        <v>0.01</v>
      </c>
      <c r="Q689">
        <v>30</v>
      </c>
      <c r="R689">
        <v>0.05</v>
      </c>
      <c r="S689">
        <v>150</v>
      </c>
      <c r="T689" t="s">
        <v>463</v>
      </c>
      <c r="U689">
        <v>200</v>
      </c>
      <c r="V689" t="s">
        <v>42</v>
      </c>
      <c r="W689">
        <v>100</v>
      </c>
      <c r="Y689" t="s">
        <v>80</v>
      </c>
    </row>
    <row r="690" spans="1:25">
      <c r="A690" t="s">
        <v>1305</v>
      </c>
      <c r="B690" s="2" t="str">
        <f>Hyperlink("https://www.diodes.com/datasheet/download/MMBT6427.pdf")</f>
        <v>https://www.diodes.com/datasheet/download/MMBT6427.pdf</v>
      </c>
      <c r="C690" t="str">
        <f>Hyperlink("https://www.diodes.com/part/view/MMBT6427","MMBT6427")</f>
        <v>MMBT6427</v>
      </c>
      <c r="D690" t="s">
        <v>1306</v>
      </c>
      <c r="H690" t="s">
        <v>27</v>
      </c>
      <c r="I690" t="s">
        <v>363</v>
      </c>
      <c r="J690" t="s">
        <v>79</v>
      </c>
      <c r="K690">
        <v>40</v>
      </c>
      <c r="L690">
        <v>0.5</v>
      </c>
      <c r="N690">
        <v>0.3</v>
      </c>
      <c r="O690">
        <v>20000</v>
      </c>
      <c r="P690">
        <v>0.1</v>
      </c>
      <c r="Q690">
        <v>14000</v>
      </c>
      <c r="R690">
        <v>0.5</v>
      </c>
      <c r="S690">
        <v>1200</v>
      </c>
      <c r="T690" t="s">
        <v>1307</v>
      </c>
      <c r="U690">
        <v>1500</v>
      </c>
      <c r="V690" t="s">
        <v>432</v>
      </c>
      <c r="Y690" t="s">
        <v>80</v>
      </c>
    </row>
    <row r="691" spans="1:25">
      <c r="A691" t="s">
        <v>1308</v>
      </c>
      <c r="B691" s="2" t="str">
        <f>Hyperlink("https://www.diodes.com/datasheet/download/MMBTA05.pdf")</f>
        <v>https://www.diodes.com/datasheet/download/MMBTA05.pdf</v>
      </c>
      <c r="C691" t="str">
        <f>Hyperlink("https://www.diodes.com/part/view/MMBTA05","MMBTA05")</f>
        <v>MMBTA05</v>
      </c>
      <c r="D691" t="s">
        <v>368</v>
      </c>
      <c r="H691" t="s">
        <v>27</v>
      </c>
      <c r="I691" t="s">
        <v>28</v>
      </c>
      <c r="J691" t="s">
        <v>79</v>
      </c>
      <c r="K691">
        <v>60</v>
      </c>
      <c r="L691">
        <v>0.5</v>
      </c>
      <c r="M691">
        <v>1</v>
      </c>
      <c r="N691">
        <v>0.31</v>
      </c>
      <c r="O691">
        <v>100</v>
      </c>
      <c r="P691">
        <v>0.01</v>
      </c>
      <c r="Q691">
        <v>100</v>
      </c>
      <c r="R691">
        <v>0.1</v>
      </c>
      <c r="S691">
        <v>250</v>
      </c>
      <c r="T691" t="s">
        <v>55</v>
      </c>
      <c r="W691">
        <v>100</v>
      </c>
      <c r="Y691" t="s">
        <v>80</v>
      </c>
    </row>
    <row r="692" spans="1:25">
      <c r="A692" t="s">
        <v>1309</v>
      </c>
      <c r="B692" s="2" t="str">
        <f>Hyperlink("https://www.diodes.com/datasheet/download/MMBTA05.pdf")</f>
        <v>https://www.diodes.com/datasheet/download/MMBTA05.pdf</v>
      </c>
      <c r="C692" t="str">
        <f>Hyperlink("https://www.diodes.com/part/view/MMBTA05Q","MMBTA05Q")</f>
        <v>MMBTA05Q</v>
      </c>
      <c r="D692" t="s">
        <v>368</v>
      </c>
      <c r="H692" t="s">
        <v>33</v>
      </c>
      <c r="I692" t="s">
        <v>28</v>
      </c>
      <c r="J692" t="s">
        <v>79</v>
      </c>
      <c r="K692">
        <v>60</v>
      </c>
      <c r="L692">
        <v>0.5</v>
      </c>
      <c r="M692">
        <v>1</v>
      </c>
      <c r="N692">
        <v>0.31</v>
      </c>
      <c r="O692">
        <v>100</v>
      </c>
      <c r="P692">
        <v>0.01</v>
      </c>
      <c r="Q692">
        <v>100</v>
      </c>
      <c r="R692">
        <v>0.1</v>
      </c>
      <c r="S692">
        <v>250</v>
      </c>
      <c r="T692" t="s">
        <v>55</v>
      </c>
      <c r="W692">
        <v>100</v>
      </c>
      <c r="Y692" t="s">
        <v>80</v>
      </c>
    </row>
    <row r="693" spans="1:25">
      <c r="A693" t="s">
        <v>1310</v>
      </c>
      <c r="B693" s="2" t="str">
        <f>Hyperlink("https://www.diodes.com/datasheet/download/MMBTA06.pdf")</f>
        <v>https://www.diodes.com/datasheet/download/MMBTA06.pdf</v>
      </c>
      <c r="C693" t="str">
        <f>Hyperlink("https://www.diodes.com/part/view/MMBTA06","MMBTA06")</f>
        <v>MMBTA06</v>
      </c>
      <c r="D693" t="s">
        <v>1311</v>
      </c>
      <c r="H693" t="s">
        <v>27</v>
      </c>
      <c r="I693" t="s">
        <v>28</v>
      </c>
      <c r="J693" t="s">
        <v>79</v>
      </c>
      <c r="K693">
        <v>80</v>
      </c>
      <c r="L693">
        <v>0.5</v>
      </c>
      <c r="M693">
        <v>1</v>
      </c>
      <c r="N693">
        <v>0.31</v>
      </c>
      <c r="O693">
        <v>100</v>
      </c>
      <c r="P693">
        <v>0.01</v>
      </c>
      <c r="Q693">
        <v>100</v>
      </c>
      <c r="R693">
        <v>0.1</v>
      </c>
      <c r="S693">
        <v>250</v>
      </c>
      <c r="T693" t="s">
        <v>55</v>
      </c>
      <c r="W693">
        <v>100</v>
      </c>
      <c r="Y693" t="s">
        <v>80</v>
      </c>
    </row>
    <row r="694" spans="1:25">
      <c r="A694" t="s">
        <v>1312</v>
      </c>
      <c r="B694" s="2" t="str">
        <f>Hyperlink("https://www.diodes.com/datasheet/download/MMBTA06.pdf")</f>
        <v>https://www.diodes.com/datasheet/download/MMBTA06.pdf</v>
      </c>
      <c r="C694" t="str">
        <f>Hyperlink("https://www.diodes.com/part/view/MMBTA06Q","MMBTA06Q")</f>
        <v>MMBTA06Q</v>
      </c>
      <c r="D694" t="s">
        <v>1311</v>
      </c>
      <c r="H694" t="s">
        <v>33</v>
      </c>
      <c r="I694" t="s">
        <v>28</v>
      </c>
      <c r="J694" t="s">
        <v>79</v>
      </c>
      <c r="K694">
        <v>80</v>
      </c>
      <c r="L694">
        <v>0.5</v>
      </c>
      <c r="M694">
        <v>1</v>
      </c>
      <c r="N694">
        <v>0.31</v>
      </c>
      <c r="O694">
        <v>100</v>
      </c>
      <c r="P694">
        <v>0.01</v>
      </c>
      <c r="Q694">
        <v>100</v>
      </c>
      <c r="R694">
        <v>0.1</v>
      </c>
      <c r="S694">
        <v>250</v>
      </c>
      <c r="T694" t="s">
        <v>55</v>
      </c>
      <c r="W694">
        <v>100</v>
      </c>
      <c r="Y694" t="s">
        <v>80</v>
      </c>
    </row>
    <row r="695" spans="1:25">
      <c r="A695" t="s">
        <v>1313</v>
      </c>
      <c r="B695" s="2" t="str">
        <f>Hyperlink("https://www.diodes.com/datasheet/download/MMBTA13.pdf")</f>
        <v>https://www.diodes.com/datasheet/download/MMBTA13.pdf</v>
      </c>
      <c r="C695" t="str">
        <f>Hyperlink("https://www.diodes.com/part/view/MMBTA13","MMBTA13")</f>
        <v>MMBTA13</v>
      </c>
      <c r="D695" t="s">
        <v>1314</v>
      </c>
      <c r="H695" t="s">
        <v>27</v>
      </c>
      <c r="I695" t="s">
        <v>363</v>
      </c>
      <c r="J695" t="s">
        <v>79</v>
      </c>
      <c r="K695">
        <v>30</v>
      </c>
      <c r="L695">
        <v>0.3</v>
      </c>
      <c r="N695">
        <v>0.3</v>
      </c>
      <c r="O695">
        <v>5000</v>
      </c>
      <c r="P695">
        <v>0.01</v>
      </c>
      <c r="Q695">
        <v>10000</v>
      </c>
      <c r="R695">
        <v>0.1</v>
      </c>
      <c r="S695">
        <v>1500</v>
      </c>
      <c r="T695" t="s">
        <v>364</v>
      </c>
      <c r="W695">
        <v>125</v>
      </c>
      <c r="Y695" t="s">
        <v>80</v>
      </c>
    </row>
    <row r="696" spans="1:25">
      <c r="A696" t="s">
        <v>1315</v>
      </c>
      <c r="B696" s="2" t="str">
        <f>Hyperlink("https://www.diodes.com/datasheet/download/MMBTA14.pdf")</f>
        <v>https://www.diodes.com/datasheet/download/MMBTA14.pdf</v>
      </c>
      <c r="C696" t="str">
        <f>Hyperlink("https://www.diodes.com/part/view/MMBTA14","MMBTA14")</f>
        <v>MMBTA14</v>
      </c>
      <c r="D696" t="s">
        <v>1314</v>
      </c>
      <c r="H696" t="s">
        <v>27</v>
      </c>
      <c r="I696" t="s">
        <v>363</v>
      </c>
      <c r="J696" t="s">
        <v>79</v>
      </c>
      <c r="K696">
        <v>30</v>
      </c>
      <c r="L696">
        <v>0.3</v>
      </c>
      <c r="N696">
        <v>0.3</v>
      </c>
      <c r="O696">
        <v>10000</v>
      </c>
      <c r="P696">
        <v>0.01</v>
      </c>
      <c r="Q696">
        <v>20000</v>
      </c>
      <c r="R696">
        <v>0.1</v>
      </c>
      <c r="S696">
        <v>1500</v>
      </c>
      <c r="T696" t="s">
        <v>364</v>
      </c>
      <c r="W696">
        <v>125</v>
      </c>
      <c r="Y696" t="s">
        <v>80</v>
      </c>
    </row>
    <row r="697" spans="1:25">
      <c r="A697" t="s">
        <v>1316</v>
      </c>
      <c r="B697" s="2" t="str">
        <f>Hyperlink("https://www.diodes.com/datasheet/download/MMBTA42.pdf")</f>
        <v>https://www.diodes.com/datasheet/download/MMBTA42.pdf</v>
      </c>
      <c r="C697" t="str">
        <f>Hyperlink("https://www.diodes.com/part/view/MMBTA42","MMBTA42")</f>
        <v>MMBTA42</v>
      </c>
      <c r="D697" t="s">
        <v>942</v>
      </c>
      <c r="H697" t="s">
        <v>27</v>
      </c>
      <c r="I697" t="s">
        <v>54</v>
      </c>
      <c r="J697" t="s">
        <v>79</v>
      </c>
      <c r="K697">
        <v>300</v>
      </c>
      <c r="L697">
        <v>0.5</v>
      </c>
      <c r="N697">
        <v>0.3</v>
      </c>
      <c r="O697">
        <v>40</v>
      </c>
      <c r="P697">
        <v>0.01</v>
      </c>
      <c r="Q697">
        <v>40</v>
      </c>
      <c r="R697">
        <v>0.03</v>
      </c>
      <c r="S697">
        <v>500</v>
      </c>
      <c r="T697" t="s">
        <v>480</v>
      </c>
      <c r="W697">
        <v>50</v>
      </c>
      <c r="Y697" t="s">
        <v>80</v>
      </c>
    </row>
    <row r="698" spans="1:25">
      <c r="A698" t="s">
        <v>1317</v>
      </c>
      <c r="B698" s="2" t="str">
        <f>Hyperlink("https://www.diodes.com/datasheet/download/MMBTA42Q.pdf")</f>
        <v>https://www.diodes.com/datasheet/download/MMBTA42Q.pdf</v>
      </c>
      <c r="C698" t="str">
        <f>Hyperlink("https://www.diodes.com/part/view/MMBTA42Q","MMBTA42Q")</f>
        <v>MMBTA42Q</v>
      </c>
      <c r="D698" t="s">
        <v>942</v>
      </c>
      <c r="H698" t="s">
        <v>33</v>
      </c>
      <c r="I698" t="s">
        <v>54</v>
      </c>
      <c r="J698" t="s">
        <v>79</v>
      </c>
      <c r="K698">
        <v>300</v>
      </c>
      <c r="L698">
        <v>0.5</v>
      </c>
      <c r="N698">
        <v>0.3</v>
      </c>
      <c r="O698">
        <v>40</v>
      </c>
      <c r="P698">
        <v>0.01</v>
      </c>
      <c r="Q698">
        <v>40</v>
      </c>
      <c r="R698">
        <v>0.03</v>
      </c>
      <c r="S698">
        <v>500</v>
      </c>
      <c r="T698" t="s">
        <v>480</v>
      </c>
      <c r="W698">
        <v>50</v>
      </c>
      <c r="Y698" t="s">
        <v>80</v>
      </c>
    </row>
    <row r="699" spans="1:25">
      <c r="A699" t="s">
        <v>1318</v>
      </c>
      <c r="B699" s="2" t="str">
        <f>Hyperlink("https://www.diodes.com/datasheet/download/MMBTA55.pdf")</f>
        <v>https://www.diodes.com/datasheet/download/MMBTA55.pdf</v>
      </c>
      <c r="C699" t="str">
        <f>Hyperlink("https://www.diodes.com/part/view/MMBTA55","MMBTA55")</f>
        <v>MMBTA55</v>
      </c>
      <c r="D699" t="s">
        <v>362</v>
      </c>
      <c r="H699" t="s">
        <v>27</v>
      </c>
      <c r="I699" t="s">
        <v>28</v>
      </c>
      <c r="J699" t="s">
        <v>29</v>
      </c>
      <c r="K699">
        <v>60</v>
      </c>
      <c r="L699">
        <v>0.5</v>
      </c>
      <c r="N699">
        <v>0.31</v>
      </c>
      <c r="O699">
        <v>100</v>
      </c>
      <c r="P699">
        <v>0.01</v>
      </c>
      <c r="Q699">
        <v>100</v>
      </c>
      <c r="R699">
        <v>0.1</v>
      </c>
      <c r="S699">
        <v>250</v>
      </c>
      <c r="T699" t="s">
        <v>55</v>
      </c>
      <c r="W699">
        <v>50</v>
      </c>
      <c r="Y699" t="s">
        <v>80</v>
      </c>
    </row>
    <row r="700" spans="1:25">
      <c r="A700" t="s">
        <v>1319</v>
      </c>
      <c r="B700" s="2" t="str">
        <f>Hyperlink("https://www.diodes.com/datasheet/download/MMBTA55Q.pdf")</f>
        <v>https://www.diodes.com/datasheet/download/MMBTA55Q.pdf</v>
      </c>
      <c r="C700" t="str">
        <f>Hyperlink("https://www.diodes.com/part/view/MMBTA55Q","MMBTA55Q")</f>
        <v>MMBTA55Q</v>
      </c>
      <c r="D700" t="s">
        <v>362</v>
      </c>
      <c r="H700" t="s">
        <v>33</v>
      </c>
      <c r="I700" t="s">
        <v>28</v>
      </c>
      <c r="J700" t="s">
        <v>29</v>
      </c>
      <c r="K700">
        <v>60</v>
      </c>
      <c r="L700">
        <v>0.5</v>
      </c>
      <c r="N700">
        <v>0.31</v>
      </c>
      <c r="O700">
        <v>100</v>
      </c>
      <c r="P700">
        <v>0.01</v>
      </c>
      <c r="Q700">
        <v>100</v>
      </c>
      <c r="R700">
        <v>0.1</v>
      </c>
      <c r="S700">
        <v>250</v>
      </c>
      <c r="T700" t="s">
        <v>55</v>
      </c>
      <c r="W700">
        <v>50</v>
      </c>
      <c r="Y700" t="s">
        <v>80</v>
      </c>
    </row>
    <row r="701" spans="1:25">
      <c r="A701" t="s">
        <v>1320</v>
      </c>
      <c r="B701" s="2" t="str">
        <f>Hyperlink("https://www.diodes.com/datasheet/download/MMBTA56.pdf")</f>
        <v>https://www.diodes.com/datasheet/download/MMBTA56.pdf</v>
      </c>
      <c r="C701" t="str">
        <f>Hyperlink("https://www.diodes.com/part/view/MMBTA56","MMBTA56")</f>
        <v>MMBTA56</v>
      </c>
      <c r="D701" t="s">
        <v>1321</v>
      </c>
      <c r="H701" t="s">
        <v>27</v>
      </c>
      <c r="I701" t="s">
        <v>28</v>
      </c>
      <c r="J701" t="s">
        <v>29</v>
      </c>
      <c r="K701">
        <v>80</v>
      </c>
      <c r="L701">
        <v>0.5</v>
      </c>
      <c r="N701">
        <v>0.31</v>
      </c>
      <c r="O701">
        <v>100</v>
      </c>
      <c r="P701">
        <v>0.01</v>
      </c>
      <c r="Q701">
        <v>100</v>
      </c>
      <c r="R701">
        <v>0.1</v>
      </c>
      <c r="S701">
        <v>250</v>
      </c>
      <c r="T701" t="s">
        <v>55</v>
      </c>
      <c r="W701">
        <v>50</v>
      </c>
      <c r="Y701" t="s">
        <v>80</v>
      </c>
    </row>
    <row r="702" spans="1:25">
      <c r="A702" t="s">
        <v>1322</v>
      </c>
      <c r="B702" s="2" t="str">
        <f>Hyperlink("https://www.diodes.com/datasheet/download/MMBTA56Q.pdf")</f>
        <v>https://www.diodes.com/datasheet/download/MMBTA56Q.pdf</v>
      </c>
      <c r="C702" t="str">
        <f>Hyperlink("https://www.diodes.com/part/view/MMBTA56Q","MMBTA56Q")</f>
        <v>MMBTA56Q</v>
      </c>
      <c r="D702" t="s">
        <v>1321</v>
      </c>
      <c r="H702" t="s">
        <v>33</v>
      </c>
      <c r="I702" t="s">
        <v>28</v>
      </c>
      <c r="J702" t="s">
        <v>29</v>
      </c>
      <c r="K702">
        <v>80</v>
      </c>
      <c r="L702">
        <v>0.5</v>
      </c>
      <c r="N702">
        <v>0.31</v>
      </c>
      <c r="O702">
        <v>100</v>
      </c>
      <c r="P702">
        <v>0.01</v>
      </c>
      <c r="Q702">
        <v>100</v>
      </c>
      <c r="R702">
        <v>0.1</v>
      </c>
      <c r="S702">
        <v>250</v>
      </c>
      <c r="T702" t="s">
        <v>55</v>
      </c>
      <c r="W702">
        <v>50</v>
      </c>
      <c r="Y702" t="s">
        <v>80</v>
      </c>
    </row>
    <row r="703" spans="1:25">
      <c r="A703" t="s">
        <v>1323</v>
      </c>
      <c r="B703" s="2" t="str">
        <f>Hyperlink("https://www.diodes.com/datasheet/download/MMBTA63.pdf")</f>
        <v>https://www.diodes.com/datasheet/download/MMBTA63.pdf</v>
      </c>
      <c r="C703" t="str">
        <f>Hyperlink("https://www.diodes.com/part/view/MMBTA63","MMBTA63")</f>
        <v>MMBTA63</v>
      </c>
      <c r="D703" t="s">
        <v>1324</v>
      </c>
      <c r="H703" t="s">
        <v>27</v>
      </c>
      <c r="I703" t="s">
        <v>363</v>
      </c>
      <c r="J703" t="s">
        <v>29</v>
      </c>
      <c r="K703">
        <v>30</v>
      </c>
      <c r="L703">
        <v>0.5</v>
      </c>
      <c r="N703">
        <v>0.3</v>
      </c>
      <c r="O703">
        <v>5000</v>
      </c>
      <c r="P703">
        <v>0.01</v>
      </c>
      <c r="Q703">
        <v>10000</v>
      </c>
      <c r="R703">
        <v>0.1</v>
      </c>
      <c r="S703">
        <v>1500</v>
      </c>
      <c r="T703" t="s">
        <v>364</v>
      </c>
      <c r="W703">
        <v>125</v>
      </c>
      <c r="Y703" t="s">
        <v>80</v>
      </c>
    </row>
    <row r="704" spans="1:25">
      <c r="A704" t="s">
        <v>1325</v>
      </c>
      <c r="B704" s="2" t="str">
        <f>Hyperlink("https://www.diodes.com/datasheet/download/MMBTA64.pdf")</f>
        <v>https://www.diodes.com/datasheet/download/MMBTA64.pdf</v>
      </c>
      <c r="C704" t="str">
        <f>Hyperlink("https://www.diodes.com/part/view/MMBTA64","MMBTA64")</f>
        <v>MMBTA64</v>
      </c>
      <c r="D704" t="s">
        <v>1324</v>
      </c>
      <c r="H704" t="s">
        <v>27</v>
      </c>
      <c r="I704" t="s">
        <v>363</v>
      </c>
      <c r="J704" t="s">
        <v>29</v>
      </c>
      <c r="K704">
        <v>30</v>
      </c>
      <c r="L704">
        <v>0.5</v>
      </c>
      <c r="N704">
        <v>0.3</v>
      </c>
      <c r="O704">
        <v>10000</v>
      </c>
      <c r="P704">
        <v>0.01</v>
      </c>
      <c r="Q704">
        <v>20000</v>
      </c>
      <c r="R704">
        <v>0.1</v>
      </c>
      <c r="S704">
        <v>1500</v>
      </c>
      <c r="T704" t="s">
        <v>364</v>
      </c>
      <c r="W704">
        <v>125</v>
      </c>
      <c r="Y704" t="s">
        <v>80</v>
      </c>
    </row>
    <row r="705" spans="1:25">
      <c r="A705" t="s">
        <v>1326</v>
      </c>
      <c r="B705" s="2" t="str">
        <f>Hyperlink("https://www.diodes.com/datasheet/download/MMBTA92.pdf")</f>
        <v>https://www.diodes.com/datasheet/download/MMBTA92.pdf</v>
      </c>
      <c r="C705" t="str">
        <f>Hyperlink("https://www.diodes.com/part/view/MMBTA92","MMBTA92")</f>
        <v>MMBTA92</v>
      </c>
      <c r="D705" t="s">
        <v>1327</v>
      </c>
      <c r="H705" t="s">
        <v>27</v>
      </c>
      <c r="I705" t="s">
        <v>54</v>
      </c>
      <c r="J705" t="s">
        <v>29</v>
      </c>
      <c r="K705">
        <v>300</v>
      </c>
      <c r="L705">
        <v>0.5</v>
      </c>
      <c r="N705">
        <v>0.3</v>
      </c>
      <c r="O705">
        <v>40</v>
      </c>
      <c r="P705">
        <v>0.01</v>
      </c>
      <c r="Q705">
        <v>25</v>
      </c>
      <c r="R705">
        <v>0.03</v>
      </c>
      <c r="S705">
        <v>500</v>
      </c>
      <c r="T705" t="s">
        <v>480</v>
      </c>
      <c r="W705">
        <v>50</v>
      </c>
      <c r="Y705" t="s">
        <v>80</v>
      </c>
    </row>
    <row r="706" spans="1:25">
      <c r="A706" t="s">
        <v>1328</v>
      </c>
      <c r="B706" s="2" t="str">
        <f>Hyperlink("https://www.diodes.com/datasheet/download/MMBTA92.pdf")</f>
        <v>https://www.diodes.com/datasheet/download/MMBTA92.pdf</v>
      </c>
      <c r="C706" t="str">
        <f>Hyperlink("https://www.diodes.com/part/view/MMBTA92Q","MMBTA92Q")</f>
        <v>MMBTA92Q</v>
      </c>
      <c r="D706" t="s">
        <v>1327</v>
      </c>
      <c r="H706" t="s">
        <v>33</v>
      </c>
      <c r="I706" t="s">
        <v>54</v>
      </c>
      <c r="J706" t="s">
        <v>29</v>
      </c>
      <c r="K706">
        <v>300</v>
      </c>
      <c r="L706">
        <v>0.5</v>
      </c>
      <c r="N706">
        <v>0.3</v>
      </c>
      <c r="O706">
        <v>40</v>
      </c>
      <c r="P706">
        <v>0.01</v>
      </c>
      <c r="Q706">
        <v>25</v>
      </c>
      <c r="R706">
        <v>0.03</v>
      </c>
      <c r="S706">
        <v>500</v>
      </c>
      <c r="T706" t="s">
        <v>480</v>
      </c>
      <c r="W706">
        <v>50</v>
      </c>
      <c r="Y706" t="s">
        <v>80</v>
      </c>
    </row>
    <row r="707" spans="1:25">
      <c r="A707" t="s">
        <v>1329</v>
      </c>
      <c r="B707" s="2" t="str">
        <f>Hyperlink("https://www.diodes.com/datasheet/download/MMBTH10.pdf")</f>
        <v>https://www.diodes.com/datasheet/download/MMBTH10.pdf</v>
      </c>
      <c r="C707" t="str">
        <f>Hyperlink("https://www.diodes.com/part/view/MMBTH10","MMBTH10")</f>
        <v>MMBTH10</v>
      </c>
      <c r="D707" t="s">
        <v>1330</v>
      </c>
      <c r="H707" t="s">
        <v>27</v>
      </c>
      <c r="I707" t="s">
        <v>420</v>
      </c>
      <c r="J707" t="s">
        <v>79</v>
      </c>
      <c r="K707">
        <v>25</v>
      </c>
      <c r="L707">
        <v>0.05</v>
      </c>
      <c r="N707">
        <v>0.31</v>
      </c>
      <c r="O707">
        <v>60</v>
      </c>
      <c r="P707">
        <v>0.004</v>
      </c>
      <c r="S707">
        <v>500</v>
      </c>
      <c r="T707" t="s">
        <v>1331</v>
      </c>
      <c r="W707">
        <v>650</v>
      </c>
      <c r="Y707" t="s">
        <v>80</v>
      </c>
    </row>
    <row r="708" spans="1:25">
      <c r="A708" t="s">
        <v>1332</v>
      </c>
      <c r="B708" s="2" t="str">
        <f>Hyperlink("https://www.diodes.com/datasheet/download/MMBTH10Q.pdf")</f>
        <v>https://www.diodes.com/datasheet/download/MMBTH10Q.pdf</v>
      </c>
      <c r="C708" t="str">
        <f>Hyperlink("https://www.diodes.com/part/view/MMBTH10Q","MMBTH10Q")</f>
        <v>MMBTH10Q</v>
      </c>
      <c r="D708" t="s">
        <v>1330</v>
      </c>
      <c r="H708" t="s">
        <v>33</v>
      </c>
      <c r="I708" t="s">
        <v>420</v>
      </c>
      <c r="J708" t="s">
        <v>79</v>
      </c>
      <c r="K708">
        <v>25</v>
      </c>
      <c r="L708">
        <v>0.05</v>
      </c>
      <c r="N708">
        <v>0.31</v>
      </c>
      <c r="O708">
        <v>60</v>
      </c>
      <c r="P708">
        <v>0.004</v>
      </c>
      <c r="S708">
        <v>500</v>
      </c>
      <c r="T708" t="s">
        <v>1331</v>
      </c>
      <c r="W708">
        <v>650</v>
      </c>
      <c r="Y708" t="s">
        <v>80</v>
      </c>
    </row>
    <row r="709" spans="1:25">
      <c r="A709" t="s">
        <v>1333</v>
      </c>
      <c r="B709" s="2" t="str">
        <f>Hyperlink("https://www.diodes.com/datasheet/download/MMDT2222A.pdf")</f>
        <v>https://www.diodes.com/datasheet/download/MMDT2222A.pdf</v>
      </c>
      <c r="C709" t="str">
        <f>Hyperlink("https://www.diodes.com/part/view/MMDT2222A","MMDT2222A")</f>
        <v>MMDT2222A</v>
      </c>
      <c r="D709" t="s">
        <v>1334</v>
      </c>
      <c r="H709" t="s">
        <v>27</v>
      </c>
      <c r="I709" t="s">
        <v>41</v>
      </c>
      <c r="J709" t="s">
        <v>177</v>
      </c>
      <c r="K709">
        <v>40</v>
      </c>
      <c r="L709">
        <v>0.6</v>
      </c>
      <c r="N709">
        <v>0.2</v>
      </c>
      <c r="O709">
        <v>100</v>
      </c>
      <c r="P709">
        <v>0.15</v>
      </c>
      <c r="Q709">
        <v>40</v>
      </c>
      <c r="R709">
        <v>0.5</v>
      </c>
      <c r="S709">
        <v>300</v>
      </c>
      <c r="T709" t="s">
        <v>423</v>
      </c>
      <c r="U709">
        <v>1000</v>
      </c>
      <c r="V709" t="s">
        <v>30</v>
      </c>
      <c r="W709">
        <v>300</v>
      </c>
      <c r="Y709" t="s">
        <v>118</v>
      </c>
    </row>
    <row r="710" spans="1:25">
      <c r="A710" t="s">
        <v>1335</v>
      </c>
      <c r="B710" s="2" t="str">
        <f>Hyperlink("https://www.diodes.com/datasheet/download/MMDT2222V.pdf")</f>
        <v>https://www.diodes.com/datasheet/download/MMDT2222V.pdf</v>
      </c>
      <c r="C710" t="str">
        <f>Hyperlink("https://www.diodes.com/part/view/MMDT2222V","MMDT2222V")</f>
        <v>MMDT2222V</v>
      </c>
      <c r="D710" t="s">
        <v>1336</v>
      </c>
      <c r="H710" t="s">
        <v>27</v>
      </c>
      <c r="I710" t="s">
        <v>41</v>
      </c>
      <c r="J710" t="s">
        <v>177</v>
      </c>
      <c r="K710">
        <v>40</v>
      </c>
      <c r="L710">
        <v>0.6</v>
      </c>
      <c r="N710">
        <v>0.15</v>
      </c>
      <c r="O710">
        <v>100</v>
      </c>
      <c r="P710">
        <v>0.15</v>
      </c>
      <c r="Q710">
        <v>40</v>
      </c>
      <c r="R710">
        <v>0.5</v>
      </c>
      <c r="S710">
        <v>300</v>
      </c>
      <c r="T710" t="s">
        <v>423</v>
      </c>
      <c r="U710">
        <v>1000</v>
      </c>
      <c r="V710" t="s">
        <v>30</v>
      </c>
      <c r="W710">
        <v>300</v>
      </c>
      <c r="Y710" t="s">
        <v>226</v>
      </c>
    </row>
    <row r="711" spans="1:25">
      <c r="A711" t="s">
        <v>1337</v>
      </c>
      <c r="B711" s="2" t="str">
        <f>Hyperlink("https://www.diodes.com/datasheet/download/MMDT2222VQ.pdf")</f>
        <v>https://www.diodes.com/datasheet/download/MMDT2222VQ.pdf</v>
      </c>
      <c r="C711" t="str">
        <f>Hyperlink("https://www.diodes.com/part/view/MMDT2222VQ","MMDT2222VQ")</f>
        <v>MMDT2222VQ</v>
      </c>
      <c r="D711" t="s">
        <v>1336</v>
      </c>
      <c r="H711" t="s">
        <v>33</v>
      </c>
      <c r="I711" t="s">
        <v>41</v>
      </c>
      <c r="J711" t="s">
        <v>177</v>
      </c>
      <c r="K711">
        <v>40</v>
      </c>
      <c r="L711">
        <v>0.6</v>
      </c>
      <c r="N711">
        <v>0.15</v>
      </c>
      <c r="O711">
        <v>100</v>
      </c>
      <c r="P711">
        <v>0.15</v>
      </c>
      <c r="Q711">
        <v>40</v>
      </c>
      <c r="R711">
        <v>0.5</v>
      </c>
      <c r="S711">
        <v>300</v>
      </c>
      <c r="T711" t="s">
        <v>423</v>
      </c>
      <c r="U711">
        <v>1000</v>
      </c>
      <c r="V711" t="s">
        <v>30</v>
      </c>
      <c r="W711">
        <v>300</v>
      </c>
      <c r="X711" t="s">
        <v>1338</v>
      </c>
      <c r="Y711" t="s">
        <v>226</v>
      </c>
    </row>
    <row r="712" spans="1:25">
      <c r="A712" t="s">
        <v>1339</v>
      </c>
      <c r="B712" s="2" t="str">
        <f>Hyperlink("https://www.diodes.com/datasheet/download/MMDT2227.pdf")</f>
        <v>https://www.diodes.com/datasheet/download/MMDT2227.pdf</v>
      </c>
      <c r="C712" t="str">
        <f>Hyperlink("https://www.diodes.com/part/view/MMDT2227","MMDT2227")</f>
        <v>MMDT2227</v>
      </c>
      <c r="D712" t="s">
        <v>445</v>
      </c>
      <c r="H712" t="s">
        <v>27</v>
      </c>
      <c r="I712" t="s">
        <v>41</v>
      </c>
      <c r="J712" t="s">
        <v>230</v>
      </c>
      <c r="K712" t="s">
        <v>446</v>
      </c>
      <c r="L712">
        <v>0.6</v>
      </c>
      <c r="N712">
        <v>0.2</v>
      </c>
      <c r="O712">
        <v>100</v>
      </c>
      <c r="P712">
        <v>0.15</v>
      </c>
      <c r="Q712" t="s">
        <v>447</v>
      </c>
      <c r="R712">
        <v>0.5</v>
      </c>
      <c r="S712" t="s">
        <v>448</v>
      </c>
      <c r="T712" t="s">
        <v>423</v>
      </c>
      <c r="U712" t="s">
        <v>450</v>
      </c>
      <c r="V712" t="s">
        <v>30</v>
      </c>
      <c r="W712" t="s">
        <v>451</v>
      </c>
      <c r="Y712" t="s">
        <v>118</v>
      </c>
    </row>
    <row r="713" spans="1:25">
      <c r="A713" t="s">
        <v>1340</v>
      </c>
      <c r="B713" s="2" t="str">
        <f>Hyperlink("https://www.diodes.com/datasheet/download/MMDT2227M.pdf")</f>
        <v>https://www.diodes.com/datasheet/download/MMDT2227M.pdf</v>
      </c>
      <c r="C713" t="str">
        <f>Hyperlink("https://www.diodes.com/part/view/MMDT2227M","MMDT2227M")</f>
        <v>MMDT2227M</v>
      </c>
      <c r="D713" t="s">
        <v>445</v>
      </c>
      <c r="H713" t="s">
        <v>27</v>
      </c>
      <c r="I713" t="s">
        <v>41</v>
      </c>
      <c r="J713" t="s">
        <v>230</v>
      </c>
      <c r="K713" t="s">
        <v>446</v>
      </c>
      <c r="L713">
        <v>0.6</v>
      </c>
      <c r="N713">
        <v>0.3</v>
      </c>
      <c r="O713">
        <v>100</v>
      </c>
      <c r="P713">
        <v>0.15</v>
      </c>
      <c r="Q713" t="s">
        <v>447</v>
      </c>
      <c r="R713">
        <v>0.5</v>
      </c>
      <c r="S713" t="s">
        <v>448</v>
      </c>
      <c r="T713" t="s">
        <v>449</v>
      </c>
      <c r="U713" t="s">
        <v>450</v>
      </c>
      <c r="V713" t="s">
        <v>30</v>
      </c>
      <c r="W713" t="s">
        <v>451</v>
      </c>
      <c r="Y713" t="s">
        <v>452</v>
      </c>
    </row>
    <row r="714" spans="1:25">
      <c r="A714" t="s">
        <v>1341</v>
      </c>
      <c r="B714" s="2" t="str">
        <f>Hyperlink("https://www.diodes.com/datasheet/download/MMDT2227Q.pdf")</f>
        <v>https://www.diodes.com/datasheet/download/MMDT2227Q.pdf</v>
      </c>
      <c r="C714" t="str">
        <f>Hyperlink("https://www.diodes.com/part/view/MMDT2227Q","MMDT2227Q")</f>
        <v>MMDT2227Q</v>
      </c>
      <c r="D714" t="s">
        <v>445</v>
      </c>
      <c r="H714" t="s">
        <v>33</v>
      </c>
      <c r="I714" t="s">
        <v>41</v>
      </c>
      <c r="J714" t="s">
        <v>230</v>
      </c>
      <c r="K714" t="s">
        <v>446</v>
      </c>
      <c r="L714">
        <v>0.6</v>
      </c>
      <c r="N714">
        <v>0.2</v>
      </c>
      <c r="O714">
        <v>100</v>
      </c>
      <c r="P714">
        <v>0.15</v>
      </c>
      <c r="Q714" t="s">
        <v>447</v>
      </c>
      <c r="R714">
        <v>0.5</v>
      </c>
      <c r="S714" t="s">
        <v>448</v>
      </c>
      <c r="T714" t="s">
        <v>449</v>
      </c>
      <c r="U714" t="s">
        <v>450</v>
      </c>
      <c r="V714" t="s">
        <v>30</v>
      </c>
      <c r="W714" t="s">
        <v>451</v>
      </c>
      <c r="Y714" t="s">
        <v>118</v>
      </c>
    </row>
    <row r="715" spans="1:25">
      <c r="A715" t="s">
        <v>1342</v>
      </c>
      <c r="B715" s="2" t="str">
        <f>Hyperlink("https://www.diodes.com/datasheet/download/MMDT2907A.pdf")</f>
        <v>https://www.diodes.com/datasheet/download/MMDT2907A.pdf</v>
      </c>
      <c r="C715" t="str">
        <f>Hyperlink("https://www.diodes.com/part/view/MMDT2907A","MMDT2907A")</f>
        <v>MMDT2907A</v>
      </c>
      <c r="D715" t="s">
        <v>1343</v>
      </c>
      <c r="H715" t="s">
        <v>27</v>
      </c>
      <c r="I715" t="s">
        <v>41</v>
      </c>
      <c r="J715" t="s">
        <v>117</v>
      </c>
      <c r="K715">
        <v>60</v>
      </c>
      <c r="L715">
        <v>0.6</v>
      </c>
      <c r="N715">
        <v>0.2</v>
      </c>
      <c r="O715">
        <v>100</v>
      </c>
      <c r="P715">
        <v>0.15</v>
      </c>
      <c r="Q715">
        <v>50</v>
      </c>
      <c r="R715">
        <v>0.5</v>
      </c>
      <c r="S715">
        <v>400</v>
      </c>
      <c r="T715" t="s">
        <v>423</v>
      </c>
      <c r="U715">
        <v>1600</v>
      </c>
      <c r="V715" t="s">
        <v>30</v>
      </c>
      <c r="W715">
        <v>200</v>
      </c>
      <c r="Y715" t="s">
        <v>118</v>
      </c>
    </row>
    <row r="716" spans="1:25">
      <c r="A716" t="s">
        <v>1344</v>
      </c>
      <c r="B716" s="2" t="str">
        <f>Hyperlink("https://www.diodes.com/datasheet/download/MMDT2907AQ.pdf")</f>
        <v>https://www.diodes.com/datasheet/download/MMDT2907AQ.pdf</v>
      </c>
      <c r="C716" t="str">
        <f>Hyperlink("https://www.diodes.com/part/view/MMDT2907AQ","MMDT2907AQ")</f>
        <v>MMDT2907AQ</v>
      </c>
      <c r="D716" t="s">
        <v>1343</v>
      </c>
      <c r="H716" t="s">
        <v>33</v>
      </c>
      <c r="I716" t="s">
        <v>41</v>
      </c>
      <c r="J716" t="s">
        <v>117</v>
      </c>
      <c r="K716">
        <v>60</v>
      </c>
      <c r="L716">
        <v>0.6</v>
      </c>
      <c r="N716">
        <v>0.2</v>
      </c>
      <c r="O716">
        <v>100</v>
      </c>
      <c r="P716">
        <v>0.15</v>
      </c>
      <c r="Q716">
        <v>50</v>
      </c>
      <c r="R716">
        <v>0.5</v>
      </c>
      <c r="S716">
        <v>400</v>
      </c>
      <c r="T716" t="s">
        <v>423</v>
      </c>
      <c r="U716">
        <v>1600</v>
      </c>
      <c r="V716" t="s">
        <v>30</v>
      </c>
      <c r="W716">
        <v>200</v>
      </c>
      <c r="Y716" t="s">
        <v>118</v>
      </c>
    </row>
    <row r="717" spans="1:25">
      <c r="A717" t="s">
        <v>1345</v>
      </c>
      <c r="B717" s="2" t="str">
        <f>Hyperlink("https://www.diodes.com/datasheet/download/MMDT2907V.pdf")</f>
        <v>https://www.diodes.com/datasheet/download/MMDT2907V.pdf</v>
      </c>
      <c r="C717" t="str">
        <f>Hyperlink("https://www.diodes.com/part/view/MMDT2907V","MMDT2907V")</f>
        <v>MMDT2907V</v>
      </c>
      <c r="D717" t="s">
        <v>1346</v>
      </c>
      <c r="H717" t="s">
        <v>27</v>
      </c>
      <c r="I717" t="s">
        <v>41</v>
      </c>
      <c r="J717" t="s">
        <v>117</v>
      </c>
      <c r="K717">
        <v>60</v>
      </c>
      <c r="L717">
        <v>0.6</v>
      </c>
      <c r="N717">
        <v>0.15</v>
      </c>
      <c r="O717">
        <v>100</v>
      </c>
      <c r="P717">
        <v>0.15</v>
      </c>
      <c r="Q717">
        <v>50</v>
      </c>
      <c r="R717">
        <v>0.5</v>
      </c>
      <c r="S717">
        <v>400</v>
      </c>
      <c r="T717" t="s">
        <v>423</v>
      </c>
      <c r="U717">
        <v>1600</v>
      </c>
      <c r="V717" t="s">
        <v>30</v>
      </c>
      <c r="W717">
        <v>200</v>
      </c>
      <c r="Y717" t="s">
        <v>226</v>
      </c>
    </row>
    <row r="718" spans="1:25">
      <c r="A718" t="s">
        <v>1347</v>
      </c>
      <c r="B718" s="2" t="str">
        <f>Hyperlink("https://www.diodes.com/datasheet/download/MMDT2907VQ.pdf")</f>
        <v>https://www.diodes.com/datasheet/download/MMDT2907VQ.pdf</v>
      </c>
      <c r="C718" t="str">
        <f>Hyperlink("https://www.diodes.com/part/view/MMDT2907VQ","MMDT2907VQ")</f>
        <v>MMDT2907VQ</v>
      </c>
      <c r="D718" t="s">
        <v>1348</v>
      </c>
      <c r="H718" t="s">
        <v>27</v>
      </c>
      <c r="I718" t="s">
        <v>41</v>
      </c>
      <c r="J718" t="s">
        <v>117</v>
      </c>
      <c r="K718">
        <v>60</v>
      </c>
      <c r="L718">
        <v>0.6</v>
      </c>
      <c r="N718">
        <v>0.15</v>
      </c>
      <c r="O718">
        <v>100</v>
      </c>
      <c r="P718">
        <v>0.15</v>
      </c>
      <c r="Q718">
        <v>50</v>
      </c>
      <c r="R718">
        <v>0.5</v>
      </c>
      <c r="S718">
        <v>400</v>
      </c>
      <c r="T718" t="s">
        <v>423</v>
      </c>
      <c r="U718">
        <v>1600</v>
      </c>
      <c r="V718" t="s">
        <v>30</v>
      </c>
      <c r="W718">
        <v>200</v>
      </c>
      <c r="Y718" t="s">
        <v>226</v>
      </c>
    </row>
    <row r="719" spans="1:25">
      <c r="A719" t="s">
        <v>1349</v>
      </c>
      <c r="B719" s="2" t="str">
        <f>Hyperlink("https://www.diodes.com/datasheet/download/MMDT3904.pdf")</f>
        <v>https://www.diodes.com/datasheet/download/MMDT3904.pdf</v>
      </c>
      <c r="C719" t="str">
        <f>Hyperlink("https://www.diodes.com/part/view/MMDT3904","MMDT3904")</f>
        <v>MMDT3904</v>
      </c>
      <c r="D719" t="s">
        <v>461</v>
      </c>
      <c r="H719" t="s">
        <v>27</v>
      </c>
      <c r="I719" t="s">
        <v>41</v>
      </c>
      <c r="J719" t="s">
        <v>177</v>
      </c>
      <c r="K719">
        <v>40</v>
      </c>
      <c r="L719">
        <v>0.2</v>
      </c>
      <c r="N719">
        <v>0.2</v>
      </c>
      <c r="O719">
        <v>100</v>
      </c>
      <c r="P719">
        <v>0.01</v>
      </c>
      <c r="Q719">
        <v>30</v>
      </c>
      <c r="R719">
        <v>0.1</v>
      </c>
      <c r="S719">
        <v>200</v>
      </c>
      <c r="T719" t="s">
        <v>463</v>
      </c>
      <c r="U719">
        <v>300</v>
      </c>
      <c r="V719" t="s">
        <v>42</v>
      </c>
      <c r="W719">
        <v>300</v>
      </c>
      <c r="Y719" t="s">
        <v>118</v>
      </c>
    </row>
    <row r="720" spans="1:25">
      <c r="A720" t="s">
        <v>1350</v>
      </c>
      <c r="B720" s="2" t="str">
        <f>Hyperlink("https://www.diodes.com/datasheet/download/MMDT3904Q.pdf")</f>
        <v>https://www.diodes.com/datasheet/download/MMDT3904Q.pdf</v>
      </c>
      <c r="C720" t="str">
        <f>Hyperlink("https://www.diodes.com/part/view/MMDT3904Q","MMDT3904Q")</f>
        <v>MMDT3904Q</v>
      </c>
      <c r="D720" t="s">
        <v>461</v>
      </c>
      <c r="H720" t="s">
        <v>33</v>
      </c>
      <c r="I720" t="s">
        <v>41</v>
      </c>
      <c r="J720" t="s">
        <v>177</v>
      </c>
      <c r="K720">
        <v>40</v>
      </c>
      <c r="L720">
        <v>0.2</v>
      </c>
      <c r="N720">
        <v>0.2</v>
      </c>
      <c r="O720">
        <v>100</v>
      </c>
      <c r="P720">
        <v>0.01</v>
      </c>
      <c r="Q720">
        <v>30</v>
      </c>
      <c r="R720">
        <v>0.1</v>
      </c>
      <c r="S720">
        <v>200</v>
      </c>
      <c r="T720" t="s">
        <v>463</v>
      </c>
      <c r="U720">
        <v>300</v>
      </c>
      <c r="V720" t="s">
        <v>42</v>
      </c>
      <c r="W720">
        <v>300</v>
      </c>
      <c r="Y720" t="s">
        <v>118</v>
      </c>
    </row>
    <row r="721" spans="1:25">
      <c r="A721" t="s">
        <v>1351</v>
      </c>
      <c r="B721" s="2" t="str">
        <f>Hyperlink("https://www.diodes.com/datasheet/download/MMDT3904VC.pdf")</f>
        <v>https://www.diodes.com/datasheet/download/MMDT3904VC.pdf</v>
      </c>
      <c r="C721" t="str">
        <f>Hyperlink("https://www.diodes.com/part/view/MMDT3904VC","MMDT3904VC")</f>
        <v>MMDT3904VC</v>
      </c>
      <c r="D721" t="s">
        <v>1352</v>
      </c>
      <c r="H721" t="s">
        <v>27</v>
      </c>
      <c r="I721" t="s">
        <v>41</v>
      </c>
      <c r="J721" t="s">
        <v>177</v>
      </c>
      <c r="K721">
        <v>40</v>
      </c>
      <c r="L721">
        <v>0.2</v>
      </c>
      <c r="N721">
        <v>0.15</v>
      </c>
      <c r="O721">
        <v>100</v>
      </c>
      <c r="P721">
        <v>0.01</v>
      </c>
      <c r="Q721">
        <v>30</v>
      </c>
      <c r="R721">
        <v>0.1</v>
      </c>
      <c r="S721">
        <v>200</v>
      </c>
      <c r="T721" t="s">
        <v>463</v>
      </c>
      <c r="U721">
        <v>300</v>
      </c>
      <c r="V721" t="s">
        <v>42</v>
      </c>
      <c r="W721">
        <v>300</v>
      </c>
      <c r="Y721" t="s">
        <v>226</v>
      </c>
    </row>
    <row r="722" spans="1:25">
      <c r="A722" t="s">
        <v>1353</v>
      </c>
      <c r="B722" s="2" t="str">
        <f>Hyperlink("https://www.diodes.com/datasheet/download/MMDT3906.pdf")</f>
        <v>https://www.diodes.com/datasheet/download/MMDT3906.pdf</v>
      </c>
      <c r="C722" t="str">
        <f>Hyperlink("https://www.diodes.com/part/view/MMDT3906","MMDT3906")</f>
        <v>MMDT3906</v>
      </c>
      <c r="D722" t="s">
        <v>470</v>
      </c>
      <c r="H722" t="s">
        <v>27</v>
      </c>
      <c r="I722" t="s">
        <v>41</v>
      </c>
      <c r="J722" t="s">
        <v>117</v>
      </c>
      <c r="K722">
        <v>40</v>
      </c>
      <c r="L722">
        <v>0.2</v>
      </c>
      <c r="N722">
        <v>0.2</v>
      </c>
      <c r="O722">
        <v>100</v>
      </c>
      <c r="P722">
        <v>0.01</v>
      </c>
      <c r="Q722">
        <v>30</v>
      </c>
      <c r="R722">
        <v>0.1</v>
      </c>
      <c r="S722">
        <v>250</v>
      </c>
      <c r="T722" t="s">
        <v>463</v>
      </c>
      <c r="U722">
        <v>400</v>
      </c>
      <c r="V722" t="s">
        <v>42</v>
      </c>
      <c r="W722">
        <v>300</v>
      </c>
      <c r="Y722" t="s">
        <v>118</v>
      </c>
    </row>
    <row r="723" spans="1:25">
      <c r="A723" t="s">
        <v>1354</v>
      </c>
      <c r="B723" s="2" t="str">
        <f>Hyperlink("https://www.diodes.com/datasheet/download/MMDT3906Q.pdf")</f>
        <v>https://www.diodes.com/datasheet/download/MMDT3906Q.pdf</v>
      </c>
      <c r="C723" t="str">
        <f>Hyperlink("https://www.diodes.com/part/view/MMDT3906Q","MMDT3906Q")</f>
        <v>MMDT3906Q</v>
      </c>
      <c r="D723" t="s">
        <v>470</v>
      </c>
      <c r="H723" t="s">
        <v>33</v>
      </c>
      <c r="I723" t="s">
        <v>41</v>
      </c>
      <c r="J723" t="s">
        <v>117</v>
      </c>
      <c r="K723">
        <v>40</v>
      </c>
      <c r="L723">
        <v>0.2</v>
      </c>
      <c r="N723">
        <v>0.2</v>
      </c>
      <c r="O723">
        <v>100</v>
      </c>
      <c r="P723">
        <v>0.01</v>
      </c>
      <c r="Q723">
        <v>30</v>
      </c>
      <c r="R723">
        <v>0.1</v>
      </c>
      <c r="S723">
        <v>250</v>
      </c>
      <c r="T723" t="s">
        <v>463</v>
      </c>
      <c r="U723">
        <v>400</v>
      </c>
      <c r="V723" t="s">
        <v>42</v>
      </c>
      <c r="W723">
        <v>300</v>
      </c>
      <c r="Y723" t="s">
        <v>118</v>
      </c>
    </row>
    <row r="724" spans="1:25">
      <c r="A724" t="s">
        <v>1355</v>
      </c>
      <c r="B724" s="2" t="str">
        <f>Hyperlink("https://www.diodes.com/datasheet/download/MMDT3906VC.pdf")</f>
        <v>https://www.diodes.com/datasheet/download/MMDT3906VC.pdf</v>
      </c>
      <c r="C724" t="str">
        <f>Hyperlink("https://www.diodes.com/part/view/MMDT3906VC","MMDT3906VC")</f>
        <v>MMDT3906VC</v>
      </c>
      <c r="D724" t="s">
        <v>1356</v>
      </c>
      <c r="H724" t="s">
        <v>27</v>
      </c>
      <c r="I724" t="s">
        <v>41</v>
      </c>
      <c r="J724" t="s">
        <v>117</v>
      </c>
      <c r="K724">
        <v>40</v>
      </c>
      <c r="L724">
        <v>0.2</v>
      </c>
      <c r="N724">
        <v>0.15</v>
      </c>
      <c r="O724">
        <v>100</v>
      </c>
      <c r="P724">
        <v>0.01</v>
      </c>
      <c r="Q724">
        <v>30</v>
      </c>
      <c r="R724">
        <v>0.1</v>
      </c>
      <c r="S724">
        <v>250</v>
      </c>
      <c r="T724" t="s">
        <v>463</v>
      </c>
      <c r="U724">
        <v>400</v>
      </c>
      <c r="V724" t="s">
        <v>42</v>
      </c>
      <c r="W724">
        <v>300</v>
      </c>
      <c r="Y724" t="s">
        <v>226</v>
      </c>
    </row>
    <row r="725" spans="1:25">
      <c r="A725" t="s">
        <v>1357</v>
      </c>
      <c r="B725" s="2" t="str">
        <f>Hyperlink("https://www.diodes.com/datasheet/download/MMDT3946.pdf")</f>
        <v>https://www.diodes.com/datasheet/download/MMDT3946.pdf</v>
      </c>
      <c r="C725" t="str">
        <f>Hyperlink("https://www.diodes.com/part/view/MMDT3946","MMDT3946")</f>
        <v>MMDT3946</v>
      </c>
      <c r="D725" t="s">
        <v>1358</v>
      </c>
      <c r="H725" t="s">
        <v>27</v>
      </c>
      <c r="I725" t="s">
        <v>41</v>
      </c>
      <c r="J725" t="s">
        <v>230</v>
      </c>
      <c r="K725">
        <v>40</v>
      </c>
      <c r="L725">
        <v>0.2</v>
      </c>
      <c r="N725">
        <v>0.2</v>
      </c>
      <c r="O725">
        <v>100</v>
      </c>
      <c r="P725">
        <v>0.01</v>
      </c>
      <c r="Q725">
        <v>30</v>
      </c>
      <c r="R725">
        <v>0.1</v>
      </c>
      <c r="S725" t="s">
        <v>607</v>
      </c>
      <c r="T725" t="s">
        <v>463</v>
      </c>
      <c r="U725" t="s">
        <v>448</v>
      </c>
      <c r="V725" t="s">
        <v>42</v>
      </c>
      <c r="W725">
        <v>300</v>
      </c>
      <c r="Y725" t="s">
        <v>118</v>
      </c>
    </row>
    <row r="726" spans="1:25">
      <c r="A726" t="s">
        <v>1359</v>
      </c>
      <c r="B726" s="2" t="str">
        <f>Hyperlink("https://www.diodes.com/datasheet/download/MMDT3946LP4.pdf")</f>
        <v>https://www.diodes.com/datasheet/download/MMDT3946LP4.pdf</v>
      </c>
      <c r="C726" t="str">
        <f>Hyperlink("https://www.diodes.com/part/view/MMDT3946LP4","MMDT3946LP4")</f>
        <v>MMDT3946LP4</v>
      </c>
      <c r="D726" t="s">
        <v>1360</v>
      </c>
      <c r="H726" t="s">
        <v>27</v>
      </c>
      <c r="I726" t="s">
        <v>41</v>
      </c>
      <c r="J726" t="s">
        <v>230</v>
      </c>
      <c r="K726">
        <v>40</v>
      </c>
      <c r="L726">
        <v>0.2</v>
      </c>
      <c r="N726">
        <v>0.37</v>
      </c>
      <c r="O726">
        <v>100</v>
      </c>
      <c r="P726">
        <v>0.01</v>
      </c>
      <c r="Q726">
        <v>30</v>
      </c>
      <c r="R726">
        <v>0.1</v>
      </c>
      <c r="S726" t="s">
        <v>1361</v>
      </c>
      <c r="T726" t="s">
        <v>463</v>
      </c>
      <c r="U726" t="s">
        <v>448</v>
      </c>
      <c r="V726" t="s">
        <v>42</v>
      </c>
      <c r="W726">
        <v>300</v>
      </c>
      <c r="Y726" t="s">
        <v>240</v>
      </c>
    </row>
    <row r="727" spans="1:25">
      <c r="A727" t="s">
        <v>1362</v>
      </c>
      <c r="B727" s="2" t="str">
        <f>Hyperlink("https://www.diodes.com/datasheet/download/MMDT3946Q.pdf")</f>
        <v>https://www.diodes.com/datasheet/download/MMDT3946Q.pdf</v>
      </c>
      <c r="C727" t="str">
        <f>Hyperlink("https://www.diodes.com/part/view/MMDT3946Q","MMDT3946Q")</f>
        <v>MMDT3946Q</v>
      </c>
      <c r="D727" t="s">
        <v>1363</v>
      </c>
      <c r="H727" t="s">
        <v>33</v>
      </c>
      <c r="I727" t="s">
        <v>41</v>
      </c>
      <c r="J727" t="s">
        <v>230</v>
      </c>
      <c r="K727">
        <v>40</v>
      </c>
      <c r="L727">
        <v>0.2</v>
      </c>
      <c r="N727">
        <v>0.2</v>
      </c>
      <c r="O727">
        <v>100</v>
      </c>
      <c r="P727">
        <v>0.01</v>
      </c>
      <c r="Q727">
        <v>30</v>
      </c>
      <c r="R727">
        <v>0.1</v>
      </c>
      <c r="S727" t="s">
        <v>607</v>
      </c>
      <c r="T727" t="s">
        <v>463</v>
      </c>
      <c r="U727" t="s">
        <v>1364</v>
      </c>
      <c r="V727" t="s">
        <v>42</v>
      </c>
      <c r="W727">
        <v>300</v>
      </c>
      <c r="Y727" t="s">
        <v>118</v>
      </c>
    </row>
    <row r="728" spans="1:25">
      <c r="A728" t="s">
        <v>1365</v>
      </c>
      <c r="B728" s="2" t="str">
        <f>Hyperlink("https://www.diodes.com/datasheet/download/MMDT4401.pdf")</f>
        <v>https://www.diodes.com/datasheet/download/MMDT4401.pdf</v>
      </c>
      <c r="C728" t="str">
        <f>Hyperlink("https://www.diodes.com/part/view/MMDT4401","MMDT4401")</f>
        <v>MMDT4401</v>
      </c>
      <c r="D728" t="s">
        <v>1334</v>
      </c>
      <c r="H728" t="s">
        <v>27</v>
      </c>
      <c r="I728" t="s">
        <v>41</v>
      </c>
      <c r="J728" t="s">
        <v>177</v>
      </c>
      <c r="K728">
        <v>40</v>
      </c>
      <c r="L728">
        <v>0.6</v>
      </c>
      <c r="N728">
        <v>0.2</v>
      </c>
      <c r="O728">
        <v>100</v>
      </c>
      <c r="P728">
        <v>0.15</v>
      </c>
      <c r="Q728">
        <v>40</v>
      </c>
      <c r="R728">
        <v>0.5</v>
      </c>
      <c r="S728">
        <v>400</v>
      </c>
      <c r="T728" t="s">
        <v>423</v>
      </c>
      <c r="U728">
        <v>750</v>
      </c>
      <c r="V728" t="s">
        <v>30</v>
      </c>
      <c r="W728">
        <v>250</v>
      </c>
      <c r="Y728" t="s">
        <v>118</v>
      </c>
    </row>
    <row r="729" spans="1:25">
      <c r="A729" t="s">
        <v>1366</v>
      </c>
      <c r="B729" s="2" t="str">
        <f>Hyperlink("https://www.diodes.com/datasheet/download/MMDT4401Q.pdf")</f>
        <v>https://www.diodes.com/datasheet/download/MMDT4401Q.pdf</v>
      </c>
      <c r="C729" t="str">
        <f>Hyperlink("https://www.diodes.com/part/view/MMDT4401Q","MMDT4401Q")</f>
        <v>MMDT4401Q</v>
      </c>
      <c r="D729" t="s">
        <v>1334</v>
      </c>
      <c r="H729" t="s">
        <v>33</v>
      </c>
      <c r="I729" t="s">
        <v>41</v>
      </c>
      <c r="J729" t="s">
        <v>177</v>
      </c>
      <c r="K729">
        <v>40</v>
      </c>
      <c r="L729">
        <v>0.6</v>
      </c>
      <c r="N729">
        <v>0.2</v>
      </c>
      <c r="O729">
        <v>100</v>
      </c>
      <c r="P729">
        <v>0.15</v>
      </c>
      <c r="Q729">
        <v>40</v>
      </c>
      <c r="R729">
        <v>0.5</v>
      </c>
      <c r="S729">
        <v>400</v>
      </c>
      <c r="T729" t="s">
        <v>423</v>
      </c>
      <c r="U729">
        <v>750</v>
      </c>
      <c r="V729" t="s">
        <v>30</v>
      </c>
      <c r="W729">
        <v>250</v>
      </c>
      <c r="Y729" t="s">
        <v>118</v>
      </c>
    </row>
    <row r="730" spans="1:25">
      <c r="A730" t="s">
        <v>1367</v>
      </c>
      <c r="B730" s="2" t="str">
        <f>Hyperlink("https://www.diodes.com/datasheet/download/MMDT4403.pdf")</f>
        <v>https://www.diodes.com/datasheet/download/MMDT4403.pdf</v>
      </c>
      <c r="C730" t="str">
        <f>Hyperlink("https://www.diodes.com/part/view/MMDT4403","MMDT4403")</f>
        <v>MMDT4403</v>
      </c>
      <c r="D730" t="s">
        <v>1368</v>
      </c>
      <c r="H730" t="s">
        <v>27</v>
      </c>
      <c r="I730" t="s">
        <v>41</v>
      </c>
      <c r="J730" t="s">
        <v>117</v>
      </c>
      <c r="K730">
        <v>40</v>
      </c>
      <c r="L730">
        <v>0.6</v>
      </c>
      <c r="N730">
        <v>0.2</v>
      </c>
      <c r="O730">
        <v>100</v>
      </c>
      <c r="P730">
        <v>0.15</v>
      </c>
      <c r="Q730">
        <v>20</v>
      </c>
      <c r="R730">
        <v>0.5</v>
      </c>
      <c r="S730">
        <v>400</v>
      </c>
      <c r="T730" t="s">
        <v>423</v>
      </c>
      <c r="U730">
        <v>750</v>
      </c>
      <c r="V730" t="s">
        <v>30</v>
      </c>
      <c r="W730">
        <v>200</v>
      </c>
      <c r="Y730" t="s">
        <v>118</v>
      </c>
    </row>
    <row r="731" spans="1:25">
      <c r="A731" t="s">
        <v>1369</v>
      </c>
      <c r="B731" s="2" t="str">
        <f>Hyperlink("https://www.diodes.com/datasheet/download/MMDT4413.pdf")</f>
        <v>https://www.diodes.com/datasheet/download/MMDT4413.pdf</v>
      </c>
      <c r="C731" t="str">
        <f>Hyperlink("https://www.diodes.com/part/view/MMDT4413","MMDT4413")</f>
        <v>MMDT4413</v>
      </c>
      <c r="D731" t="s">
        <v>1370</v>
      </c>
      <c r="H731" t="s">
        <v>27</v>
      </c>
      <c r="I731" t="s">
        <v>41</v>
      </c>
      <c r="J731" t="s">
        <v>230</v>
      </c>
      <c r="K731">
        <v>40</v>
      </c>
      <c r="L731">
        <v>0.6</v>
      </c>
      <c r="N731">
        <v>0.2</v>
      </c>
      <c r="O731">
        <v>100</v>
      </c>
      <c r="P731">
        <v>0.15</v>
      </c>
      <c r="Q731" t="s">
        <v>1371</v>
      </c>
      <c r="R731">
        <v>0.5</v>
      </c>
      <c r="S731">
        <v>400</v>
      </c>
      <c r="T731" t="s">
        <v>423</v>
      </c>
      <c r="U731">
        <v>750</v>
      </c>
      <c r="V731" t="s">
        <v>30</v>
      </c>
      <c r="W731" t="s">
        <v>1372</v>
      </c>
      <c r="Y731" t="s">
        <v>118</v>
      </c>
    </row>
    <row r="732" spans="1:25">
      <c r="A732" t="s">
        <v>1373</v>
      </c>
      <c r="B732" s="2" t="str">
        <f>Hyperlink("https://www.diodes.com/datasheet/download/MMDT5401.pdf")</f>
        <v>https://www.diodes.com/datasheet/download/MMDT5401.pdf</v>
      </c>
      <c r="C732" t="str">
        <f>Hyperlink("https://www.diodes.com/part/view/MMDT5401","MMDT5401")</f>
        <v>MMDT5401</v>
      </c>
      <c r="D732" t="s">
        <v>1374</v>
      </c>
      <c r="H732" t="s">
        <v>27</v>
      </c>
      <c r="I732" t="s">
        <v>54</v>
      </c>
      <c r="J732" t="s">
        <v>117</v>
      </c>
      <c r="K732">
        <v>150</v>
      </c>
      <c r="L732">
        <v>0.2</v>
      </c>
      <c r="N732">
        <v>0.2</v>
      </c>
      <c r="O732">
        <v>60</v>
      </c>
      <c r="P732">
        <v>0.01</v>
      </c>
      <c r="Q732">
        <v>50</v>
      </c>
      <c r="R732">
        <v>0.05</v>
      </c>
      <c r="S732">
        <v>200</v>
      </c>
      <c r="T732" t="s">
        <v>463</v>
      </c>
      <c r="U732">
        <v>500</v>
      </c>
      <c r="V732" t="s">
        <v>42</v>
      </c>
      <c r="W732">
        <v>100</v>
      </c>
      <c r="Y732" t="s">
        <v>118</v>
      </c>
    </row>
    <row r="733" spans="1:25">
      <c r="A733" t="s">
        <v>1375</v>
      </c>
      <c r="B733" s="2" t="str">
        <f>Hyperlink("https://www.diodes.com/datasheet/download/MMDT5401Q.pdf")</f>
        <v>https://www.diodes.com/datasheet/download/MMDT5401Q.pdf</v>
      </c>
      <c r="C733" t="str">
        <f>Hyperlink("https://www.diodes.com/part/view/MMDT5401Q","MMDT5401Q")</f>
        <v>MMDT5401Q</v>
      </c>
      <c r="D733" t="s">
        <v>1374</v>
      </c>
      <c r="H733" t="s">
        <v>33</v>
      </c>
      <c r="I733" t="s">
        <v>54</v>
      </c>
      <c r="J733" t="s">
        <v>117</v>
      </c>
      <c r="K733">
        <v>150</v>
      </c>
      <c r="L733">
        <v>0.2</v>
      </c>
      <c r="N733">
        <v>0.2</v>
      </c>
      <c r="O733">
        <v>60</v>
      </c>
      <c r="P733">
        <v>0.01</v>
      </c>
      <c r="Q733">
        <v>50</v>
      </c>
      <c r="R733">
        <v>0.05</v>
      </c>
      <c r="S733">
        <v>200</v>
      </c>
      <c r="T733" t="s">
        <v>463</v>
      </c>
      <c r="U733">
        <v>500</v>
      </c>
      <c r="V733" t="s">
        <v>42</v>
      </c>
      <c r="W733">
        <v>100</v>
      </c>
      <c r="Y733" t="s">
        <v>118</v>
      </c>
    </row>
    <row r="734" spans="1:25">
      <c r="A734" t="s">
        <v>1376</v>
      </c>
      <c r="B734" s="2" t="str">
        <f>Hyperlink("https://www.diodes.com/datasheet/download/MMDT5451.pdf")</f>
        <v>https://www.diodes.com/datasheet/download/MMDT5451.pdf</v>
      </c>
      <c r="C734" t="str">
        <f>Hyperlink("https://www.diodes.com/part/view/MMDT5451","MMDT5451")</f>
        <v>MMDT5451</v>
      </c>
      <c r="D734" t="s">
        <v>1377</v>
      </c>
      <c r="H734" t="s">
        <v>27</v>
      </c>
      <c r="I734" t="s">
        <v>54</v>
      </c>
      <c r="J734" t="s">
        <v>230</v>
      </c>
      <c r="K734" t="s">
        <v>1378</v>
      </c>
      <c r="L734">
        <v>0.2</v>
      </c>
      <c r="N734">
        <v>0.2</v>
      </c>
      <c r="O734" t="s">
        <v>1379</v>
      </c>
      <c r="P734">
        <v>0.01</v>
      </c>
      <c r="Q734" t="s">
        <v>1380</v>
      </c>
      <c r="R734">
        <v>0.05</v>
      </c>
      <c r="S734" t="s">
        <v>1381</v>
      </c>
      <c r="T734" t="s">
        <v>463</v>
      </c>
      <c r="U734" t="s">
        <v>1382</v>
      </c>
      <c r="V734" t="s">
        <v>42</v>
      </c>
      <c r="W734">
        <v>100</v>
      </c>
      <c r="Y734" t="s">
        <v>118</v>
      </c>
    </row>
    <row r="735" spans="1:25">
      <c r="A735" t="s">
        <v>1383</v>
      </c>
      <c r="B735" s="2" t="str">
        <f>Hyperlink("https://www.diodes.com/datasheet/download/MMDT5451Q.pdf")</f>
        <v>https://www.diodes.com/datasheet/download/MMDT5451Q.pdf</v>
      </c>
      <c r="C735" t="str">
        <f>Hyperlink("https://www.diodes.com/part/view/MMDT5451Q","MMDT5451Q")</f>
        <v>MMDT5451Q</v>
      </c>
      <c r="D735" t="s">
        <v>1377</v>
      </c>
      <c r="H735" t="s">
        <v>33</v>
      </c>
      <c r="I735" t="s">
        <v>54</v>
      </c>
      <c r="J735" t="s">
        <v>230</v>
      </c>
      <c r="K735" t="s">
        <v>1378</v>
      </c>
      <c r="L735">
        <v>0.2</v>
      </c>
      <c r="N735">
        <v>0.2</v>
      </c>
      <c r="O735" t="s">
        <v>1379</v>
      </c>
      <c r="P735" t="s">
        <v>1384</v>
      </c>
      <c r="Q735" t="s">
        <v>1380</v>
      </c>
      <c r="R735">
        <v>0.05</v>
      </c>
      <c r="S735" t="s">
        <v>1381</v>
      </c>
      <c r="T735" t="s">
        <v>463</v>
      </c>
      <c r="U735" t="s">
        <v>1382</v>
      </c>
      <c r="V735" t="s">
        <v>42</v>
      </c>
      <c r="W735">
        <v>100</v>
      </c>
      <c r="Y735" t="s">
        <v>118</v>
      </c>
    </row>
    <row r="736" spans="1:25">
      <c r="A736" t="s">
        <v>1385</v>
      </c>
      <c r="B736" s="2" t="str">
        <f>Hyperlink("https://www.diodes.com/datasheet/download/MMDT5551.pdf")</f>
        <v>https://www.diodes.com/datasheet/download/MMDT5551.pdf</v>
      </c>
      <c r="C736" t="str">
        <f>Hyperlink("https://www.diodes.com/part/view/MMDT5551","MMDT5551")</f>
        <v>MMDT5551</v>
      </c>
      <c r="D736" t="s">
        <v>1386</v>
      </c>
      <c r="H736" t="s">
        <v>27</v>
      </c>
      <c r="I736" t="s">
        <v>54</v>
      </c>
      <c r="J736" t="s">
        <v>177</v>
      </c>
      <c r="K736">
        <v>160</v>
      </c>
      <c r="L736">
        <v>0.2</v>
      </c>
      <c r="N736">
        <v>0.2</v>
      </c>
      <c r="O736">
        <v>80</v>
      </c>
      <c r="P736">
        <v>0.01</v>
      </c>
      <c r="Q736">
        <v>30</v>
      </c>
      <c r="R736">
        <v>0.05</v>
      </c>
      <c r="S736">
        <v>150</v>
      </c>
      <c r="T736" t="s">
        <v>463</v>
      </c>
      <c r="U736">
        <v>200</v>
      </c>
      <c r="V736" t="s">
        <v>42</v>
      </c>
      <c r="W736">
        <v>100</v>
      </c>
      <c r="Y736" t="s">
        <v>118</v>
      </c>
    </row>
    <row r="737" spans="1:25">
      <c r="A737" t="s">
        <v>1387</v>
      </c>
      <c r="B737" s="2" t="str">
        <f>Hyperlink("https://www.diodes.com/datasheet/download/MMDTA06.pdf")</f>
        <v>https://www.diodes.com/datasheet/download/MMDTA06.pdf</v>
      </c>
      <c r="C737" t="str">
        <f>Hyperlink("https://www.diodes.com/part/view/MMDTA06","MMDTA06")</f>
        <v>MMDTA06</v>
      </c>
      <c r="D737" t="s">
        <v>1388</v>
      </c>
      <c r="H737" t="s">
        <v>27</v>
      </c>
      <c r="I737" t="s">
        <v>28</v>
      </c>
      <c r="J737" t="s">
        <v>177</v>
      </c>
      <c r="K737">
        <v>80</v>
      </c>
      <c r="L737">
        <v>0.5</v>
      </c>
      <c r="M737">
        <v>1</v>
      </c>
      <c r="N737">
        <v>0.9</v>
      </c>
      <c r="O737">
        <v>100</v>
      </c>
      <c r="P737">
        <v>0.01</v>
      </c>
      <c r="Q737">
        <v>100</v>
      </c>
      <c r="R737">
        <v>0.1</v>
      </c>
      <c r="S737">
        <v>250</v>
      </c>
      <c r="T737" t="s">
        <v>55</v>
      </c>
      <c r="W737">
        <v>100</v>
      </c>
      <c r="Y737" t="s">
        <v>452</v>
      </c>
    </row>
    <row r="738" spans="1:25">
      <c r="A738" t="s">
        <v>1389</v>
      </c>
      <c r="B738" s="2" t="str">
        <f>Hyperlink("https://www.diodes.com/datasheet/download/MMDTA42.pdf")</f>
        <v>https://www.diodes.com/datasheet/download/MMDTA42.pdf</v>
      </c>
      <c r="C738" t="str">
        <f>Hyperlink("https://www.diodes.com/part/view/MMDTA42","MMDTA42")</f>
        <v>MMDTA42</v>
      </c>
      <c r="D738" t="s">
        <v>1390</v>
      </c>
      <c r="H738" t="s">
        <v>27</v>
      </c>
      <c r="I738" t="s">
        <v>54</v>
      </c>
      <c r="J738" t="s">
        <v>177</v>
      </c>
      <c r="K738">
        <v>300</v>
      </c>
      <c r="L738">
        <v>0.5</v>
      </c>
      <c r="N738">
        <v>0.3</v>
      </c>
      <c r="O738">
        <v>40</v>
      </c>
      <c r="P738">
        <v>0.01</v>
      </c>
      <c r="Q738">
        <v>40</v>
      </c>
      <c r="R738">
        <v>0.03</v>
      </c>
      <c r="S738">
        <v>500</v>
      </c>
      <c r="T738" t="s">
        <v>480</v>
      </c>
      <c r="W738">
        <v>50</v>
      </c>
      <c r="Y738" t="s">
        <v>452</v>
      </c>
    </row>
    <row r="739" spans="1:25">
      <c r="A739" t="s">
        <v>1391</v>
      </c>
      <c r="B739" s="2" t="str">
        <f>Hyperlink("https://www.diodes.com/datasheet/download/MMST2222A.pdf")</f>
        <v>https://www.diodes.com/datasheet/download/MMST2222A.pdf</v>
      </c>
      <c r="C739" t="str">
        <f>Hyperlink("https://www.diodes.com/part/view/MMST2222A","MMST2222A")</f>
        <v>MMST2222A</v>
      </c>
      <c r="D739" t="s">
        <v>1392</v>
      </c>
      <c r="H739" t="s">
        <v>27</v>
      </c>
      <c r="I739" t="s">
        <v>41</v>
      </c>
      <c r="J739" t="s">
        <v>79</v>
      </c>
      <c r="K739">
        <v>40</v>
      </c>
      <c r="L739">
        <v>0.6</v>
      </c>
      <c r="N739">
        <v>0.2</v>
      </c>
      <c r="O739">
        <v>100</v>
      </c>
      <c r="P739">
        <v>0.15</v>
      </c>
      <c r="Q739">
        <v>40</v>
      </c>
      <c r="R739">
        <v>0.5</v>
      </c>
      <c r="S739">
        <v>300</v>
      </c>
      <c r="T739" t="s">
        <v>423</v>
      </c>
      <c r="U739">
        <v>1000</v>
      </c>
      <c r="V739" t="s">
        <v>30</v>
      </c>
      <c r="W739">
        <v>300</v>
      </c>
      <c r="Y739" t="s">
        <v>97</v>
      </c>
    </row>
    <row r="740" spans="1:25">
      <c r="A740" t="s">
        <v>1393</v>
      </c>
      <c r="B740" s="2" t="str">
        <f>Hyperlink("https://www.diodes.com/datasheet/download/MMST2907A.pdf")</f>
        <v>https://www.diodes.com/datasheet/download/MMST2907A.pdf</v>
      </c>
      <c r="C740" t="str">
        <f>Hyperlink("https://www.diodes.com/part/view/MMST2907A","MMST2907A")</f>
        <v>MMST2907A</v>
      </c>
      <c r="D740" t="s">
        <v>1394</v>
      </c>
      <c r="H740" t="s">
        <v>27</v>
      </c>
      <c r="I740" t="s">
        <v>41</v>
      </c>
      <c r="J740" t="s">
        <v>29</v>
      </c>
      <c r="K740">
        <v>60</v>
      </c>
      <c r="L740">
        <v>0.6</v>
      </c>
      <c r="N740">
        <v>0.2</v>
      </c>
      <c r="O740">
        <v>100</v>
      </c>
      <c r="P740">
        <v>0.15</v>
      </c>
      <c r="Q740">
        <v>50</v>
      </c>
      <c r="R740">
        <v>0.5</v>
      </c>
      <c r="S740">
        <v>400</v>
      </c>
      <c r="T740" t="s">
        <v>423</v>
      </c>
      <c r="U740">
        <v>1600</v>
      </c>
      <c r="V740" t="s">
        <v>30</v>
      </c>
      <c r="W740">
        <v>200</v>
      </c>
      <c r="Y740" t="s">
        <v>97</v>
      </c>
    </row>
    <row r="741" spans="1:25">
      <c r="A741" t="s">
        <v>1395</v>
      </c>
      <c r="B741" s="2" t="str">
        <f>Hyperlink("https://www.diodes.com/datasheet/download/MMST2907A.pdf")</f>
        <v>https://www.diodes.com/datasheet/download/MMST2907A.pdf</v>
      </c>
      <c r="C741" t="str">
        <f>Hyperlink("https://www.diodes.com/part/view/MMST2907AQ","MMST2907AQ")</f>
        <v>MMST2907AQ</v>
      </c>
      <c r="D741" t="s">
        <v>1394</v>
      </c>
      <c r="H741" t="s">
        <v>33</v>
      </c>
      <c r="I741" t="s">
        <v>41</v>
      </c>
      <c r="J741" t="s">
        <v>29</v>
      </c>
      <c r="K741">
        <v>60</v>
      </c>
      <c r="L741">
        <v>0.6</v>
      </c>
      <c r="N741">
        <v>0.2</v>
      </c>
      <c r="O741">
        <v>100</v>
      </c>
      <c r="P741">
        <v>0.15</v>
      </c>
      <c r="Q741">
        <v>50</v>
      </c>
      <c r="R741">
        <v>0.5</v>
      </c>
      <c r="S741">
        <v>400</v>
      </c>
      <c r="T741" t="s">
        <v>423</v>
      </c>
      <c r="U741">
        <v>1600</v>
      </c>
      <c r="V741" t="s">
        <v>30</v>
      </c>
      <c r="W741">
        <v>200</v>
      </c>
      <c r="Y741" t="s">
        <v>97</v>
      </c>
    </row>
    <row r="742" spans="1:25">
      <c r="A742" t="s">
        <v>1396</v>
      </c>
      <c r="B742" s="2" t="str">
        <f>Hyperlink("https://www.diodes.com/datasheet/download/MMST3904.pdf")</f>
        <v>https://www.diodes.com/datasheet/download/MMST3904.pdf</v>
      </c>
      <c r="C742" t="str">
        <f>Hyperlink("https://www.diodes.com/part/view/MMST3904","MMST3904")</f>
        <v>MMST3904</v>
      </c>
      <c r="D742" t="s">
        <v>1397</v>
      </c>
      <c r="H742" t="s">
        <v>27</v>
      </c>
      <c r="I742" t="s">
        <v>41</v>
      </c>
      <c r="J742" t="s">
        <v>79</v>
      </c>
      <c r="K742">
        <v>40</v>
      </c>
      <c r="L742">
        <v>0.2</v>
      </c>
      <c r="N742">
        <v>0.2</v>
      </c>
      <c r="O742">
        <v>100</v>
      </c>
      <c r="P742">
        <v>0.01</v>
      </c>
      <c r="Q742">
        <v>30</v>
      </c>
      <c r="R742">
        <v>0.1</v>
      </c>
      <c r="S742">
        <v>250</v>
      </c>
      <c r="T742" t="s">
        <v>463</v>
      </c>
      <c r="U742">
        <v>300</v>
      </c>
      <c r="V742" t="s">
        <v>42</v>
      </c>
      <c r="W742">
        <v>300</v>
      </c>
      <c r="Y742" t="s">
        <v>97</v>
      </c>
    </row>
    <row r="743" spans="1:25">
      <c r="A743" t="s">
        <v>1398</v>
      </c>
      <c r="B743" s="2" t="str">
        <f>Hyperlink("https://www.diodes.com/datasheet/download/MMST3904Q.pdf")</f>
        <v>https://www.diodes.com/datasheet/download/MMST3904Q.pdf</v>
      </c>
      <c r="C743" t="str">
        <f>Hyperlink("https://www.diodes.com/part/view/MMST3904Q","MMST3904Q")</f>
        <v>MMST3904Q</v>
      </c>
      <c r="D743" t="s">
        <v>1397</v>
      </c>
      <c r="H743" t="s">
        <v>33</v>
      </c>
      <c r="I743" t="s">
        <v>41</v>
      </c>
      <c r="J743" t="s">
        <v>79</v>
      </c>
      <c r="K743">
        <v>40</v>
      </c>
      <c r="L743">
        <v>0.2</v>
      </c>
      <c r="N743">
        <v>0.2</v>
      </c>
      <c r="O743">
        <v>100</v>
      </c>
      <c r="P743">
        <v>0.01</v>
      </c>
      <c r="Q743">
        <v>30</v>
      </c>
      <c r="R743">
        <v>0.1</v>
      </c>
      <c r="S743">
        <v>250</v>
      </c>
      <c r="T743" t="s">
        <v>463</v>
      </c>
      <c r="U743">
        <v>300</v>
      </c>
      <c r="V743" t="s">
        <v>42</v>
      </c>
      <c r="W743">
        <v>300</v>
      </c>
      <c r="Y743" t="s">
        <v>97</v>
      </c>
    </row>
    <row r="744" spans="1:25">
      <c r="A744" t="s">
        <v>1399</v>
      </c>
      <c r="B744" s="2" t="str">
        <f>Hyperlink("https://www.diodes.com/datasheet/download/MMST3906.pdf")</f>
        <v>https://www.diodes.com/datasheet/download/MMST3906.pdf</v>
      </c>
      <c r="C744" t="str">
        <f>Hyperlink("https://www.diodes.com/part/view/MMST3906","MMST3906")</f>
        <v>MMST3906</v>
      </c>
      <c r="D744" t="s">
        <v>1400</v>
      </c>
      <c r="H744" t="s">
        <v>27</v>
      </c>
      <c r="I744" t="s">
        <v>41</v>
      </c>
      <c r="J744" t="s">
        <v>29</v>
      </c>
      <c r="K744">
        <v>40</v>
      </c>
      <c r="L744">
        <v>0.2</v>
      </c>
      <c r="N744">
        <v>0.2</v>
      </c>
      <c r="O744">
        <v>100</v>
      </c>
      <c r="P744">
        <v>0.01</v>
      </c>
      <c r="Q744">
        <v>30</v>
      </c>
      <c r="R744">
        <v>0.1</v>
      </c>
      <c r="S744">
        <v>250</v>
      </c>
      <c r="T744" t="s">
        <v>463</v>
      </c>
      <c r="U744">
        <v>400</v>
      </c>
      <c r="V744" t="s">
        <v>42</v>
      </c>
      <c r="W744">
        <v>300</v>
      </c>
      <c r="Y744" t="s">
        <v>97</v>
      </c>
    </row>
    <row r="745" spans="1:25">
      <c r="A745" t="s">
        <v>1401</v>
      </c>
      <c r="B745" s="2" t="str">
        <f>Hyperlink("https://www.diodes.com/datasheet/download/MMST4401.pdf")</f>
        <v>https://www.diodes.com/datasheet/download/MMST4401.pdf</v>
      </c>
      <c r="C745" t="str">
        <f>Hyperlink("https://www.diodes.com/part/view/MMST4401","MMST4401")</f>
        <v>MMST4401</v>
      </c>
      <c r="D745" t="s">
        <v>1392</v>
      </c>
      <c r="H745" t="s">
        <v>27</v>
      </c>
      <c r="I745" t="s">
        <v>41</v>
      </c>
      <c r="J745" t="s">
        <v>79</v>
      </c>
      <c r="K745">
        <v>40</v>
      </c>
      <c r="L745">
        <v>0.6</v>
      </c>
      <c r="N745">
        <v>0.2</v>
      </c>
      <c r="O745">
        <v>100</v>
      </c>
      <c r="P745">
        <v>0.15</v>
      </c>
      <c r="Q745">
        <v>40</v>
      </c>
      <c r="R745">
        <v>0.5</v>
      </c>
      <c r="S745">
        <v>400</v>
      </c>
      <c r="T745" t="s">
        <v>423</v>
      </c>
      <c r="U745">
        <v>750</v>
      </c>
      <c r="V745" t="s">
        <v>30</v>
      </c>
      <c r="W745">
        <v>250</v>
      </c>
      <c r="Y745" t="s">
        <v>97</v>
      </c>
    </row>
    <row r="746" spans="1:25">
      <c r="A746" t="s">
        <v>1402</v>
      </c>
      <c r="B746" s="2" t="str">
        <f>Hyperlink("https://www.diodes.com/datasheet/download/MMST4403.pdf")</f>
        <v>https://www.diodes.com/datasheet/download/MMST4403.pdf</v>
      </c>
      <c r="C746" t="str">
        <f>Hyperlink("https://www.diodes.com/part/view/MMST4403","MMST4403")</f>
        <v>MMST4403</v>
      </c>
      <c r="D746" t="s">
        <v>1403</v>
      </c>
      <c r="H746" t="s">
        <v>27</v>
      </c>
      <c r="I746" t="s">
        <v>41</v>
      </c>
      <c r="J746" t="s">
        <v>29</v>
      </c>
      <c r="K746">
        <v>40</v>
      </c>
      <c r="L746">
        <v>0.6</v>
      </c>
      <c r="N746">
        <v>0.2</v>
      </c>
      <c r="O746">
        <v>100</v>
      </c>
      <c r="P746">
        <v>0.15</v>
      </c>
      <c r="Q746">
        <v>20</v>
      </c>
      <c r="R746">
        <v>0.5</v>
      </c>
      <c r="S746">
        <v>400</v>
      </c>
      <c r="T746" t="s">
        <v>423</v>
      </c>
      <c r="U746">
        <v>750</v>
      </c>
      <c r="V746" t="s">
        <v>30</v>
      </c>
      <c r="W746">
        <v>200</v>
      </c>
      <c r="Y746" t="s">
        <v>97</v>
      </c>
    </row>
    <row r="747" spans="1:25">
      <c r="A747" t="s">
        <v>1404</v>
      </c>
      <c r="B747" s="2" t="str">
        <f>Hyperlink("https://www.diodes.com/datasheet/download/MMST5401.pdf")</f>
        <v>https://www.diodes.com/datasheet/download/MMST5401.pdf</v>
      </c>
      <c r="C747" t="str">
        <f>Hyperlink("https://www.diodes.com/part/view/MMST5401","MMST5401")</f>
        <v>MMST5401</v>
      </c>
      <c r="D747" t="s">
        <v>1405</v>
      </c>
      <c r="H747" t="s">
        <v>27</v>
      </c>
      <c r="I747" t="s">
        <v>54</v>
      </c>
      <c r="J747" t="s">
        <v>29</v>
      </c>
      <c r="K747">
        <v>150</v>
      </c>
      <c r="L747">
        <v>0.2</v>
      </c>
      <c r="N747">
        <v>0.2</v>
      </c>
      <c r="O747">
        <v>60</v>
      </c>
      <c r="P747">
        <v>0.01</v>
      </c>
      <c r="Q747">
        <v>50</v>
      </c>
      <c r="R747">
        <v>0.05</v>
      </c>
      <c r="S747">
        <v>200</v>
      </c>
      <c r="T747" t="s">
        <v>463</v>
      </c>
      <c r="U747">
        <v>500</v>
      </c>
      <c r="V747" t="s">
        <v>42</v>
      </c>
      <c r="W747">
        <v>100</v>
      </c>
      <c r="Y747" t="s">
        <v>97</v>
      </c>
    </row>
    <row r="748" spans="1:25">
      <c r="A748" t="s">
        <v>1406</v>
      </c>
      <c r="B748" s="2" t="str">
        <f>Hyperlink("https://www.diodes.com/datasheet/download/MMST5401.pdf")</f>
        <v>https://www.diodes.com/datasheet/download/MMST5401.pdf</v>
      </c>
      <c r="C748" t="str">
        <f>Hyperlink("https://www.diodes.com/part/view/MMST5401Q","MMST5401Q")</f>
        <v>MMST5401Q</v>
      </c>
      <c r="D748" t="s">
        <v>1405</v>
      </c>
      <c r="H748" t="s">
        <v>33</v>
      </c>
      <c r="I748" t="s">
        <v>54</v>
      </c>
      <c r="J748" t="s">
        <v>29</v>
      </c>
      <c r="K748">
        <v>150</v>
      </c>
      <c r="L748">
        <v>0.2</v>
      </c>
      <c r="N748">
        <v>0.2</v>
      </c>
      <c r="O748">
        <v>60</v>
      </c>
      <c r="P748">
        <v>0.01</v>
      </c>
      <c r="Q748">
        <v>50</v>
      </c>
      <c r="R748">
        <v>0.05</v>
      </c>
      <c r="S748">
        <v>200</v>
      </c>
      <c r="T748" t="s">
        <v>463</v>
      </c>
      <c r="U748">
        <v>500</v>
      </c>
      <c r="V748" t="s">
        <v>42</v>
      </c>
      <c r="W748">
        <v>100</v>
      </c>
      <c r="Y748" t="s">
        <v>97</v>
      </c>
    </row>
    <row r="749" spans="1:25">
      <c r="A749" t="s">
        <v>1407</v>
      </c>
      <c r="B749" s="2" t="str">
        <f>Hyperlink("https://www.diodes.com/datasheet/download/MMST5551.pdf")</f>
        <v>https://www.diodes.com/datasheet/download/MMST5551.pdf</v>
      </c>
      <c r="C749" t="str">
        <f>Hyperlink("https://www.diodes.com/part/view/MMST5551","MMST5551")</f>
        <v>MMST5551</v>
      </c>
      <c r="D749" t="s">
        <v>1408</v>
      </c>
      <c r="H749" t="s">
        <v>27</v>
      </c>
      <c r="I749" t="s">
        <v>54</v>
      </c>
      <c r="J749" t="s">
        <v>79</v>
      </c>
      <c r="K749">
        <v>150</v>
      </c>
      <c r="L749">
        <v>0.2</v>
      </c>
      <c r="N749">
        <v>0.2</v>
      </c>
      <c r="O749">
        <v>80</v>
      </c>
      <c r="P749">
        <v>0.01</v>
      </c>
      <c r="Q749">
        <v>30</v>
      </c>
      <c r="R749">
        <v>0.05</v>
      </c>
      <c r="S749">
        <v>150</v>
      </c>
      <c r="T749" t="s">
        <v>463</v>
      </c>
      <c r="U749">
        <v>200</v>
      </c>
      <c r="V749" t="s">
        <v>42</v>
      </c>
      <c r="W749">
        <v>100</v>
      </c>
      <c r="Y749" t="s">
        <v>97</v>
      </c>
    </row>
    <row r="750" spans="1:25">
      <c r="A750" t="s">
        <v>1409</v>
      </c>
      <c r="B750" s="2" t="str">
        <f>Hyperlink("https://www.diodes.com/datasheet/download/MMST5551.pdf")</f>
        <v>https://www.diodes.com/datasheet/download/MMST5551.pdf</v>
      </c>
      <c r="C750" t="str">
        <f>Hyperlink("https://www.diodes.com/part/view/MMST5551Q","MMST5551Q")</f>
        <v>MMST5551Q</v>
      </c>
      <c r="D750" t="s">
        <v>1408</v>
      </c>
      <c r="H750" t="s">
        <v>33</v>
      </c>
      <c r="I750" t="s">
        <v>54</v>
      </c>
      <c r="J750" t="s">
        <v>79</v>
      </c>
      <c r="K750">
        <v>150</v>
      </c>
      <c r="L750">
        <v>0.2</v>
      </c>
      <c r="N750">
        <v>0.2</v>
      </c>
      <c r="O750">
        <v>80</v>
      </c>
      <c r="P750">
        <v>0.01</v>
      </c>
      <c r="Q750">
        <v>30</v>
      </c>
      <c r="R750">
        <v>0.05</v>
      </c>
      <c r="S750">
        <v>150</v>
      </c>
      <c r="T750" t="s">
        <v>463</v>
      </c>
      <c r="U750">
        <v>200</v>
      </c>
      <c r="V750" t="s">
        <v>42</v>
      </c>
      <c r="W750">
        <v>100</v>
      </c>
      <c r="Y750" t="s">
        <v>97</v>
      </c>
    </row>
    <row r="751" spans="1:25">
      <c r="A751" t="s">
        <v>1410</v>
      </c>
      <c r="B751" s="2" t="str">
        <f>Hyperlink("https://www.diodes.com/datasheet/download/MMST6427.pdf")</f>
        <v>https://www.diodes.com/datasheet/download/MMST6427.pdf</v>
      </c>
      <c r="C751" t="str">
        <f>Hyperlink("https://www.diodes.com/part/view/MMST6427","MMST6427")</f>
        <v>MMST6427</v>
      </c>
      <c r="D751" t="s">
        <v>1411</v>
      </c>
      <c r="H751" t="s">
        <v>27</v>
      </c>
      <c r="I751" t="s">
        <v>363</v>
      </c>
      <c r="J751" t="s">
        <v>79</v>
      </c>
      <c r="K751">
        <v>40</v>
      </c>
      <c r="L751">
        <v>0.5</v>
      </c>
      <c r="N751">
        <v>0.2</v>
      </c>
      <c r="O751">
        <v>20000</v>
      </c>
      <c r="P751">
        <v>0.1</v>
      </c>
      <c r="Q751">
        <v>14000</v>
      </c>
      <c r="R751">
        <v>0.5</v>
      </c>
      <c r="S751">
        <v>1200</v>
      </c>
      <c r="T751" t="s">
        <v>1307</v>
      </c>
      <c r="U751">
        <v>1500</v>
      </c>
      <c r="V751" t="s">
        <v>432</v>
      </c>
      <c r="Y751" t="s">
        <v>97</v>
      </c>
    </row>
    <row r="752" spans="1:25">
      <c r="A752" t="s">
        <v>1412</v>
      </c>
      <c r="B752" s="2" t="str">
        <f>Hyperlink("https://www.diodes.com/datasheet/download/MMSTA05.pdf")</f>
        <v>https://www.diodes.com/datasheet/download/MMSTA05.pdf</v>
      </c>
      <c r="C752" t="str">
        <f>Hyperlink("https://www.diodes.com/part/view/MMSTA05","MMSTA05")</f>
        <v>MMSTA05</v>
      </c>
      <c r="D752" t="s">
        <v>1413</v>
      </c>
      <c r="H752" t="s">
        <v>27</v>
      </c>
      <c r="I752" t="s">
        <v>28</v>
      </c>
      <c r="J752" t="s">
        <v>79</v>
      </c>
      <c r="K752">
        <v>60</v>
      </c>
      <c r="L752">
        <v>0.5</v>
      </c>
      <c r="N752">
        <v>0.2</v>
      </c>
      <c r="O752">
        <v>100</v>
      </c>
      <c r="P752">
        <v>0.01</v>
      </c>
      <c r="Q752">
        <v>100</v>
      </c>
      <c r="R752">
        <v>0.1</v>
      </c>
      <c r="S752">
        <v>250</v>
      </c>
      <c r="T752" t="s">
        <v>55</v>
      </c>
      <c r="W752">
        <v>100</v>
      </c>
      <c r="Y752" t="s">
        <v>97</v>
      </c>
    </row>
    <row r="753" spans="1:25">
      <c r="A753" t="s">
        <v>1414</v>
      </c>
      <c r="B753" s="2" t="str">
        <f>Hyperlink("https://www.diodes.com/datasheet/download/MMSTA06.pdf")</f>
        <v>https://www.diodes.com/datasheet/download/MMSTA06.pdf</v>
      </c>
      <c r="C753" t="str">
        <f>Hyperlink("https://www.diodes.com/part/view/MMSTA06","MMSTA06")</f>
        <v>MMSTA06</v>
      </c>
      <c r="D753" t="s">
        <v>1415</v>
      </c>
      <c r="H753" t="s">
        <v>27</v>
      </c>
      <c r="I753" t="s">
        <v>28</v>
      </c>
      <c r="J753" t="s">
        <v>79</v>
      </c>
      <c r="K753">
        <v>80</v>
      </c>
      <c r="L753">
        <v>0.5</v>
      </c>
      <c r="N753">
        <v>0.2</v>
      </c>
      <c r="O753">
        <v>100</v>
      </c>
      <c r="P753">
        <v>0.01</v>
      </c>
      <c r="Q753">
        <v>100</v>
      </c>
      <c r="R753">
        <v>0.1</v>
      </c>
      <c r="S753">
        <v>250</v>
      </c>
      <c r="T753" t="s">
        <v>55</v>
      </c>
      <c r="W753">
        <v>100</v>
      </c>
      <c r="Y753" t="s">
        <v>97</v>
      </c>
    </row>
    <row r="754" spans="1:25">
      <c r="A754" t="s">
        <v>1416</v>
      </c>
      <c r="B754" s="2" t="str">
        <f>Hyperlink("https://www.diodes.com/datasheet/download/MMSTA06Q.pdf")</f>
        <v>https://www.diodes.com/datasheet/download/MMSTA06Q.pdf</v>
      </c>
      <c r="C754" t="str">
        <f>Hyperlink("https://www.diodes.com/part/view/MMSTA06Q","MMSTA06Q")</f>
        <v>MMSTA06Q</v>
      </c>
      <c r="D754" t="s">
        <v>1417</v>
      </c>
      <c r="H754" t="s">
        <v>33</v>
      </c>
      <c r="I754" t="s">
        <v>28</v>
      </c>
      <c r="J754" t="s">
        <v>79</v>
      </c>
      <c r="K754">
        <v>80</v>
      </c>
      <c r="L754">
        <v>0.5</v>
      </c>
      <c r="N754">
        <v>0.2</v>
      </c>
      <c r="O754">
        <v>100</v>
      </c>
      <c r="P754">
        <v>0.01</v>
      </c>
      <c r="Q754">
        <v>100</v>
      </c>
      <c r="R754">
        <v>0.1</v>
      </c>
      <c r="S754">
        <v>250</v>
      </c>
      <c r="T754" t="s">
        <v>55</v>
      </c>
      <c r="W754">
        <v>100</v>
      </c>
      <c r="Y754" t="s">
        <v>97</v>
      </c>
    </row>
    <row r="755" spans="1:25">
      <c r="A755" t="s">
        <v>1418</v>
      </c>
      <c r="B755" s="2" t="str">
        <f>Hyperlink("https://www.diodes.com/datasheet/download/MMSTA13.pdf")</f>
        <v>https://www.diodes.com/datasheet/download/MMSTA13.pdf</v>
      </c>
      <c r="C755" t="str">
        <f>Hyperlink("https://www.diodes.com/part/view/MMSTA13","MMSTA13")</f>
        <v>MMSTA13</v>
      </c>
      <c r="D755" t="s">
        <v>1417</v>
      </c>
      <c r="H755" t="s">
        <v>27</v>
      </c>
      <c r="I755" t="s">
        <v>363</v>
      </c>
      <c r="J755" t="s">
        <v>79</v>
      </c>
      <c r="K755">
        <v>30</v>
      </c>
      <c r="L755">
        <v>0.3</v>
      </c>
      <c r="N755">
        <v>0.2</v>
      </c>
      <c r="O755">
        <v>5000</v>
      </c>
      <c r="P755">
        <v>0.01</v>
      </c>
      <c r="Q755">
        <v>10000</v>
      </c>
      <c r="R755">
        <v>0.1</v>
      </c>
      <c r="S755">
        <v>1500</v>
      </c>
      <c r="T755" t="s">
        <v>364</v>
      </c>
      <c r="W755">
        <v>125</v>
      </c>
      <c r="Y755" t="s">
        <v>97</v>
      </c>
    </row>
    <row r="756" spans="1:25">
      <c r="A756" t="s">
        <v>1419</v>
      </c>
      <c r="B756" s="2" t="str">
        <f>Hyperlink("https://www.diodes.com/datasheet/download/MMSTA14.pdf")</f>
        <v>https://www.diodes.com/datasheet/download/MMSTA14.pdf</v>
      </c>
      <c r="C756" t="str">
        <f>Hyperlink("https://www.diodes.com/part/view/MMSTA14","MMSTA14")</f>
        <v>MMSTA14</v>
      </c>
      <c r="D756" t="s">
        <v>1417</v>
      </c>
      <c r="H756" t="s">
        <v>27</v>
      </c>
      <c r="I756" t="s">
        <v>363</v>
      </c>
      <c r="J756" t="s">
        <v>79</v>
      </c>
      <c r="K756">
        <v>30</v>
      </c>
      <c r="L756">
        <v>0.3</v>
      </c>
      <c r="N756">
        <v>0.2</v>
      </c>
      <c r="O756">
        <v>10000</v>
      </c>
      <c r="P756">
        <v>0.01</v>
      </c>
      <c r="Q756">
        <v>20000</v>
      </c>
      <c r="R756">
        <v>0.1</v>
      </c>
      <c r="S756">
        <v>1500</v>
      </c>
      <c r="T756" t="s">
        <v>364</v>
      </c>
      <c r="W756">
        <v>125</v>
      </c>
      <c r="Y756" t="s">
        <v>97</v>
      </c>
    </row>
    <row r="757" spans="1:25">
      <c r="A757" t="s">
        <v>1420</v>
      </c>
      <c r="B757" s="2" t="str">
        <f>Hyperlink("https://www.diodes.com/datasheet/download/MMSTA42.pdf")</f>
        <v>https://www.diodes.com/datasheet/download/MMSTA42.pdf</v>
      </c>
      <c r="C757" t="str">
        <f>Hyperlink("https://www.diodes.com/part/view/MMSTA42","MMSTA42")</f>
        <v>MMSTA42</v>
      </c>
      <c r="D757" t="s">
        <v>1421</v>
      </c>
      <c r="H757" t="s">
        <v>27</v>
      </c>
      <c r="I757" t="s">
        <v>54</v>
      </c>
      <c r="J757" t="s">
        <v>79</v>
      </c>
      <c r="K757">
        <v>300</v>
      </c>
      <c r="L757">
        <v>0.2</v>
      </c>
      <c r="N757">
        <v>0.2</v>
      </c>
      <c r="O757">
        <v>40</v>
      </c>
      <c r="P757">
        <v>0.01</v>
      </c>
      <c r="Q757">
        <v>40</v>
      </c>
      <c r="R757">
        <v>0.03</v>
      </c>
      <c r="S757">
        <v>500</v>
      </c>
      <c r="T757" t="s">
        <v>480</v>
      </c>
      <c r="W757">
        <v>50</v>
      </c>
      <c r="Y757" t="s">
        <v>97</v>
      </c>
    </row>
    <row r="758" spans="1:25">
      <c r="A758" t="s">
        <v>1422</v>
      </c>
      <c r="B758" s="2" t="str">
        <f>Hyperlink("https://www.diodes.com/datasheet/download/MMSTA55.pdf")</f>
        <v>https://www.diodes.com/datasheet/download/MMSTA55.pdf</v>
      </c>
      <c r="C758" t="str">
        <f>Hyperlink("https://www.diodes.com/part/view/MMSTA55","MMSTA55")</f>
        <v>MMSTA55</v>
      </c>
      <c r="D758" t="s">
        <v>1423</v>
      </c>
      <c r="H758" t="s">
        <v>27</v>
      </c>
      <c r="I758" t="s">
        <v>28</v>
      </c>
      <c r="J758" t="s">
        <v>29</v>
      </c>
      <c r="K758">
        <v>60</v>
      </c>
      <c r="L758">
        <v>0.5</v>
      </c>
      <c r="N758">
        <v>0.2</v>
      </c>
      <c r="O758">
        <v>100</v>
      </c>
      <c r="P758">
        <v>0.01</v>
      </c>
      <c r="Q758">
        <v>100</v>
      </c>
      <c r="R758">
        <v>0.1</v>
      </c>
      <c r="S758">
        <v>250</v>
      </c>
      <c r="T758" t="s">
        <v>55</v>
      </c>
      <c r="W758">
        <v>50</v>
      </c>
      <c r="Y758" t="s">
        <v>97</v>
      </c>
    </row>
    <row r="759" spans="1:25">
      <c r="A759" t="s">
        <v>1424</v>
      </c>
      <c r="B759" s="2" t="str">
        <f>Hyperlink("https://www.diodes.com/datasheet/download/MMSTA56.pdf")</f>
        <v>https://www.diodes.com/datasheet/download/MMSTA56.pdf</v>
      </c>
      <c r="C759" t="str">
        <f>Hyperlink("https://www.diodes.com/part/view/MMSTA56","MMSTA56")</f>
        <v>MMSTA56</v>
      </c>
      <c r="D759" t="s">
        <v>1425</v>
      </c>
      <c r="H759" t="s">
        <v>27</v>
      </c>
      <c r="I759" t="s">
        <v>28</v>
      </c>
      <c r="J759" t="s">
        <v>29</v>
      </c>
      <c r="K759">
        <v>80</v>
      </c>
      <c r="L759">
        <v>0.5</v>
      </c>
      <c r="N759">
        <v>0.2</v>
      </c>
      <c r="O759">
        <v>100</v>
      </c>
      <c r="P759">
        <v>0.01</v>
      </c>
      <c r="Q759">
        <v>100</v>
      </c>
      <c r="R759">
        <v>0.1</v>
      </c>
      <c r="S759">
        <v>250</v>
      </c>
      <c r="T759" t="s">
        <v>55</v>
      </c>
      <c r="W759">
        <v>50</v>
      </c>
      <c r="Y759" t="s">
        <v>97</v>
      </c>
    </row>
    <row r="760" spans="1:25">
      <c r="A760" t="s">
        <v>1426</v>
      </c>
      <c r="B760" s="2" t="str">
        <f>Hyperlink("https://www.diodes.com/datasheet/download/MMSTA56Q.pdf")</f>
        <v>https://www.diodes.com/datasheet/download/MMSTA56Q.pdf</v>
      </c>
      <c r="C760" t="str">
        <f>Hyperlink("https://www.diodes.com/part/view/MMSTA56Q","MMSTA56Q")</f>
        <v>MMSTA56Q</v>
      </c>
      <c r="D760" t="s">
        <v>1425</v>
      </c>
      <c r="H760" t="s">
        <v>33</v>
      </c>
      <c r="I760" t="s">
        <v>28</v>
      </c>
      <c r="J760" t="s">
        <v>29</v>
      </c>
      <c r="K760">
        <v>80</v>
      </c>
      <c r="L760">
        <v>0.5</v>
      </c>
      <c r="N760">
        <v>0.2</v>
      </c>
      <c r="O760">
        <v>100</v>
      </c>
      <c r="P760">
        <v>0.01</v>
      </c>
      <c r="Q760">
        <v>100</v>
      </c>
      <c r="R760">
        <v>0.1</v>
      </c>
      <c r="S760">
        <v>250</v>
      </c>
      <c r="T760" t="s">
        <v>55</v>
      </c>
      <c r="W760">
        <v>50</v>
      </c>
      <c r="Y760" t="s">
        <v>97</v>
      </c>
    </row>
    <row r="761" spans="1:25">
      <c r="A761" t="s">
        <v>1427</v>
      </c>
      <c r="B761" s="2" t="str">
        <f>Hyperlink("https://www.diodes.com/datasheet/download/MMSTA63.pdf")</f>
        <v>https://www.diodes.com/datasheet/download/MMSTA63.pdf</v>
      </c>
      <c r="C761" t="str">
        <f>Hyperlink("https://www.diodes.com/part/view/MMSTA63","MMSTA63")</f>
        <v>MMSTA63</v>
      </c>
      <c r="D761" t="s">
        <v>1428</v>
      </c>
      <c r="H761" t="s">
        <v>27</v>
      </c>
      <c r="I761" t="s">
        <v>363</v>
      </c>
      <c r="J761" t="s">
        <v>29</v>
      </c>
      <c r="K761">
        <v>30</v>
      </c>
      <c r="L761">
        <v>0.5</v>
      </c>
      <c r="N761">
        <v>0.2</v>
      </c>
      <c r="O761">
        <v>5000</v>
      </c>
      <c r="P761">
        <v>0.01</v>
      </c>
      <c r="Q761">
        <v>10000</v>
      </c>
      <c r="R761">
        <v>0.1</v>
      </c>
      <c r="S761">
        <v>1500</v>
      </c>
      <c r="T761" t="s">
        <v>364</v>
      </c>
      <c r="W761">
        <v>125</v>
      </c>
      <c r="Y761" t="s">
        <v>97</v>
      </c>
    </row>
    <row r="762" spans="1:25">
      <c r="A762" t="s">
        <v>1429</v>
      </c>
      <c r="B762" s="2" t="str">
        <f>Hyperlink("https://www.diodes.com/datasheet/download/MMSTA64.pdf")</f>
        <v>https://www.diodes.com/datasheet/download/MMSTA64.pdf</v>
      </c>
      <c r="C762" t="str">
        <f>Hyperlink("https://www.diodes.com/part/view/MMSTA64","MMSTA64")</f>
        <v>MMSTA64</v>
      </c>
      <c r="D762" t="s">
        <v>1428</v>
      </c>
      <c r="H762" t="s">
        <v>27</v>
      </c>
      <c r="I762" t="s">
        <v>363</v>
      </c>
      <c r="J762" t="s">
        <v>29</v>
      </c>
      <c r="K762">
        <v>30</v>
      </c>
      <c r="L762">
        <v>0.5</v>
      </c>
      <c r="N762">
        <v>0.2</v>
      </c>
      <c r="O762">
        <v>10000</v>
      </c>
      <c r="P762">
        <v>0.01</v>
      </c>
      <c r="Q762">
        <v>20000</v>
      </c>
      <c r="R762">
        <v>0.1</v>
      </c>
      <c r="S762">
        <v>1500</v>
      </c>
      <c r="T762" t="s">
        <v>364</v>
      </c>
      <c r="W762">
        <v>125</v>
      </c>
      <c r="Y762" t="s">
        <v>97</v>
      </c>
    </row>
    <row r="763" spans="1:25">
      <c r="A763" t="s">
        <v>1430</v>
      </c>
      <c r="B763" s="2" t="str">
        <f>Hyperlink("https://www.diodes.com/datasheet/download/MMSTA92.pdf")</f>
        <v>https://www.diodes.com/datasheet/download/MMSTA92.pdf</v>
      </c>
      <c r="C763" t="str">
        <f>Hyperlink("https://www.diodes.com/part/view/MMSTA92","MMSTA92")</f>
        <v>MMSTA92</v>
      </c>
      <c r="D763" t="s">
        <v>1431</v>
      </c>
      <c r="H763" t="s">
        <v>27</v>
      </c>
      <c r="I763" t="s">
        <v>54</v>
      </c>
      <c r="J763" t="s">
        <v>29</v>
      </c>
      <c r="K763">
        <v>300</v>
      </c>
      <c r="L763">
        <v>0.1</v>
      </c>
      <c r="N763">
        <v>0.2</v>
      </c>
      <c r="O763">
        <v>40</v>
      </c>
      <c r="P763">
        <v>0.01</v>
      </c>
      <c r="Q763">
        <v>25</v>
      </c>
      <c r="R763">
        <v>0.03</v>
      </c>
      <c r="S763">
        <v>500</v>
      </c>
      <c r="T763" t="s">
        <v>480</v>
      </c>
      <c r="W763">
        <v>50</v>
      </c>
      <c r="Y763" t="s">
        <v>97</v>
      </c>
    </row>
    <row r="764" spans="1:25">
      <c r="A764" t="s">
        <v>1432</v>
      </c>
      <c r="B764" s="2" t="str">
        <f>Hyperlink("https://www.diodes.com/datasheet/download/SXTA42.pdf")</f>
        <v>https://www.diodes.com/datasheet/download/SXTA42.pdf</v>
      </c>
      <c r="C764" t="str">
        <f>Hyperlink("https://www.diodes.com/part/view/SXTA42","SXTA42")</f>
        <v>SXTA42</v>
      </c>
      <c r="D764" t="s">
        <v>670</v>
      </c>
      <c r="H764" t="s">
        <v>27</v>
      </c>
      <c r="I764" t="s">
        <v>54</v>
      </c>
      <c r="J764" t="s">
        <v>79</v>
      </c>
      <c r="K764">
        <v>300</v>
      </c>
      <c r="L764">
        <v>0.5</v>
      </c>
      <c r="N764">
        <v>1</v>
      </c>
      <c r="O764">
        <v>40</v>
      </c>
      <c r="P764">
        <v>0.01</v>
      </c>
      <c r="Q764">
        <v>40</v>
      </c>
      <c r="R764">
        <v>0.03</v>
      </c>
      <c r="S764">
        <v>500</v>
      </c>
      <c r="T764" t="s">
        <v>480</v>
      </c>
      <c r="W764">
        <v>50</v>
      </c>
      <c r="Y764" t="s">
        <v>31</v>
      </c>
    </row>
    <row r="765" spans="1:25">
      <c r="A765" t="s">
        <v>1433</v>
      </c>
      <c r="B765" s="2" t="str">
        <f>Hyperlink("https://www.diodes.com/datasheet/download/ZDT1048.pdf")</f>
        <v>https://www.diodes.com/datasheet/download/ZDT1048.pdf</v>
      </c>
      <c r="C765" t="str">
        <f>Hyperlink("https://www.diodes.com/part/view/ZDT1048","ZDT1048")</f>
        <v>ZDT1048</v>
      </c>
      <c r="D765" t="s">
        <v>1434</v>
      </c>
      <c r="H765" t="s">
        <v>27</v>
      </c>
      <c r="I765" t="s">
        <v>439</v>
      </c>
      <c r="J765" t="s">
        <v>177</v>
      </c>
      <c r="K765">
        <v>17.5</v>
      </c>
      <c r="L765">
        <v>5</v>
      </c>
      <c r="M765">
        <v>20</v>
      </c>
      <c r="N765">
        <v>2.75</v>
      </c>
      <c r="O765">
        <v>300</v>
      </c>
      <c r="P765">
        <v>0.5</v>
      </c>
      <c r="Q765">
        <v>250</v>
      </c>
      <c r="R765">
        <v>5</v>
      </c>
      <c r="S765">
        <v>75</v>
      </c>
      <c r="T765" t="s">
        <v>508</v>
      </c>
      <c r="U765">
        <v>300</v>
      </c>
      <c r="V765" t="s">
        <v>845</v>
      </c>
      <c r="W765">
        <v>150</v>
      </c>
      <c r="Y765" t="s">
        <v>1435</v>
      </c>
    </row>
    <row r="766" spans="1:25">
      <c r="A766" t="s">
        <v>1436</v>
      </c>
      <c r="B766" s="2" t="str">
        <f>Hyperlink("https://www.diodes.com/datasheet/download/ZDT1049.pdf")</f>
        <v>https://www.diodes.com/datasheet/download/ZDT1049.pdf</v>
      </c>
      <c r="C766" t="str">
        <f>Hyperlink("https://www.diodes.com/part/view/ZDT1049","ZDT1049")</f>
        <v>ZDT1049</v>
      </c>
      <c r="D766" t="s">
        <v>1437</v>
      </c>
      <c r="H766" t="s">
        <v>27</v>
      </c>
      <c r="I766" t="s">
        <v>439</v>
      </c>
      <c r="J766" t="s">
        <v>177</v>
      </c>
      <c r="K766">
        <v>25</v>
      </c>
      <c r="L766">
        <v>5</v>
      </c>
      <c r="M766">
        <v>20</v>
      </c>
      <c r="N766">
        <v>2.75</v>
      </c>
      <c r="O766">
        <v>300</v>
      </c>
      <c r="P766">
        <v>0.5</v>
      </c>
      <c r="Q766">
        <v>200</v>
      </c>
      <c r="R766">
        <v>4</v>
      </c>
      <c r="S766">
        <v>80</v>
      </c>
      <c r="T766" t="s">
        <v>508</v>
      </c>
      <c r="U766">
        <v>220</v>
      </c>
      <c r="V766" t="s">
        <v>898</v>
      </c>
      <c r="W766">
        <v>180</v>
      </c>
      <c r="Y766" t="s">
        <v>1435</v>
      </c>
    </row>
    <row r="767" spans="1:25">
      <c r="A767" t="s">
        <v>1438</v>
      </c>
      <c r="B767" s="2" t="str">
        <f>Hyperlink("https://www.diodes.com/datasheet/download/ZDT1049.pdf")</f>
        <v>https://www.diodes.com/datasheet/download/ZDT1049.pdf</v>
      </c>
      <c r="C767" t="str">
        <f>Hyperlink("https://www.diodes.com/part/view/ZDT1049Q","ZDT1049Q")</f>
        <v>ZDT1049Q</v>
      </c>
      <c r="D767" t="s">
        <v>1437</v>
      </c>
      <c r="H767" t="s">
        <v>33</v>
      </c>
      <c r="I767" t="s">
        <v>439</v>
      </c>
      <c r="J767" t="s">
        <v>177</v>
      </c>
      <c r="K767">
        <v>25</v>
      </c>
      <c r="L767">
        <v>5</v>
      </c>
      <c r="M767">
        <v>20</v>
      </c>
      <c r="N767">
        <v>2.75</v>
      </c>
      <c r="O767">
        <v>300</v>
      </c>
      <c r="P767">
        <v>0.5</v>
      </c>
      <c r="Q767">
        <v>200</v>
      </c>
      <c r="R767">
        <v>4</v>
      </c>
      <c r="S767">
        <v>80</v>
      </c>
      <c r="T767" t="s">
        <v>508</v>
      </c>
      <c r="U767">
        <v>220</v>
      </c>
      <c r="V767" t="s">
        <v>898</v>
      </c>
      <c r="W767">
        <v>180</v>
      </c>
      <c r="Y767" t="s">
        <v>1435</v>
      </c>
    </row>
    <row r="768" spans="1:25">
      <c r="A768" t="s">
        <v>1439</v>
      </c>
      <c r="B768" s="2" t="str">
        <f>Hyperlink("https://www.diodes.com/datasheet/download/ZDT1053.pdf")</f>
        <v>https://www.diodes.com/datasheet/download/ZDT1053.pdf</v>
      </c>
      <c r="C768" t="str">
        <f>Hyperlink("https://www.diodes.com/part/view/ZDT1053","ZDT1053")</f>
        <v>ZDT1053</v>
      </c>
      <c r="D768" t="s">
        <v>1440</v>
      </c>
      <c r="H768" t="s">
        <v>27</v>
      </c>
      <c r="I768" t="s">
        <v>439</v>
      </c>
      <c r="J768" t="s">
        <v>177</v>
      </c>
      <c r="K768">
        <v>75</v>
      </c>
      <c r="L768">
        <v>5</v>
      </c>
      <c r="M768">
        <v>20</v>
      </c>
      <c r="N768">
        <v>2.75</v>
      </c>
      <c r="O768">
        <v>300</v>
      </c>
      <c r="P768">
        <v>1</v>
      </c>
      <c r="Q768">
        <v>150</v>
      </c>
      <c r="R768">
        <v>2</v>
      </c>
      <c r="S768">
        <v>100</v>
      </c>
      <c r="T768" t="s">
        <v>36</v>
      </c>
      <c r="U768">
        <v>200</v>
      </c>
      <c r="V768" t="s">
        <v>624</v>
      </c>
      <c r="W768">
        <v>140</v>
      </c>
      <c r="Y768" t="s">
        <v>1435</v>
      </c>
    </row>
    <row r="769" spans="1:25">
      <c r="A769" t="s">
        <v>1441</v>
      </c>
      <c r="B769" s="2" t="str">
        <f>Hyperlink("https://www.diodes.com/datasheet/download/ZDT6702.pdf")</f>
        <v>https://www.diodes.com/datasheet/download/ZDT6702.pdf</v>
      </c>
      <c r="C769" t="str">
        <f>Hyperlink("https://www.diodes.com/part/view/ZDT6702","ZDT6702")</f>
        <v>ZDT6702</v>
      </c>
      <c r="D769" t="s">
        <v>1442</v>
      </c>
      <c r="H769" t="s">
        <v>27</v>
      </c>
      <c r="I769" t="s">
        <v>363</v>
      </c>
      <c r="J769" t="s">
        <v>230</v>
      </c>
      <c r="K769">
        <v>60</v>
      </c>
      <c r="L769">
        <v>1.75</v>
      </c>
      <c r="M769">
        <v>4</v>
      </c>
      <c r="N769">
        <v>2.25</v>
      </c>
      <c r="O769" t="s">
        <v>1443</v>
      </c>
      <c r="P769">
        <v>0.5</v>
      </c>
      <c r="Q769" t="s">
        <v>1444</v>
      </c>
      <c r="R769">
        <v>2</v>
      </c>
      <c r="S769" t="s">
        <v>1445</v>
      </c>
      <c r="T769" t="s">
        <v>432</v>
      </c>
      <c r="U769">
        <v>1280</v>
      </c>
      <c r="V769" t="s">
        <v>1446</v>
      </c>
      <c r="W769">
        <v>140</v>
      </c>
      <c r="Y769" t="s">
        <v>1435</v>
      </c>
    </row>
    <row r="770" spans="1:25">
      <c r="A770" t="s">
        <v>1447</v>
      </c>
      <c r="B770" s="2" t="str">
        <f>Hyperlink("https://www.diodes.com/datasheet/download/ZDT6702.pdf")</f>
        <v>https://www.diodes.com/datasheet/download/ZDT6702.pdf</v>
      </c>
      <c r="C770" t="str">
        <f>Hyperlink("https://www.diodes.com/part/view/ZDT6702Q","ZDT6702Q")</f>
        <v>ZDT6702Q</v>
      </c>
      <c r="D770" t="s">
        <v>1442</v>
      </c>
      <c r="H770" t="s">
        <v>33</v>
      </c>
      <c r="I770" t="s">
        <v>363</v>
      </c>
      <c r="J770" t="s">
        <v>230</v>
      </c>
      <c r="K770">
        <v>60</v>
      </c>
      <c r="L770">
        <v>1.75</v>
      </c>
      <c r="M770">
        <v>4</v>
      </c>
      <c r="N770">
        <v>2.25</v>
      </c>
      <c r="O770" t="s">
        <v>1443</v>
      </c>
      <c r="P770">
        <v>0.5</v>
      </c>
      <c r="Q770" t="s">
        <v>1444</v>
      </c>
      <c r="R770">
        <v>2</v>
      </c>
      <c r="S770" t="s">
        <v>1445</v>
      </c>
      <c r="T770" t="s">
        <v>432</v>
      </c>
      <c r="U770">
        <v>1280</v>
      </c>
      <c r="V770" t="s">
        <v>1446</v>
      </c>
      <c r="W770">
        <v>140</v>
      </c>
      <c r="Y770" t="s">
        <v>1435</v>
      </c>
    </row>
    <row r="771" spans="1:25">
      <c r="A771" t="s">
        <v>1448</v>
      </c>
      <c r="B771" s="2" t="str">
        <f>Hyperlink("https://www.diodes.com/datasheet/download/ZDT6718Q.pdf")</f>
        <v>https://www.diodes.com/datasheet/download/ZDT6718Q.pdf</v>
      </c>
      <c r="C771" t="str">
        <f>Hyperlink("https://www.diodes.com/part/view/ZDT6718Q","ZDT6718Q")</f>
        <v>ZDT6718Q</v>
      </c>
      <c r="D771" t="s">
        <v>1449</v>
      </c>
      <c r="H771" t="s">
        <v>33</v>
      </c>
      <c r="I771" t="s">
        <v>439</v>
      </c>
      <c r="J771" t="s">
        <v>230</v>
      </c>
      <c r="K771">
        <v>20</v>
      </c>
      <c r="L771" t="s">
        <v>1450</v>
      </c>
      <c r="M771">
        <v>6</v>
      </c>
      <c r="N771">
        <v>2.5</v>
      </c>
      <c r="O771">
        <v>300</v>
      </c>
      <c r="P771" t="s">
        <v>1451</v>
      </c>
      <c r="Q771" t="s">
        <v>1452</v>
      </c>
      <c r="R771">
        <v>6</v>
      </c>
      <c r="S771" t="s">
        <v>1453</v>
      </c>
      <c r="T771" t="s">
        <v>55</v>
      </c>
      <c r="U771" t="s">
        <v>250</v>
      </c>
      <c r="V771" t="s">
        <v>1454</v>
      </c>
      <c r="W771" t="s">
        <v>1455</v>
      </c>
      <c r="Y771" t="s">
        <v>1435</v>
      </c>
    </row>
    <row r="772" spans="1:25">
      <c r="A772" t="s">
        <v>1456</v>
      </c>
      <c r="B772" s="2" t="str">
        <f>Hyperlink("https://www.diodes.com/datasheet/download/ZDT6753.pdf")</f>
        <v>https://www.diodes.com/datasheet/download/ZDT6753.pdf</v>
      </c>
      <c r="C772" t="str">
        <f>Hyperlink("https://www.diodes.com/part/view/ZDT6753","ZDT6753")</f>
        <v>ZDT6753</v>
      </c>
      <c r="D772" t="s">
        <v>1457</v>
      </c>
      <c r="H772" t="s">
        <v>27</v>
      </c>
      <c r="I772" t="s">
        <v>28</v>
      </c>
      <c r="J772" t="s">
        <v>230</v>
      </c>
      <c r="K772">
        <v>100</v>
      </c>
      <c r="L772">
        <v>2</v>
      </c>
      <c r="M772">
        <v>6</v>
      </c>
      <c r="N772">
        <v>2.75</v>
      </c>
      <c r="O772">
        <v>100</v>
      </c>
      <c r="P772">
        <v>0.5</v>
      </c>
      <c r="Q772">
        <v>55</v>
      </c>
      <c r="R772">
        <v>1</v>
      </c>
      <c r="S772">
        <v>300</v>
      </c>
      <c r="T772" t="s">
        <v>414</v>
      </c>
      <c r="U772">
        <v>500</v>
      </c>
      <c r="V772" t="s">
        <v>62</v>
      </c>
      <c r="W772" t="s">
        <v>1458</v>
      </c>
      <c r="Y772" t="s">
        <v>1435</v>
      </c>
    </row>
    <row r="773" spans="1:25">
      <c r="A773" t="s">
        <v>1459</v>
      </c>
      <c r="B773" s="2" t="str">
        <f>Hyperlink("https://www.diodes.com/datasheet/download/ZDT6790.pdf")</f>
        <v>https://www.diodes.com/datasheet/download/ZDT6790.pdf</v>
      </c>
      <c r="C773" t="str">
        <f>Hyperlink("https://www.diodes.com/part/view/ZDT6790","ZDT6790")</f>
        <v>ZDT6790</v>
      </c>
      <c r="D773" t="s">
        <v>1460</v>
      </c>
      <c r="H773" t="s">
        <v>27</v>
      </c>
      <c r="I773" t="s">
        <v>28</v>
      </c>
      <c r="J773" t="s">
        <v>230</v>
      </c>
      <c r="K773" t="s">
        <v>1461</v>
      </c>
      <c r="L773">
        <v>2</v>
      </c>
      <c r="M773">
        <v>6</v>
      </c>
      <c r="N773">
        <v>2.75</v>
      </c>
      <c r="O773" t="s">
        <v>1462</v>
      </c>
      <c r="P773">
        <v>1</v>
      </c>
      <c r="Q773">
        <v>150</v>
      </c>
      <c r="R773">
        <v>2</v>
      </c>
      <c r="S773" t="s">
        <v>1463</v>
      </c>
      <c r="T773" t="s">
        <v>1464</v>
      </c>
      <c r="U773" t="s">
        <v>1465</v>
      </c>
      <c r="V773" t="s">
        <v>1466</v>
      </c>
      <c r="W773" t="s">
        <v>1467</v>
      </c>
      <c r="Y773" t="s">
        <v>1435</v>
      </c>
    </row>
    <row r="774" spans="1:25">
      <c r="A774" t="s">
        <v>1468</v>
      </c>
      <c r="B774" s="2" t="str">
        <f>Hyperlink("https://www.diodes.com/datasheet/download/ZDT694.pdf")</f>
        <v>https://www.diodes.com/datasheet/download/ZDT694.pdf</v>
      </c>
      <c r="C774" t="str">
        <f>Hyperlink("https://www.diodes.com/part/view/ZDT694","ZDT694")</f>
        <v>ZDT694</v>
      </c>
      <c r="D774" t="s">
        <v>1469</v>
      </c>
      <c r="H774" t="s">
        <v>27</v>
      </c>
      <c r="I774" t="s">
        <v>28</v>
      </c>
      <c r="J774" t="s">
        <v>177</v>
      </c>
      <c r="K774">
        <v>120</v>
      </c>
      <c r="L774">
        <v>0.5</v>
      </c>
      <c r="M774">
        <v>1</v>
      </c>
      <c r="N774">
        <v>2.75</v>
      </c>
      <c r="O774">
        <v>500</v>
      </c>
      <c r="P774">
        <v>0.15</v>
      </c>
      <c r="Q774">
        <v>150</v>
      </c>
      <c r="R774">
        <v>0.4</v>
      </c>
      <c r="S774">
        <v>250</v>
      </c>
      <c r="T774" t="s">
        <v>486</v>
      </c>
      <c r="U774">
        <v>500</v>
      </c>
      <c r="V774" t="s">
        <v>1123</v>
      </c>
      <c r="W774">
        <v>130</v>
      </c>
      <c r="Y774" t="s">
        <v>1435</v>
      </c>
    </row>
    <row r="775" spans="1:25">
      <c r="A775" t="s">
        <v>1470</v>
      </c>
      <c r="B775" s="2" t="str">
        <f>Hyperlink("https://www.diodes.com/datasheet/download/ZDT694.pdf")</f>
        <v>https://www.diodes.com/datasheet/download/ZDT694.pdf</v>
      </c>
      <c r="C775" t="str">
        <f>Hyperlink("https://www.diodes.com/part/view/ZDT694Q","ZDT694Q")</f>
        <v>ZDT694Q</v>
      </c>
      <c r="D775" t="s">
        <v>1469</v>
      </c>
      <c r="H775" t="s">
        <v>33</v>
      </c>
      <c r="I775" t="s">
        <v>28</v>
      </c>
      <c r="J775" t="s">
        <v>177</v>
      </c>
      <c r="K775">
        <v>120</v>
      </c>
      <c r="L775">
        <v>0.5</v>
      </c>
      <c r="M775">
        <v>1</v>
      </c>
      <c r="N775">
        <v>2.75</v>
      </c>
      <c r="O775">
        <v>500</v>
      </c>
      <c r="P775">
        <v>0.15</v>
      </c>
      <c r="Q775">
        <v>150</v>
      </c>
      <c r="R775">
        <v>0.4</v>
      </c>
      <c r="S775">
        <v>250</v>
      </c>
      <c r="T775" t="s">
        <v>486</v>
      </c>
      <c r="U775">
        <v>500</v>
      </c>
      <c r="V775" t="s">
        <v>1123</v>
      </c>
      <c r="W775">
        <v>130</v>
      </c>
      <c r="Y775" t="s">
        <v>1435</v>
      </c>
    </row>
    <row r="776" spans="1:25">
      <c r="A776" t="s">
        <v>1471</v>
      </c>
      <c r="B776" s="2" t="str">
        <f>Hyperlink("https://www.diodes.com/datasheet/download/ZDT749.pdf")</f>
        <v>https://www.diodes.com/datasheet/download/ZDT749.pdf</v>
      </c>
      <c r="C776" t="str">
        <f>Hyperlink("https://www.diodes.com/part/view/ZDT749","ZDT749")</f>
        <v>ZDT749</v>
      </c>
      <c r="D776" t="s">
        <v>1472</v>
      </c>
      <c r="H776" t="s">
        <v>27</v>
      </c>
      <c r="I776" t="s">
        <v>28</v>
      </c>
      <c r="J776" t="s">
        <v>117</v>
      </c>
      <c r="K776">
        <v>25</v>
      </c>
      <c r="L776">
        <v>2</v>
      </c>
      <c r="M776">
        <v>6</v>
      </c>
      <c r="N776">
        <v>2.75</v>
      </c>
      <c r="O776">
        <v>100</v>
      </c>
      <c r="P776">
        <v>1</v>
      </c>
      <c r="Q776">
        <v>15</v>
      </c>
      <c r="R776">
        <v>6</v>
      </c>
      <c r="S776">
        <v>300</v>
      </c>
      <c r="T776" t="s">
        <v>414</v>
      </c>
      <c r="U776">
        <v>500</v>
      </c>
      <c r="V776" t="s">
        <v>62</v>
      </c>
      <c r="W776">
        <v>160</v>
      </c>
      <c r="Y776" t="s">
        <v>1435</v>
      </c>
    </row>
    <row r="777" spans="1:25">
      <c r="A777" t="s">
        <v>1473</v>
      </c>
      <c r="B777" s="2" t="str">
        <f>Hyperlink("https://www.diodes.com/datasheet/download/ZDT751.pdf")</f>
        <v>https://www.diodes.com/datasheet/download/ZDT751.pdf</v>
      </c>
      <c r="C777" t="str">
        <f>Hyperlink("https://www.diodes.com/part/view/ZDT751","ZDT751")</f>
        <v>ZDT751</v>
      </c>
      <c r="D777" t="s">
        <v>1474</v>
      </c>
      <c r="H777" t="s">
        <v>27</v>
      </c>
      <c r="I777" t="s">
        <v>28</v>
      </c>
      <c r="J777" t="s">
        <v>117</v>
      </c>
      <c r="K777">
        <v>60</v>
      </c>
      <c r="L777">
        <v>2</v>
      </c>
      <c r="M777">
        <v>6</v>
      </c>
      <c r="N777">
        <v>2.75</v>
      </c>
      <c r="O777">
        <v>100</v>
      </c>
      <c r="P777">
        <v>0.5</v>
      </c>
      <c r="Q777">
        <v>40</v>
      </c>
      <c r="R777">
        <v>2</v>
      </c>
      <c r="S777">
        <v>300</v>
      </c>
      <c r="T777" t="s">
        <v>414</v>
      </c>
      <c r="U777">
        <v>500</v>
      </c>
      <c r="V777" t="s">
        <v>62</v>
      </c>
      <c r="W777">
        <v>140</v>
      </c>
      <c r="Y777" t="s">
        <v>1435</v>
      </c>
    </row>
    <row r="778" spans="1:25">
      <c r="A778" t="s">
        <v>1475</v>
      </c>
      <c r="B778" s="2" t="str">
        <f>Hyperlink("https://www.diodes.com/datasheet/download/ZDT795AQ.pdf")</f>
        <v>https://www.diodes.com/datasheet/download/ZDT795AQ.pdf</v>
      </c>
      <c r="C778" t="str">
        <f>Hyperlink("https://www.diodes.com/part/view/ZDT795AQ","ZDT795AQ")</f>
        <v>ZDT795AQ</v>
      </c>
      <c r="D778" t="s">
        <v>1476</v>
      </c>
      <c r="H778" t="s">
        <v>33</v>
      </c>
      <c r="I778" t="s">
        <v>54</v>
      </c>
      <c r="J778" t="s">
        <v>117</v>
      </c>
      <c r="K778">
        <v>140</v>
      </c>
      <c r="L778">
        <v>0.5</v>
      </c>
      <c r="M778">
        <v>1</v>
      </c>
      <c r="N778">
        <v>2.75</v>
      </c>
      <c r="O778">
        <v>300</v>
      </c>
      <c r="P778">
        <v>0.01</v>
      </c>
      <c r="Q778">
        <v>100</v>
      </c>
      <c r="R778">
        <v>0.3</v>
      </c>
      <c r="S778">
        <v>300</v>
      </c>
      <c r="T778" t="s">
        <v>499</v>
      </c>
      <c r="U778">
        <v>250</v>
      </c>
      <c r="V778" t="s">
        <v>30</v>
      </c>
      <c r="W778">
        <v>100</v>
      </c>
      <c r="Y778" t="s">
        <v>1435</v>
      </c>
    </row>
    <row r="779" spans="1:25">
      <c r="A779" t="s">
        <v>1477</v>
      </c>
      <c r="B779" s="2" t="str">
        <f>Hyperlink("https://www.diodes.com/datasheet/download/ZHB6718.pdf")</f>
        <v>https://www.diodes.com/datasheet/download/ZHB6718.pdf</v>
      </c>
      <c r="C779" t="str">
        <f>Hyperlink("https://www.diodes.com/part/view/ZHB6718","ZHB6718")</f>
        <v>ZHB6718</v>
      </c>
      <c r="D779" t="s">
        <v>1478</v>
      </c>
      <c r="H779" t="s">
        <v>27</v>
      </c>
      <c r="I779" t="s">
        <v>1479</v>
      </c>
      <c r="J779" t="s">
        <v>1480</v>
      </c>
      <c r="K779">
        <v>20</v>
      </c>
      <c r="L779">
        <v>2.5</v>
      </c>
      <c r="M779">
        <v>6</v>
      </c>
      <c r="N779">
        <v>2</v>
      </c>
      <c r="O779">
        <v>300</v>
      </c>
      <c r="P779">
        <v>0.1</v>
      </c>
      <c r="Q779" t="s">
        <v>1481</v>
      </c>
      <c r="R779">
        <v>2</v>
      </c>
      <c r="S779" t="s">
        <v>1381</v>
      </c>
      <c r="T779" t="s">
        <v>1482</v>
      </c>
      <c r="U779" t="s">
        <v>1483</v>
      </c>
      <c r="V779" t="s">
        <v>1484</v>
      </c>
      <c r="W779" t="s">
        <v>1455</v>
      </c>
      <c r="Y779" t="s">
        <v>1435</v>
      </c>
    </row>
    <row r="780" spans="1:25">
      <c r="A780" t="s">
        <v>1485</v>
      </c>
      <c r="B780" s="2" t="str">
        <f>Hyperlink("https://www.diodes.com/datasheet/download/ZHB6790.pdf")</f>
        <v>https://www.diodes.com/datasheet/download/ZHB6790.pdf</v>
      </c>
      <c r="C780" t="str">
        <f>Hyperlink("https://www.diodes.com/part/view/ZHB6790","ZHB6790")</f>
        <v>ZHB6790</v>
      </c>
      <c r="D780" t="s">
        <v>1486</v>
      </c>
      <c r="H780" t="s">
        <v>27</v>
      </c>
      <c r="I780" t="s">
        <v>1479</v>
      </c>
      <c r="J780" t="s">
        <v>1480</v>
      </c>
      <c r="K780">
        <v>40</v>
      </c>
      <c r="L780">
        <v>2</v>
      </c>
      <c r="M780">
        <v>6</v>
      </c>
      <c r="N780">
        <v>2</v>
      </c>
      <c r="O780" t="s">
        <v>1462</v>
      </c>
      <c r="P780">
        <v>1</v>
      </c>
      <c r="Q780">
        <v>150</v>
      </c>
      <c r="R780">
        <v>2</v>
      </c>
      <c r="S780" t="s">
        <v>1487</v>
      </c>
      <c r="T780" t="s">
        <v>1488</v>
      </c>
      <c r="U780" t="s">
        <v>1489</v>
      </c>
      <c r="V780" t="s">
        <v>1490</v>
      </c>
      <c r="W780" t="s">
        <v>1467</v>
      </c>
      <c r="Y780" t="s">
        <v>1435</v>
      </c>
    </row>
    <row r="781" spans="1:25">
      <c r="A781" t="s">
        <v>1491</v>
      </c>
      <c r="B781" s="2" t="str">
        <f>Hyperlink("https://www.diodes.com/datasheet/download/ZHB6792.pdf")</f>
        <v>https://www.diodes.com/datasheet/download/ZHB6792.pdf</v>
      </c>
      <c r="C781" t="str">
        <f>Hyperlink("https://www.diodes.com/part/view/ZHB6792","ZHB6792")</f>
        <v>ZHB6792</v>
      </c>
      <c r="D781" t="s">
        <v>1492</v>
      </c>
      <c r="H781" t="s">
        <v>27</v>
      </c>
      <c r="I781" t="s">
        <v>1479</v>
      </c>
      <c r="J781" t="s">
        <v>1480</v>
      </c>
      <c r="K781">
        <v>70</v>
      </c>
      <c r="L781">
        <v>1</v>
      </c>
      <c r="M781">
        <v>2</v>
      </c>
      <c r="N781">
        <v>2</v>
      </c>
      <c r="O781" t="s">
        <v>1493</v>
      </c>
      <c r="P781">
        <v>0.5</v>
      </c>
      <c r="Q781" t="s">
        <v>1381</v>
      </c>
      <c r="R781">
        <v>1</v>
      </c>
      <c r="S781" t="s">
        <v>1494</v>
      </c>
      <c r="T781" t="s">
        <v>1464</v>
      </c>
      <c r="U781">
        <v>500</v>
      </c>
      <c r="V781" t="s">
        <v>1495</v>
      </c>
      <c r="W781" t="s">
        <v>1467</v>
      </c>
      <c r="Y781" t="s">
        <v>1435</v>
      </c>
    </row>
    <row r="782" spans="1:25">
      <c r="A782" t="s">
        <v>1496</v>
      </c>
      <c r="B782" s="2" t="str">
        <f>Hyperlink("https://www.diodes.com/datasheet/download/ZXTD09N50DE6.pdf")</f>
        <v>https://www.diodes.com/datasheet/download/ZXTD09N50DE6.pdf</v>
      </c>
      <c r="C782" t="str">
        <f>Hyperlink("https://www.diodes.com/part/view/ZTD09N50DE6Q","ZTD09N50DE6Q")</f>
        <v>ZTD09N50DE6Q</v>
      </c>
      <c r="D782" t="s">
        <v>1497</v>
      </c>
      <c r="H782" t="s">
        <v>33</v>
      </c>
      <c r="I782" t="s">
        <v>28</v>
      </c>
      <c r="J782" t="s">
        <v>177</v>
      </c>
      <c r="K782">
        <v>50</v>
      </c>
      <c r="L782">
        <v>1</v>
      </c>
      <c r="M782">
        <v>2</v>
      </c>
      <c r="N782">
        <v>1.1</v>
      </c>
      <c r="O782">
        <v>300</v>
      </c>
      <c r="P782">
        <v>0.1</v>
      </c>
      <c r="Q782">
        <v>75</v>
      </c>
      <c r="R782">
        <v>1</v>
      </c>
      <c r="S782">
        <v>35</v>
      </c>
      <c r="T782" t="s">
        <v>55</v>
      </c>
      <c r="U782">
        <v>270</v>
      </c>
      <c r="V782" t="s">
        <v>36</v>
      </c>
      <c r="W782">
        <v>215</v>
      </c>
      <c r="Y782" t="s">
        <v>452</v>
      </c>
    </row>
    <row r="783" spans="1:25">
      <c r="A783" t="s">
        <v>1498</v>
      </c>
      <c r="B783" s="2" t="str">
        <f>Hyperlink("https://www.diodes.com/datasheet/download/ZTN23015CFHQ.pdf")</f>
        <v>https://www.diodes.com/datasheet/download/ZTN23015CFHQ.pdf</v>
      </c>
      <c r="C783" t="str">
        <f>Hyperlink("https://www.diodes.com/part/view/ZTN23015CFHQ","ZTN23015CFHQ")</f>
        <v>ZTN23015CFHQ</v>
      </c>
      <c r="D783" t="s">
        <v>1499</v>
      </c>
      <c r="H783" t="s">
        <v>33</v>
      </c>
      <c r="I783" t="s">
        <v>439</v>
      </c>
      <c r="J783" t="s">
        <v>79</v>
      </c>
      <c r="K783">
        <v>15</v>
      </c>
      <c r="L783">
        <v>6</v>
      </c>
      <c r="M783">
        <v>12</v>
      </c>
      <c r="N783">
        <v>1.25</v>
      </c>
      <c r="O783">
        <v>200</v>
      </c>
      <c r="P783">
        <v>0.5</v>
      </c>
      <c r="Q783">
        <v>150</v>
      </c>
      <c r="R783">
        <v>6</v>
      </c>
      <c r="S783">
        <v>30</v>
      </c>
      <c r="T783" t="s">
        <v>414</v>
      </c>
      <c r="U783">
        <v>90</v>
      </c>
      <c r="V783" t="s">
        <v>590</v>
      </c>
      <c r="W783">
        <v>235</v>
      </c>
      <c r="Y783" t="s">
        <v>80</v>
      </c>
    </row>
    <row r="784" spans="1:25">
      <c r="A784" t="s">
        <v>1500</v>
      </c>
      <c r="B784" s="2" t="str">
        <f>Hyperlink("https://www.diodes.com/datasheet/download/ZXTP25040DFH.pdf")</f>
        <v>https://www.diodes.com/datasheet/download/ZXTP25040DFH.pdf</v>
      </c>
      <c r="C784" t="str">
        <f>Hyperlink("https://www.diodes.com/part/view/ZTP25040DFH","ZTP25040DFH")</f>
        <v>ZTP25040DFH</v>
      </c>
      <c r="D784" t="s">
        <v>1501</v>
      </c>
      <c r="H784" t="s">
        <v>27</v>
      </c>
      <c r="I784" t="s">
        <v>439</v>
      </c>
      <c r="J784" t="s">
        <v>29</v>
      </c>
      <c r="K784">
        <v>40</v>
      </c>
      <c r="L784">
        <v>3</v>
      </c>
      <c r="M784">
        <v>9</v>
      </c>
      <c r="N784">
        <v>1.25</v>
      </c>
      <c r="O784">
        <v>300</v>
      </c>
      <c r="P784">
        <v>0.01</v>
      </c>
      <c r="Q784">
        <v>30</v>
      </c>
      <c r="R784">
        <v>3</v>
      </c>
      <c r="S784">
        <v>260</v>
      </c>
      <c r="T784" t="s">
        <v>852</v>
      </c>
      <c r="U784">
        <v>220</v>
      </c>
      <c r="V784" t="s">
        <v>441</v>
      </c>
      <c r="W784">
        <v>270</v>
      </c>
      <c r="Y784" t="s">
        <v>80</v>
      </c>
    </row>
    <row r="785" spans="1:25">
      <c r="A785" t="s">
        <v>1502</v>
      </c>
      <c r="B785" s="2" t="str">
        <f>Hyperlink("https://www.diodes.com/datasheet/download/ZTP25040DFHQ.pdf")</f>
        <v>https://www.diodes.com/datasheet/download/ZTP25040DFHQ.pdf</v>
      </c>
      <c r="C785" t="str">
        <f>Hyperlink("https://www.diodes.com/part/view/ZTP25040DFHQ","ZTP25040DFHQ")</f>
        <v>ZTP25040DFHQ</v>
      </c>
      <c r="D785" t="s">
        <v>1501</v>
      </c>
      <c r="H785" t="s">
        <v>33</v>
      </c>
      <c r="I785" t="s">
        <v>439</v>
      </c>
      <c r="J785" t="s">
        <v>29</v>
      </c>
      <c r="K785">
        <v>40</v>
      </c>
      <c r="L785">
        <v>3</v>
      </c>
      <c r="M785">
        <v>9</v>
      </c>
      <c r="N785">
        <v>1.25</v>
      </c>
      <c r="O785">
        <v>300</v>
      </c>
      <c r="P785">
        <v>0.01</v>
      </c>
      <c r="Q785">
        <v>30</v>
      </c>
      <c r="R785">
        <v>3</v>
      </c>
      <c r="S785">
        <v>260</v>
      </c>
      <c r="T785" t="s">
        <v>852</v>
      </c>
      <c r="U785">
        <v>220</v>
      </c>
      <c r="V785" t="s">
        <v>441</v>
      </c>
      <c r="W785">
        <v>270</v>
      </c>
      <c r="Y785" t="s">
        <v>985</v>
      </c>
    </row>
    <row r="786" spans="1:25">
      <c r="A786" t="s">
        <v>1503</v>
      </c>
      <c r="B786" s="2" t="str">
        <f>Hyperlink("https://www.diodes.com/datasheet/download/ZTX1048A.pdf")</f>
        <v>https://www.diodes.com/datasheet/download/ZTX1048A.pdf</v>
      </c>
      <c r="C786" t="str">
        <f>Hyperlink("https://www.diodes.com/part/view/ZTX1048A","ZTX1048A")</f>
        <v>ZTX1048A</v>
      </c>
      <c r="D786" t="s">
        <v>1504</v>
      </c>
      <c r="H786" t="s">
        <v>27</v>
      </c>
      <c r="I786" t="s">
        <v>439</v>
      </c>
      <c r="J786" t="s">
        <v>79</v>
      </c>
      <c r="K786">
        <v>17.5</v>
      </c>
      <c r="L786">
        <v>4</v>
      </c>
      <c r="M786">
        <v>20</v>
      </c>
      <c r="N786">
        <v>1</v>
      </c>
      <c r="O786">
        <v>300</v>
      </c>
      <c r="P786">
        <v>0.5</v>
      </c>
      <c r="Q786">
        <v>220</v>
      </c>
      <c r="R786">
        <v>4</v>
      </c>
      <c r="S786">
        <v>75</v>
      </c>
      <c r="T786" t="s">
        <v>508</v>
      </c>
      <c r="U786">
        <v>245</v>
      </c>
      <c r="V786" t="s">
        <v>1505</v>
      </c>
      <c r="W786">
        <v>150</v>
      </c>
      <c r="Y786" t="s">
        <v>380</v>
      </c>
    </row>
    <row r="787" spans="1:25">
      <c r="A787" t="s">
        <v>1506</v>
      </c>
      <c r="B787" s="2" t="str">
        <f>Hyperlink("https://www.diodes.com/datasheet/download/ZTX1049A.pdf")</f>
        <v>https://www.diodes.com/datasheet/download/ZTX1049A.pdf</v>
      </c>
      <c r="C787" t="str">
        <f>Hyperlink("https://www.diodes.com/part/view/ZTX1049A","ZTX1049A")</f>
        <v>ZTX1049A</v>
      </c>
      <c r="D787" t="s">
        <v>1507</v>
      </c>
      <c r="H787" t="s">
        <v>27</v>
      </c>
      <c r="I787" t="s">
        <v>439</v>
      </c>
      <c r="J787" t="s">
        <v>79</v>
      </c>
      <c r="K787">
        <v>25</v>
      </c>
      <c r="L787">
        <v>4</v>
      </c>
      <c r="M787">
        <v>20</v>
      </c>
      <c r="N787">
        <v>1</v>
      </c>
      <c r="O787">
        <v>300</v>
      </c>
      <c r="P787">
        <v>0.5</v>
      </c>
      <c r="Q787">
        <v>200</v>
      </c>
      <c r="R787">
        <v>4</v>
      </c>
      <c r="S787">
        <v>80</v>
      </c>
      <c r="T787" t="s">
        <v>508</v>
      </c>
      <c r="U787">
        <v>220</v>
      </c>
      <c r="V787" t="s">
        <v>898</v>
      </c>
      <c r="W787">
        <v>180</v>
      </c>
      <c r="Y787" t="s">
        <v>380</v>
      </c>
    </row>
    <row r="788" spans="1:25">
      <c r="A788" t="s">
        <v>1508</v>
      </c>
      <c r="B788" s="2" t="str">
        <f>Hyperlink("https://www.diodes.com/datasheet/download/ZTX1051A.pdf")</f>
        <v>https://www.diodes.com/datasheet/download/ZTX1051A.pdf</v>
      </c>
      <c r="C788" t="str">
        <f>Hyperlink("https://www.diodes.com/part/view/ZTX1051A","ZTX1051A")</f>
        <v>ZTX1051A</v>
      </c>
      <c r="D788" t="s">
        <v>1509</v>
      </c>
      <c r="H788" t="s">
        <v>27</v>
      </c>
      <c r="I788" t="s">
        <v>439</v>
      </c>
      <c r="J788" t="s">
        <v>79</v>
      </c>
      <c r="K788">
        <v>40</v>
      </c>
      <c r="L788">
        <v>4</v>
      </c>
      <c r="M788">
        <v>10</v>
      </c>
      <c r="N788">
        <v>1</v>
      </c>
      <c r="O788">
        <v>300</v>
      </c>
      <c r="P788">
        <v>1</v>
      </c>
      <c r="Q788">
        <v>190</v>
      </c>
      <c r="R788">
        <v>4</v>
      </c>
      <c r="S788">
        <v>110</v>
      </c>
      <c r="T788" t="s">
        <v>508</v>
      </c>
      <c r="U788">
        <v>210</v>
      </c>
      <c r="V788" t="s">
        <v>72</v>
      </c>
      <c r="W788">
        <v>155</v>
      </c>
      <c r="Y788" t="s">
        <v>380</v>
      </c>
    </row>
    <row r="789" spans="1:25">
      <c r="A789" t="s">
        <v>1510</v>
      </c>
      <c r="B789" s="2" t="str">
        <f>Hyperlink("https://www.diodes.com/datasheet/download/ZTX1053A.pdf")</f>
        <v>https://www.diodes.com/datasheet/download/ZTX1053A.pdf</v>
      </c>
      <c r="C789" t="str">
        <f>Hyperlink("https://www.diodes.com/part/view/ZTX1053A","ZTX1053A")</f>
        <v>ZTX1053A</v>
      </c>
      <c r="D789" t="s">
        <v>1511</v>
      </c>
      <c r="H789" t="s">
        <v>27</v>
      </c>
      <c r="I789" t="s">
        <v>439</v>
      </c>
      <c r="J789" t="s">
        <v>79</v>
      </c>
      <c r="K789">
        <v>75</v>
      </c>
      <c r="L789">
        <v>3</v>
      </c>
      <c r="M789">
        <v>10</v>
      </c>
      <c r="N789">
        <v>1</v>
      </c>
      <c r="O789">
        <v>300</v>
      </c>
      <c r="P789">
        <v>1</v>
      </c>
      <c r="Q789">
        <v>100</v>
      </c>
      <c r="R789">
        <v>3</v>
      </c>
      <c r="S789">
        <v>150</v>
      </c>
      <c r="T789" t="s">
        <v>508</v>
      </c>
      <c r="U789">
        <v>250</v>
      </c>
      <c r="V789" t="s">
        <v>849</v>
      </c>
      <c r="W789">
        <v>140</v>
      </c>
      <c r="Y789" t="s">
        <v>380</v>
      </c>
    </row>
    <row r="790" spans="1:25">
      <c r="A790" t="s">
        <v>1512</v>
      </c>
      <c r="B790" s="2" t="str">
        <f>Hyperlink("https://www.diodes.com/datasheet/download/ZTX1149A.pdf")</f>
        <v>https://www.diodes.com/datasheet/download/ZTX1149A.pdf</v>
      </c>
      <c r="C790" t="str">
        <f>Hyperlink("https://www.diodes.com/part/view/ZTX1149A","ZTX1149A")</f>
        <v>ZTX1149A</v>
      </c>
      <c r="D790" t="s">
        <v>1513</v>
      </c>
      <c r="H790" t="s">
        <v>27</v>
      </c>
      <c r="I790" t="s">
        <v>439</v>
      </c>
      <c r="J790" t="s">
        <v>29</v>
      </c>
      <c r="K790">
        <v>25</v>
      </c>
      <c r="L790">
        <v>3</v>
      </c>
      <c r="M790">
        <v>10</v>
      </c>
      <c r="N790">
        <v>1</v>
      </c>
      <c r="O790">
        <v>250</v>
      </c>
      <c r="P790">
        <v>0.5</v>
      </c>
      <c r="Q790">
        <v>115</v>
      </c>
      <c r="R790">
        <v>5</v>
      </c>
      <c r="S790">
        <v>240</v>
      </c>
      <c r="T790" t="s">
        <v>848</v>
      </c>
      <c r="U790">
        <v>300</v>
      </c>
      <c r="V790" t="s">
        <v>1514</v>
      </c>
      <c r="W790">
        <v>135</v>
      </c>
      <c r="Y790" t="s">
        <v>380</v>
      </c>
    </row>
    <row r="791" spans="1:25">
      <c r="A791" t="s">
        <v>1515</v>
      </c>
      <c r="B791" s="2" t="str">
        <f>Hyperlink("https://www.diodes.com/datasheet/download/ZTX450.pdf")</f>
        <v>https://www.diodes.com/datasheet/download/ZTX450.pdf</v>
      </c>
      <c r="C791" t="str">
        <f>Hyperlink("https://www.diodes.com/part/view/ZTX450","ZTX450")</f>
        <v>ZTX450</v>
      </c>
      <c r="D791" t="s">
        <v>1516</v>
      </c>
      <c r="H791" t="s">
        <v>27</v>
      </c>
      <c r="I791" t="s">
        <v>28</v>
      </c>
      <c r="J791" t="s">
        <v>79</v>
      </c>
      <c r="K791">
        <v>45</v>
      </c>
      <c r="L791">
        <v>1</v>
      </c>
      <c r="M791">
        <v>2</v>
      </c>
      <c r="N791">
        <v>1</v>
      </c>
      <c r="O791">
        <v>100</v>
      </c>
      <c r="P791">
        <v>0.15</v>
      </c>
      <c r="Q791">
        <v>15</v>
      </c>
      <c r="R791">
        <v>1</v>
      </c>
      <c r="S791">
        <v>250</v>
      </c>
      <c r="T791" t="s">
        <v>423</v>
      </c>
      <c r="W791">
        <v>150</v>
      </c>
      <c r="Y791" t="s">
        <v>380</v>
      </c>
    </row>
    <row r="792" spans="1:25">
      <c r="A792" t="s">
        <v>1517</v>
      </c>
      <c r="B792" s="2" t="str">
        <f>Hyperlink("https://www.diodes.com/datasheet/download/ZTX451.pdf")</f>
        <v>https://www.diodes.com/datasheet/download/ZTX451.pdf</v>
      </c>
      <c r="C792" t="str">
        <f>Hyperlink("https://www.diodes.com/part/view/ZTX451","ZTX451")</f>
        <v>ZTX451</v>
      </c>
      <c r="D792" t="s">
        <v>1518</v>
      </c>
      <c r="H792" t="s">
        <v>27</v>
      </c>
      <c r="I792" t="s">
        <v>28</v>
      </c>
      <c r="J792" t="s">
        <v>79</v>
      </c>
      <c r="K792">
        <v>60</v>
      </c>
      <c r="L792">
        <v>1</v>
      </c>
      <c r="M792">
        <v>2</v>
      </c>
      <c r="N792">
        <v>1</v>
      </c>
      <c r="O792">
        <v>50</v>
      </c>
      <c r="P792">
        <v>0.15</v>
      </c>
      <c r="Q792">
        <v>10</v>
      </c>
      <c r="R792">
        <v>1</v>
      </c>
      <c r="S792">
        <v>350</v>
      </c>
      <c r="T792" t="s">
        <v>423</v>
      </c>
      <c r="W792">
        <v>150</v>
      </c>
      <c r="Y792" t="s">
        <v>380</v>
      </c>
    </row>
    <row r="793" spans="1:25">
      <c r="A793" t="s">
        <v>1519</v>
      </c>
      <c r="B793" s="2" t="str">
        <f>Hyperlink("https://www.diodes.com/datasheet/download/ZTX453.pdf")</f>
        <v>https://www.diodes.com/datasheet/download/ZTX453.pdf</v>
      </c>
      <c r="C793" t="str">
        <f>Hyperlink("https://www.diodes.com/part/view/ZTX453","ZTX453")</f>
        <v>ZTX453</v>
      </c>
      <c r="D793" t="s">
        <v>1520</v>
      </c>
      <c r="H793" t="s">
        <v>27</v>
      </c>
      <c r="I793" t="s">
        <v>28</v>
      </c>
      <c r="J793" t="s">
        <v>79</v>
      </c>
      <c r="K793">
        <v>100</v>
      </c>
      <c r="L793">
        <v>1</v>
      </c>
      <c r="M793">
        <v>2</v>
      </c>
      <c r="N793">
        <v>1</v>
      </c>
      <c r="O793">
        <v>40</v>
      </c>
      <c r="P793">
        <v>0.15</v>
      </c>
      <c r="Q793">
        <v>10</v>
      </c>
      <c r="R793">
        <v>1</v>
      </c>
      <c r="S793">
        <v>700</v>
      </c>
      <c r="T793" t="s">
        <v>423</v>
      </c>
      <c r="W793">
        <v>150</v>
      </c>
      <c r="Y793" t="s">
        <v>380</v>
      </c>
    </row>
    <row r="794" spans="1:25">
      <c r="A794" t="s">
        <v>1521</v>
      </c>
      <c r="B794" s="2" t="str">
        <f>Hyperlink("https://www.diodes.com/datasheet/download/ZTX455.pdf")</f>
        <v>https://www.diodes.com/datasheet/download/ZTX455.pdf</v>
      </c>
      <c r="C794" t="str">
        <f>Hyperlink("https://www.diodes.com/part/view/ZTX455","ZTX455")</f>
        <v>ZTX455</v>
      </c>
      <c r="D794" t="s">
        <v>1522</v>
      </c>
      <c r="H794" t="s">
        <v>27</v>
      </c>
      <c r="I794" t="s">
        <v>54</v>
      </c>
      <c r="J794" t="s">
        <v>79</v>
      </c>
      <c r="K794">
        <v>140</v>
      </c>
      <c r="L794">
        <v>1</v>
      </c>
      <c r="M794">
        <v>2</v>
      </c>
      <c r="N794">
        <v>1</v>
      </c>
      <c r="O794">
        <v>100</v>
      </c>
      <c r="P794">
        <v>0.15</v>
      </c>
      <c r="S794">
        <v>700</v>
      </c>
      <c r="T794" t="s">
        <v>423</v>
      </c>
      <c r="W794">
        <v>100</v>
      </c>
      <c r="Y794" t="s">
        <v>380</v>
      </c>
    </row>
    <row r="795" spans="1:25">
      <c r="A795" t="s">
        <v>1523</v>
      </c>
      <c r="B795" s="2" t="str">
        <f>Hyperlink("https://www.diodes.com/datasheet/download/ZTX457.pdf")</f>
        <v>https://www.diodes.com/datasheet/download/ZTX457.pdf</v>
      </c>
      <c r="C795" t="str">
        <f>Hyperlink("https://www.diodes.com/part/view/ZTX457","ZTX457")</f>
        <v>ZTX457</v>
      </c>
      <c r="D795" t="s">
        <v>1524</v>
      </c>
      <c r="H795" t="s">
        <v>27</v>
      </c>
      <c r="I795" t="s">
        <v>54</v>
      </c>
      <c r="J795" t="s">
        <v>79</v>
      </c>
      <c r="K795">
        <v>300</v>
      </c>
      <c r="L795">
        <v>0.5</v>
      </c>
      <c r="M795">
        <v>1</v>
      </c>
      <c r="N795">
        <v>1</v>
      </c>
      <c r="O795">
        <v>50</v>
      </c>
      <c r="P795">
        <v>0.05</v>
      </c>
      <c r="Q795">
        <v>25</v>
      </c>
      <c r="R795">
        <v>0.1</v>
      </c>
      <c r="S795">
        <v>300</v>
      </c>
      <c r="T795" t="s">
        <v>55</v>
      </c>
      <c r="W795">
        <v>75</v>
      </c>
      <c r="Y795" t="s">
        <v>380</v>
      </c>
    </row>
    <row r="796" spans="1:25">
      <c r="A796" t="s">
        <v>1525</v>
      </c>
      <c r="B796" s="2" t="str">
        <f>Hyperlink("https://www.diodes.com/datasheet/download/ZTX458.pdf")</f>
        <v>https://www.diodes.com/datasheet/download/ZTX458.pdf</v>
      </c>
      <c r="C796" t="str">
        <f>Hyperlink("https://www.diodes.com/part/view/ZTX458","ZTX458")</f>
        <v>ZTX458</v>
      </c>
      <c r="D796" t="s">
        <v>1526</v>
      </c>
      <c r="H796" t="s">
        <v>27</v>
      </c>
      <c r="I796" t="s">
        <v>54</v>
      </c>
      <c r="J796" t="s">
        <v>79</v>
      </c>
      <c r="K796">
        <v>400</v>
      </c>
      <c r="L796">
        <v>0.3</v>
      </c>
      <c r="M796">
        <v>1</v>
      </c>
      <c r="N796">
        <v>1</v>
      </c>
      <c r="O796">
        <v>100</v>
      </c>
      <c r="P796">
        <v>0.001</v>
      </c>
      <c r="Q796">
        <v>15</v>
      </c>
      <c r="R796">
        <v>0.1</v>
      </c>
      <c r="S796">
        <v>200</v>
      </c>
      <c r="T796" t="s">
        <v>480</v>
      </c>
      <c r="U796">
        <v>500</v>
      </c>
      <c r="V796" t="s">
        <v>646</v>
      </c>
      <c r="W796">
        <v>50</v>
      </c>
      <c r="Y796" t="s">
        <v>380</v>
      </c>
    </row>
    <row r="797" spans="1:25">
      <c r="A797" t="s">
        <v>1527</v>
      </c>
      <c r="B797" s="2" t="str">
        <f>Hyperlink("https://www.diodes.com/datasheet/download/ZTX549.pdf")</f>
        <v>https://www.diodes.com/datasheet/download/ZTX549.pdf</v>
      </c>
      <c r="C797" t="str">
        <f>Hyperlink("https://www.diodes.com/part/view/ZTX549","ZTX549")</f>
        <v>ZTX549</v>
      </c>
      <c r="D797" t="s">
        <v>1528</v>
      </c>
      <c r="H797" t="s">
        <v>27</v>
      </c>
      <c r="I797" t="s">
        <v>28</v>
      </c>
      <c r="J797" t="s">
        <v>29</v>
      </c>
      <c r="K797">
        <v>30</v>
      </c>
      <c r="L797">
        <v>1</v>
      </c>
      <c r="M797">
        <v>2</v>
      </c>
      <c r="N797">
        <v>1</v>
      </c>
      <c r="O797">
        <v>80</v>
      </c>
      <c r="P797">
        <v>1</v>
      </c>
      <c r="Q797">
        <v>40</v>
      </c>
      <c r="R797">
        <v>2</v>
      </c>
      <c r="S797">
        <v>500</v>
      </c>
      <c r="T797" t="s">
        <v>414</v>
      </c>
      <c r="U797">
        <v>750</v>
      </c>
      <c r="V797" t="s">
        <v>62</v>
      </c>
      <c r="W797">
        <v>160</v>
      </c>
      <c r="Y797" t="s">
        <v>380</v>
      </c>
    </row>
    <row r="798" spans="1:25">
      <c r="A798" t="s">
        <v>1529</v>
      </c>
      <c r="B798" s="2" t="str">
        <f>Hyperlink("https://www.diodes.com/datasheet/download/ZTX551.pdf")</f>
        <v>https://www.diodes.com/datasheet/download/ZTX551.pdf</v>
      </c>
      <c r="C798" t="str">
        <f>Hyperlink("https://www.diodes.com/part/view/ZTX551","ZTX551")</f>
        <v>ZTX551</v>
      </c>
      <c r="D798" t="s">
        <v>1530</v>
      </c>
      <c r="H798" t="s">
        <v>27</v>
      </c>
      <c r="I798" t="s">
        <v>28</v>
      </c>
      <c r="J798" t="s">
        <v>29</v>
      </c>
      <c r="K798">
        <v>60</v>
      </c>
      <c r="L798">
        <v>1</v>
      </c>
      <c r="M798">
        <v>2</v>
      </c>
      <c r="N798">
        <v>1</v>
      </c>
      <c r="O798">
        <v>50</v>
      </c>
      <c r="P798">
        <v>0.15</v>
      </c>
      <c r="Q798">
        <v>10</v>
      </c>
      <c r="R798">
        <v>1</v>
      </c>
      <c r="S798">
        <v>350</v>
      </c>
      <c r="T798" t="s">
        <v>423</v>
      </c>
      <c r="W798">
        <v>150</v>
      </c>
      <c r="Y798" t="s">
        <v>380</v>
      </c>
    </row>
    <row r="799" spans="1:25">
      <c r="A799" t="s">
        <v>1531</v>
      </c>
      <c r="B799" s="2" t="str">
        <f>Hyperlink("https://www.diodes.com/datasheet/download/ZTX553.pdf")</f>
        <v>https://www.diodes.com/datasheet/download/ZTX553.pdf</v>
      </c>
      <c r="C799" t="str">
        <f>Hyperlink("https://www.diodes.com/part/view/ZTX553","ZTX553")</f>
        <v>ZTX553</v>
      </c>
      <c r="D799" t="s">
        <v>1532</v>
      </c>
      <c r="H799" t="s">
        <v>27</v>
      </c>
      <c r="I799" t="s">
        <v>28</v>
      </c>
      <c r="J799" t="s">
        <v>29</v>
      </c>
      <c r="K799">
        <v>100</v>
      </c>
      <c r="L799">
        <v>1</v>
      </c>
      <c r="M799">
        <v>2</v>
      </c>
      <c r="N799">
        <v>1</v>
      </c>
      <c r="O799">
        <v>40</v>
      </c>
      <c r="P799">
        <v>0.15</v>
      </c>
      <c r="Q799">
        <v>10</v>
      </c>
      <c r="R799">
        <v>1</v>
      </c>
      <c r="S799">
        <v>250</v>
      </c>
      <c r="T799" t="s">
        <v>423</v>
      </c>
      <c r="W799">
        <v>150</v>
      </c>
      <c r="Y799" t="s">
        <v>380</v>
      </c>
    </row>
    <row r="800" spans="1:25">
      <c r="A800" t="s">
        <v>1533</v>
      </c>
      <c r="B800" s="2" t="str">
        <f>Hyperlink("https://www.diodes.com/datasheet/download/ZTX558.pdf")</f>
        <v>https://www.diodes.com/datasheet/download/ZTX558.pdf</v>
      </c>
      <c r="C800" t="str">
        <f>Hyperlink("https://www.diodes.com/part/view/ZTX558","ZTX558")</f>
        <v>ZTX558</v>
      </c>
      <c r="D800" t="s">
        <v>1534</v>
      </c>
      <c r="H800" t="s">
        <v>27</v>
      </c>
      <c r="I800" t="s">
        <v>54</v>
      </c>
      <c r="J800" t="s">
        <v>29</v>
      </c>
      <c r="K800">
        <v>400</v>
      </c>
      <c r="L800">
        <v>0.2</v>
      </c>
      <c r="N800">
        <v>1</v>
      </c>
      <c r="O800">
        <v>100</v>
      </c>
      <c r="P800">
        <v>0.05</v>
      </c>
      <c r="Q800">
        <v>15</v>
      </c>
      <c r="R800">
        <v>0.1</v>
      </c>
      <c r="S800">
        <v>200</v>
      </c>
      <c r="T800" t="s">
        <v>480</v>
      </c>
      <c r="U800">
        <v>500</v>
      </c>
      <c r="V800" t="s">
        <v>646</v>
      </c>
      <c r="W800">
        <v>50</v>
      </c>
      <c r="Y800" t="s">
        <v>380</v>
      </c>
    </row>
    <row r="801" spans="1:25">
      <c r="A801" t="s">
        <v>1535</v>
      </c>
      <c r="B801" s="2" t="str">
        <f>Hyperlink("https://www.diodes.com/datasheet/download/ZTX558.pdf")</f>
        <v>https://www.diodes.com/datasheet/download/ZTX558.pdf</v>
      </c>
      <c r="C801" t="str">
        <f>Hyperlink("https://www.diodes.com/part/view/ZTX558Q","ZTX558Q")</f>
        <v>ZTX558Q</v>
      </c>
      <c r="D801" t="s">
        <v>1534</v>
      </c>
      <c r="H801" t="s">
        <v>33</v>
      </c>
      <c r="I801" t="s">
        <v>54</v>
      </c>
      <c r="J801" t="s">
        <v>29</v>
      </c>
      <c r="K801">
        <v>400</v>
      </c>
      <c r="L801">
        <v>0.2</v>
      </c>
      <c r="N801">
        <v>1</v>
      </c>
      <c r="O801">
        <v>100</v>
      </c>
      <c r="P801">
        <v>0.05</v>
      </c>
      <c r="Q801">
        <v>15</v>
      </c>
      <c r="R801">
        <v>0.1</v>
      </c>
      <c r="S801">
        <v>200</v>
      </c>
      <c r="T801" t="s">
        <v>480</v>
      </c>
      <c r="U801">
        <v>500</v>
      </c>
      <c r="V801" t="s">
        <v>646</v>
      </c>
      <c r="W801">
        <v>50</v>
      </c>
      <c r="Y801" t="s">
        <v>380</v>
      </c>
    </row>
    <row r="802" spans="1:25">
      <c r="A802" t="s">
        <v>1536</v>
      </c>
      <c r="B802" s="2" t="str">
        <f>Hyperlink("https://www.diodes.com/datasheet/download/ZTX560.pdf")</f>
        <v>https://www.diodes.com/datasheet/download/ZTX560.pdf</v>
      </c>
      <c r="C802" t="str">
        <f>Hyperlink("https://www.diodes.com/part/view/ZTX560","ZTX560")</f>
        <v>ZTX560</v>
      </c>
      <c r="D802" t="s">
        <v>1537</v>
      </c>
      <c r="H802" t="s">
        <v>27</v>
      </c>
      <c r="I802" t="s">
        <v>54</v>
      </c>
      <c r="J802" t="s">
        <v>29</v>
      </c>
      <c r="K802">
        <v>500</v>
      </c>
      <c r="L802">
        <v>0.15</v>
      </c>
      <c r="M802">
        <v>0.5</v>
      </c>
      <c r="N802">
        <v>1</v>
      </c>
      <c r="O802">
        <v>100</v>
      </c>
      <c r="P802">
        <v>0.001</v>
      </c>
      <c r="Q802">
        <v>80</v>
      </c>
      <c r="R802">
        <v>0.05</v>
      </c>
      <c r="S802">
        <v>200</v>
      </c>
      <c r="T802" t="s">
        <v>480</v>
      </c>
      <c r="U802">
        <v>500</v>
      </c>
      <c r="V802" t="s">
        <v>808</v>
      </c>
      <c r="W802">
        <v>60</v>
      </c>
      <c r="Y802" t="s">
        <v>380</v>
      </c>
    </row>
    <row r="803" spans="1:25">
      <c r="A803" t="s">
        <v>1538</v>
      </c>
      <c r="B803" s="2" t="str">
        <f>Hyperlink("https://www.diodes.com/datasheet/download/ZTX603.pdf")</f>
        <v>https://www.diodes.com/datasheet/download/ZTX603.pdf</v>
      </c>
      <c r="C803" t="str">
        <f>Hyperlink("https://www.diodes.com/part/view/ZTX603","ZTX603")</f>
        <v>ZTX603</v>
      </c>
      <c r="D803" t="s">
        <v>1539</v>
      </c>
      <c r="H803" t="s">
        <v>27</v>
      </c>
      <c r="I803" t="s">
        <v>363</v>
      </c>
      <c r="J803" t="s">
        <v>79</v>
      </c>
      <c r="K803">
        <v>80</v>
      </c>
      <c r="L803">
        <v>1</v>
      </c>
      <c r="M803">
        <v>4</v>
      </c>
      <c r="N803">
        <v>1</v>
      </c>
      <c r="O803">
        <v>5000</v>
      </c>
      <c r="P803">
        <v>0.5</v>
      </c>
      <c r="Q803">
        <v>2000</v>
      </c>
      <c r="R803">
        <v>1</v>
      </c>
      <c r="S803">
        <v>1000</v>
      </c>
      <c r="T803" t="s">
        <v>1091</v>
      </c>
      <c r="U803">
        <v>1000</v>
      </c>
      <c r="V803" t="s">
        <v>1540</v>
      </c>
      <c r="W803">
        <v>150</v>
      </c>
      <c r="Y803" t="s">
        <v>380</v>
      </c>
    </row>
    <row r="804" spans="1:25">
      <c r="A804" t="s">
        <v>1541</v>
      </c>
      <c r="B804" s="2" t="str">
        <f>Hyperlink("https://www.diodes.com/datasheet/download/ZTX605.pdf")</f>
        <v>https://www.diodes.com/datasheet/download/ZTX605.pdf</v>
      </c>
      <c r="C804" t="str">
        <f>Hyperlink("https://www.diodes.com/part/view/ZTX605","ZTX605")</f>
        <v>ZTX605</v>
      </c>
      <c r="D804" t="s">
        <v>1542</v>
      </c>
      <c r="H804" t="s">
        <v>27</v>
      </c>
      <c r="I804" t="s">
        <v>363</v>
      </c>
      <c r="J804" t="s">
        <v>79</v>
      </c>
      <c r="K804">
        <v>120</v>
      </c>
      <c r="L804">
        <v>1</v>
      </c>
      <c r="M804">
        <v>4</v>
      </c>
      <c r="N804">
        <v>1</v>
      </c>
      <c r="O804">
        <v>5000</v>
      </c>
      <c r="P804">
        <v>0.5</v>
      </c>
      <c r="Q804">
        <v>2000</v>
      </c>
      <c r="R804">
        <v>1</v>
      </c>
      <c r="S804">
        <v>1000</v>
      </c>
      <c r="T804" t="s">
        <v>888</v>
      </c>
      <c r="U804">
        <v>1500</v>
      </c>
      <c r="V804" t="s">
        <v>1540</v>
      </c>
      <c r="W804">
        <v>150</v>
      </c>
      <c r="Y804" t="s">
        <v>380</v>
      </c>
    </row>
    <row r="805" spans="1:25">
      <c r="A805" t="s">
        <v>1543</v>
      </c>
      <c r="B805" s="2" t="str">
        <f>Hyperlink("https://www.diodes.com/datasheet/download/ZTX614.pdf")</f>
        <v>https://www.diodes.com/datasheet/download/ZTX614.pdf</v>
      </c>
      <c r="C805" t="str">
        <f>Hyperlink("https://www.diodes.com/part/view/ZTX614","ZTX614")</f>
        <v>ZTX614</v>
      </c>
      <c r="D805" t="s">
        <v>1544</v>
      </c>
      <c r="H805" t="s">
        <v>27</v>
      </c>
      <c r="I805" t="s">
        <v>363</v>
      </c>
      <c r="J805" t="s">
        <v>79</v>
      </c>
      <c r="K805">
        <v>100</v>
      </c>
      <c r="L805">
        <v>0.8</v>
      </c>
      <c r="N805">
        <v>1</v>
      </c>
      <c r="O805">
        <v>5000</v>
      </c>
      <c r="P805">
        <v>0.1</v>
      </c>
      <c r="Q805">
        <v>10000</v>
      </c>
      <c r="R805">
        <v>0.5</v>
      </c>
      <c r="S805">
        <v>1250</v>
      </c>
      <c r="T805" t="s">
        <v>379</v>
      </c>
      <c r="Y805" t="s">
        <v>380</v>
      </c>
    </row>
    <row r="806" spans="1:25">
      <c r="A806" t="s">
        <v>1545</v>
      </c>
      <c r="B806" s="2" t="str">
        <f>Hyperlink("https://www.diodes.com/datasheet/download/ZTX614.pdf")</f>
        <v>https://www.diodes.com/datasheet/download/ZTX614.pdf</v>
      </c>
      <c r="C806" t="str">
        <f>Hyperlink("https://www.diodes.com/part/view/ZTX614Q","ZTX614Q")</f>
        <v>ZTX614Q</v>
      </c>
      <c r="D806" t="s">
        <v>1544</v>
      </c>
      <c r="H806" t="s">
        <v>33</v>
      </c>
      <c r="I806" t="s">
        <v>363</v>
      </c>
      <c r="J806" t="s">
        <v>79</v>
      </c>
      <c r="K806">
        <v>100</v>
      </c>
      <c r="L806">
        <v>0.8</v>
      </c>
      <c r="N806">
        <v>1</v>
      </c>
      <c r="O806">
        <v>5000</v>
      </c>
      <c r="P806">
        <v>0.1</v>
      </c>
      <c r="Q806">
        <v>10000</v>
      </c>
      <c r="R806">
        <v>0.5</v>
      </c>
      <c r="S806">
        <v>1250</v>
      </c>
      <c r="T806" t="s">
        <v>379</v>
      </c>
      <c r="Y806" t="s">
        <v>380</v>
      </c>
    </row>
    <row r="807" spans="1:25">
      <c r="A807" t="s">
        <v>1546</v>
      </c>
      <c r="B807" s="2" t="str">
        <f>Hyperlink("https://www.diodes.com/datasheet/download/ZTX618.pdf")</f>
        <v>https://www.diodes.com/datasheet/download/ZTX618.pdf</v>
      </c>
      <c r="C807" t="str">
        <f>Hyperlink("https://www.diodes.com/part/view/ZTX618","ZTX618")</f>
        <v>ZTX618</v>
      </c>
      <c r="D807" t="s">
        <v>1547</v>
      </c>
      <c r="H807" t="s">
        <v>27</v>
      </c>
      <c r="I807" t="s">
        <v>439</v>
      </c>
      <c r="J807" t="s">
        <v>79</v>
      </c>
      <c r="K807">
        <v>20</v>
      </c>
      <c r="L807">
        <v>3.5</v>
      </c>
      <c r="M807">
        <v>10</v>
      </c>
      <c r="N807">
        <v>1</v>
      </c>
      <c r="O807">
        <v>300</v>
      </c>
      <c r="P807">
        <v>0.2</v>
      </c>
      <c r="Q807">
        <v>170</v>
      </c>
      <c r="R807">
        <v>3</v>
      </c>
      <c r="S807">
        <v>150</v>
      </c>
      <c r="T807" t="s">
        <v>508</v>
      </c>
      <c r="U807">
        <v>255</v>
      </c>
      <c r="V807" t="s">
        <v>1548</v>
      </c>
      <c r="W807">
        <v>100</v>
      </c>
      <c r="Y807" t="s">
        <v>380</v>
      </c>
    </row>
    <row r="808" spans="1:25">
      <c r="A808" t="s">
        <v>1549</v>
      </c>
      <c r="B808" s="2" t="str">
        <f>Hyperlink("https://www.diodes.com/datasheet/download/ZTX649.pdf")</f>
        <v>https://www.diodes.com/datasheet/download/ZTX649.pdf</v>
      </c>
      <c r="C808" t="str">
        <f>Hyperlink("https://www.diodes.com/part/view/ZTX649","ZTX649")</f>
        <v>ZTX649</v>
      </c>
      <c r="D808" t="s">
        <v>1550</v>
      </c>
      <c r="H808" t="s">
        <v>27</v>
      </c>
      <c r="I808" t="s">
        <v>28</v>
      </c>
      <c r="J808" t="s">
        <v>79</v>
      </c>
      <c r="K808">
        <v>25</v>
      </c>
      <c r="L808">
        <v>2</v>
      </c>
      <c r="M808">
        <v>6</v>
      </c>
      <c r="N808">
        <v>1</v>
      </c>
      <c r="O808">
        <v>100</v>
      </c>
      <c r="P808">
        <v>1</v>
      </c>
      <c r="Q808">
        <v>75</v>
      </c>
      <c r="R808">
        <v>2</v>
      </c>
      <c r="S808">
        <v>300</v>
      </c>
      <c r="T808" t="s">
        <v>414</v>
      </c>
      <c r="U808">
        <v>500</v>
      </c>
      <c r="V808" t="s">
        <v>62</v>
      </c>
      <c r="W808">
        <v>240</v>
      </c>
      <c r="Y808" t="s">
        <v>380</v>
      </c>
    </row>
    <row r="809" spans="1:25">
      <c r="A809" t="s">
        <v>1551</v>
      </c>
      <c r="B809" s="2" t="str">
        <f>Hyperlink("https://www.diodes.com/datasheet/download/ZTX651.pdf")</f>
        <v>https://www.diodes.com/datasheet/download/ZTX651.pdf</v>
      </c>
      <c r="C809" t="str">
        <f>Hyperlink("https://www.diodes.com/part/view/ZTX651","ZTX651")</f>
        <v>ZTX651</v>
      </c>
      <c r="D809" t="s">
        <v>1552</v>
      </c>
      <c r="H809" t="s">
        <v>27</v>
      </c>
      <c r="I809" t="s">
        <v>28</v>
      </c>
      <c r="J809" t="s">
        <v>79</v>
      </c>
      <c r="K809">
        <v>60</v>
      </c>
      <c r="L809">
        <v>2</v>
      </c>
      <c r="M809">
        <v>6</v>
      </c>
      <c r="N809">
        <v>1</v>
      </c>
      <c r="O809">
        <v>100</v>
      </c>
      <c r="P809">
        <v>0.5</v>
      </c>
      <c r="Q809">
        <v>40</v>
      </c>
      <c r="R809">
        <v>2</v>
      </c>
      <c r="S809">
        <v>300</v>
      </c>
      <c r="T809" t="s">
        <v>414</v>
      </c>
      <c r="U809">
        <v>500</v>
      </c>
      <c r="V809" t="s">
        <v>62</v>
      </c>
      <c r="W809">
        <v>175</v>
      </c>
      <c r="Y809" t="s">
        <v>380</v>
      </c>
    </row>
    <row r="810" spans="1:25">
      <c r="A810" t="s">
        <v>1553</v>
      </c>
      <c r="B810" s="2" t="str">
        <f>Hyperlink("https://www.diodes.com/datasheet/download/ZTX653.pdf")</f>
        <v>https://www.diodes.com/datasheet/download/ZTX653.pdf</v>
      </c>
      <c r="C810" t="str">
        <f>Hyperlink("https://www.diodes.com/part/view/ZTX653","ZTX653")</f>
        <v>ZTX653</v>
      </c>
      <c r="D810" t="s">
        <v>1554</v>
      </c>
      <c r="H810" t="s">
        <v>27</v>
      </c>
      <c r="I810" t="s">
        <v>28</v>
      </c>
      <c r="J810" t="s">
        <v>79</v>
      </c>
      <c r="K810">
        <v>100</v>
      </c>
      <c r="L810">
        <v>2</v>
      </c>
      <c r="M810">
        <v>6</v>
      </c>
      <c r="N810">
        <v>1</v>
      </c>
      <c r="O810">
        <v>100</v>
      </c>
      <c r="P810">
        <v>0.5</v>
      </c>
      <c r="Q810">
        <v>25</v>
      </c>
      <c r="R810">
        <v>2</v>
      </c>
      <c r="S810">
        <v>300</v>
      </c>
      <c r="T810" t="s">
        <v>414</v>
      </c>
      <c r="U810">
        <v>500</v>
      </c>
      <c r="V810" t="s">
        <v>62</v>
      </c>
      <c r="W810">
        <v>175</v>
      </c>
      <c r="Y810" t="s">
        <v>380</v>
      </c>
    </row>
    <row r="811" spans="1:25">
      <c r="A811" t="s">
        <v>1555</v>
      </c>
      <c r="B811" s="2" t="str">
        <f>Hyperlink("https://www.diodes.com/datasheet/download/ZTX657.pdf")</f>
        <v>https://www.diodes.com/datasheet/download/ZTX657.pdf</v>
      </c>
      <c r="C811" t="str">
        <f>Hyperlink("https://www.diodes.com/part/view/ZTX657","ZTX657")</f>
        <v>ZTX657</v>
      </c>
      <c r="D811" t="s">
        <v>1524</v>
      </c>
      <c r="H811" t="s">
        <v>27</v>
      </c>
      <c r="I811" t="s">
        <v>54</v>
      </c>
      <c r="J811" t="s">
        <v>79</v>
      </c>
      <c r="K811">
        <v>300</v>
      </c>
      <c r="L811">
        <v>0.5</v>
      </c>
      <c r="M811">
        <v>1</v>
      </c>
      <c r="N811">
        <v>1</v>
      </c>
      <c r="O811">
        <v>40</v>
      </c>
      <c r="P811">
        <v>0.01</v>
      </c>
      <c r="Q811">
        <v>50</v>
      </c>
      <c r="R811">
        <v>0.1</v>
      </c>
      <c r="S811">
        <v>500</v>
      </c>
      <c r="T811" t="s">
        <v>55</v>
      </c>
      <c r="W811">
        <v>30</v>
      </c>
      <c r="Y811" t="s">
        <v>380</v>
      </c>
    </row>
    <row r="812" spans="1:25">
      <c r="A812" t="s">
        <v>1556</v>
      </c>
      <c r="B812" s="2" t="str">
        <f>Hyperlink("https://www.diodes.com/datasheet/download/ZTX658.pdf")</f>
        <v>https://www.diodes.com/datasheet/download/ZTX658.pdf</v>
      </c>
      <c r="C812" t="str">
        <f>Hyperlink("https://www.diodes.com/part/view/ZTX658","ZTX658")</f>
        <v>ZTX658</v>
      </c>
      <c r="D812" t="s">
        <v>1557</v>
      </c>
      <c r="H812" t="s">
        <v>27</v>
      </c>
      <c r="I812" t="s">
        <v>54</v>
      </c>
      <c r="J812" t="s">
        <v>79</v>
      </c>
      <c r="K812">
        <v>400</v>
      </c>
      <c r="L812">
        <v>0.5</v>
      </c>
      <c r="M812">
        <v>1</v>
      </c>
      <c r="N812">
        <v>1</v>
      </c>
      <c r="O812">
        <v>50</v>
      </c>
      <c r="P812">
        <v>0.1</v>
      </c>
      <c r="Q812">
        <v>40</v>
      </c>
      <c r="R812">
        <v>0.2</v>
      </c>
      <c r="S812">
        <v>250</v>
      </c>
      <c r="T812" t="s">
        <v>42</v>
      </c>
      <c r="U812">
        <v>500</v>
      </c>
      <c r="V812" t="s">
        <v>55</v>
      </c>
      <c r="W812">
        <v>50</v>
      </c>
      <c r="Y812" t="s">
        <v>380</v>
      </c>
    </row>
    <row r="813" spans="1:25">
      <c r="A813" t="s">
        <v>1558</v>
      </c>
      <c r="B813" s="2" t="str">
        <f>Hyperlink("https://www.diodes.com/datasheet/download/ZTX688B.pdf")</f>
        <v>https://www.diodes.com/datasheet/download/ZTX688B.pdf</v>
      </c>
      <c r="C813" t="str">
        <f>Hyperlink("https://www.diodes.com/part/view/ZTX688B","ZTX688B")</f>
        <v>ZTX688B</v>
      </c>
      <c r="D813" t="s">
        <v>1559</v>
      </c>
      <c r="H813" t="s">
        <v>27</v>
      </c>
      <c r="I813" t="s">
        <v>28</v>
      </c>
      <c r="J813" t="s">
        <v>79</v>
      </c>
      <c r="K813">
        <v>12</v>
      </c>
      <c r="L813">
        <v>3</v>
      </c>
      <c r="M813">
        <v>10</v>
      </c>
      <c r="N813">
        <v>1</v>
      </c>
      <c r="O813">
        <v>500</v>
      </c>
      <c r="P813">
        <v>0.1</v>
      </c>
      <c r="Q813">
        <v>100</v>
      </c>
      <c r="R813">
        <v>10</v>
      </c>
      <c r="S813">
        <v>40</v>
      </c>
      <c r="T813" t="s">
        <v>499</v>
      </c>
      <c r="U813">
        <v>350</v>
      </c>
      <c r="V813" t="s">
        <v>487</v>
      </c>
      <c r="W813">
        <v>150</v>
      </c>
      <c r="Y813" t="s">
        <v>380</v>
      </c>
    </row>
    <row r="814" spans="1:25">
      <c r="A814" t="s">
        <v>1560</v>
      </c>
      <c r="B814" s="2" t="str">
        <f>Hyperlink("https://www.diodes.com/datasheet/download/ZTX689B.pdf")</f>
        <v>https://www.diodes.com/datasheet/download/ZTX689B.pdf</v>
      </c>
      <c r="C814" t="str">
        <f>Hyperlink("https://www.diodes.com/part/view/ZTX689B","ZTX689B")</f>
        <v>ZTX689B</v>
      </c>
      <c r="D814" t="s">
        <v>1561</v>
      </c>
      <c r="H814" t="s">
        <v>27</v>
      </c>
      <c r="I814" t="s">
        <v>28</v>
      </c>
      <c r="J814" t="s">
        <v>79</v>
      </c>
      <c r="K814">
        <v>20</v>
      </c>
      <c r="L814">
        <v>3</v>
      </c>
      <c r="M814">
        <v>8</v>
      </c>
      <c r="N814">
        <v>1</v>
      </c>
      <c r="O814">
        <v>500</v>
      </c>
      <c r="P814">
        <v>0.1</v>
      </c>
      <c r="Q814">
        <v>150</v>
      </c>
      <c r="R814">
        <v>6</v>
      </c>
      <c r="S814">
        <v>100</v>
      </c>
      <c r="T814" t="s">
        <v>486</v>
      </c>
      <c r="U814">
        <v>500</v>
      </c>
      <c r="V814" t="s">
        <v>1114</v>
      </c>
      <c r="W814">
        <v>150</v>
      </c>
      <c r="Y814" t="s">
        <v>380</v>
      </c>
    </row>
    <row r="815" spans="1:25">
      <c r="A815" t="s">
        <v>1562</v>
      </c>
      <c r="B815" s="2" t="str">
        <f>Hyperlink("https://www.diodes.com/datasheet/download/ZTX690B.pdf")</f>
        <v>https://www.diodes.com/datasheet/download/ZTX690B.pdf</v>
      </c>
      <c r="C815" t="str">
        <f>Hyperlink("https://www.diodes.com/part/view/ZTX690B","ZTX690B")</f>
        <v>ZTX690B</v>
      </c>
      <c r="D815" t="s">
        <v>1563</v>
      </c>
      <c r="H815" t="s">
        <v>27</v>
      </c>
      <c r="I815" t="s">
        <v>28</v>
      </c>
      <c r="J815" t="s">
        <v>79</v>
      </c>
      <c r="K815">
        <v>45</v>
      </c>
      <c r="L815">
        <v>2</v>
      </c>
      <c r="M815">
        <v>6</v>
      </c>
      <c r="N815">
        <v>1</v>
      </c>
      <c r="O815">
        <v>500</v>
      </c>
      <c r="P815">
        <v>0.1</v>
      </c>
      <c r="Q815">
        <v>150</v>
      </c>
      <c r="R815">
        <v>2</v>
      </c>
      <c r="S815">
        <v>100</v>
      </c>
      <c r="T815" t="s">
        <v>486</v>
      </c>
      <c r="U815">
        <v>500</v>
      </c>
      <c r="V815" t="s">
        <v>701</v>
      </c>
      <c r="W815">
        <v>150</v>
      </c>
      <c r="Y815" t="s">
        <v>380</v>
      </c>
    </row>
    <row r="816" spans="1:25">
      <c r="A816" t="s">
        <v>1564</v>
      </c>
      <c r="B816" s="2" t="str">
        <f>Hyperlink("https://www.diodes.com/datasheet/download/ZTX692B.pdf")</f>
        <v>https://www.diodes.com/datasheet/download/ZTX692B.pdf</v>
      </c>
      <c r="C816" t="str">
        <f>Hyperlink("https://www.diodes.com/part/view/ZTX692B","ZTX692B")</f>
        <v>ZTX692B</v>
      </c>
      <c r="D816" t="s">
        <v>1565</v>
      </c>
      <c r="H816" t="s">
        <v>27</v>
      </c>
      <c r="I816" t="s">
        <v>28</v>
      </c>
      <c r="J816" t="s">
        <v>79</v>
      </c>
      <c r="K816">
        <v>70</v>
      </c>
      <c r="L816">
        <v>1</v>
      </c>
      <c r="M816">
        <v>2</v>
      </c>
      <c r="N816">
        <v>1</v>
      </c>
      <c r="O816">
        <v>500</v>
      </c>
      <c r="P816">
        <v>0.1</v>
      </c>
      <c r="Q816">
        <v>150</v>
      </c>
      <c r="R816">
        <v>1</v>
      </c>
      <c r="S816">
        <v>150</v>
      </c>
      <c r="T816" t="s">
        <v>486</v>
      </c>
      <c r="U816">
        <v>500</v>
      </c>
      <c r="V816" t="s">
        <v>508</v>
      </c>
      <c r="W816">
        <v>150</v>
      </c>
      <c r="Y816" t="s">
        <v>380</v>
      </c>
    </row>
    <row r="817" spans="1:25">
      <c r="A817" t="s">
        <v>1566</v>
      </c>
      <c r="B817" s="2" t="str">
        <f>Hyperlink("https://www.diodes.com/datasheet/download/ZTX694B.pdf")</f>
        <v>https://www.diodes.com/datasheet/download/ZTX694B.pdf</v>
      </c>
      <c r="C817" t="str">
        <f>Hyperlink("https://www.diodes.com/part/view/ZTX694B","ZTX694B")</f>
        <v>ZTX694B</v>
      </c>
      <c r="D817" t="s">
        <v>1567</v>
      </c>
      <c r="H817" t="s">
        <v>27</v>
      </c>
      <c r="I817" t="s">
        <v>28</v>
      </c>
      <c r="J817" t="s">
        <v>79</v>
      </c>
      <c r="K817">
        <v>120</v>
      </c>
      <c r="L817">
        <v>0.5</v>
      </c>
      <c r="M817">
        <v>1</v>
      </c>
      <c r="N817">
        <v>1</v>
      </c>
      <c r="O817">
        <v>500</v>
      </c>
      <c r="P817">
        <v>0.1</v>
      </c>
      <c r="Q817">
        <v>150</v>
      </c>
      <c r="R817">
        <v>0.4</v>
      </c>
      <c r="S817">
        <v>250</v>
      </c>
      <c r="T817" t="s">
        <v>486</v>
      </c>
      <c r="U817">
        <v>500</v>
      </c>
      <c r="V817" t="s">
        <v>1123</v>
      </c>
      <c r="W817">
        <v>130</v>
      </c>
      <c r="Y817" t="s">
        <v>380</v>
      </c>
    </row>
    <row r="818" spans="1:25">
      <c r="A818" t="s">
        <v>1568</v>
      </c>
      <c r="B818" s="2" t="str">
        <f>Hyperlink("https://www.diodes.com/datasheet/download/ZTX696B.pdf")</f>
        <v>https://www.diodes.com/datasheet/download/ZTX696B.pdf</v>
      </c>
      <c r="C818" t="str">
        <f>Hyperlink("https://www.diodes.com/part/view/ZTX696B","ZTX696B")</f>
        <v>ZTX696B</v>
      </c>
      <c r="D818" t="s">
        <v>1569</v>
      </c>
      <c r="H818" t="s">
        <v>27</v>
      </c>
      <c r="I818" t="s">
        <v>54</v>
      </c>
      <c r="J818" t="s">
        <v>79</v>
      </c>
      <c r="K818">
        <v>180</v>
      </c>
      <c r="L818">
        <v>0.5</v>
      </c>
      <c r="M818">
        <v>1</v>
      </c>
      <c r="N818">
        <v>1</v>
      </c>
      <c r="O818">
        <v>500</v>
      </c>
      <c r="P818">
        <v>0.1</v>
      </c>
      <c r="Q818">
        <v>150</v>
      </c>
      <c r="R818">
        <v>0.2</v>
      </c>
      <c r="S818">
        <v>200</v>
      </c>
      <c r="T818" t="s">
        <v>662</v>
      </c>
      <c r="U818">
        <v>250</v>
      </c>
      <c r="V818" t="s">
        <v>663</v>
      </c>
      <c r="W818">
        <v>70</v>
      </c>
      <c r="Y818" t="s">
        <v>380</v>
      </c>
    </row>
    <row r="819" spans="1:25">
      <c r="A819" t="s">
        <v>1570</v>
      </c>
      <c r="B819" s="2" t="str">
        <f>Hyperlink("https://www.diodes.com/datasheet/download/ZTX705.pdf")</f>
        <v>https://www.diodes.com/datasheet/download/ZTX705.pdf</v>
      </c>
      <c r="C819" t="str">
        <f>Hyperlink("https://www.diodes.com/part/view/ZTX705","ZTX705")</f>
        <v>ZTX705</v>
      </c>
      <c r="D819" t="s">
        <v>1571</v>
      </c>
      <c r="H819" t="s">
        <v>27</v>
      </c>
      <c r="I819" t="s">
        <v>363</v>
      </c>
      <c r="J819" t="s">
        <v>29</v>
      </c>
      <c r="K819">
        <v>120</v>
      </c>
      <c r="L819">
        <v>1</v>
      </c>
      <c r="M819">
        <v>4</v>
      </c>
      <c r="N819">
        <v>1</v>
      </c>
      <c r="O819">
        <v>3000</v>
      </c>
      <c r="P819">
        <v>0.1</v>
      </c>
      <c r="Q819">
        <v>2000</v>
      </c>
      <c r="R819">
        <v>2</v>
      </c>
      <c r="S819">
        <v>1300</v>
      </c>
      <c r="T819" t="s">
        <v>889</v>
      </c>
      <c r="U819">
        <v>2500</v>
      </c>
      <c r="V819" t="s">
        <v>903</v>
      </c>
      <c r="W819">
        <v>160</v>
      </c>
      <c r="Y819" t="s">
        <v>380</v>
      </c>
    </row>
    <row r="820" spans="1:25">
      <c r="A820" t="s">
        <v>1572</v>
      </c>
      <c r="B820" s="2" t="str">
        <f>Hyperlink("https://www.diodes.com/datasheet/download/ZTX718.pdf")</f>
        <v>https://www.diodes.com/datasheet/download/ZTX718.pdf</v>
      </c>
      <c r="C820" t="str">
        <f>Hyperlink("https://www.diodes.com/part/view/ZTX718","ZTX718")</f>
        <v>ZTX718</v>
      </c>
      <c r="D820" t="s">
        <v>1573</v>
      </c>
      <c r="H820" t="s">
        <v>27</v>
      </c>
      <c r="I820" t="s">
        <v>439</v>
      </c>
      <c r="J820" t="s">
        <v>29</v>
      </c>
      <c r="K820">
        <v>20</v>
      </c>
      <c r="L820">
        <v>2.5</v>
      </c>
      <c r="M820">
        <v>6</v>
      </c>
      <c r="N820">
        <v>1</v>
      </c>
      <c r="O820">
        <v>300</v>
      </c>
      <c r="P820">
        <v>0.1</v>
      </c>
      <c r="Q820">
        <v>150</v>
      </c>
      <c r="R820">
        <v>2</v>
      </c>
      <c r="S820">
        <v>40</v>
      </c>
      <c r="T820" t="s">
        <v>55</v>
      </c>
      <c r="U820">
        <v>220</v>
      </c>
      <c r="V820" t="s">
        <v>907</v>
      </c>
      <c r="W820">
        <v>180</v>
      </c>
      <c r="Y820" t="s">
        <v>380</v>
      </c>
    </row>
    <row r="821" spans="1:25">
      <c r="A821" t="s">
        <v>1574</v>
      </c>
      <c r="B821" s="2" t="str">
        <f>Hyperlink("https://www.diodes.com/datasheet/download/ZTX749.pdf")</f>
        <v>https://www.diodes.com/datasheet/download/ZTX749.pdf</v>
      </c>
      <c r="C821" t="str">
        <f>Hyperlink("https://www.diodes.com/part/view/ZTX749","ZTX749")</f>
        <v>ZTX749</v>
      </c>
      <c r="D821" t="s">
        <v>1575</v>
      </c>
      <c r="H821" t="s">
        <v>27</v>
      </c>
      <c r="I821" t="s">
        <v>28</v>
      </c>
      <c r="J821" t="s">
        <v>29</v>
      </c>
      <c r="K821">
        <v>25</v>
      </c>
      <c r="L821">
        <v>2</v>
      </c>
      <c r="M821">
        <v>6</v>
      </c>
      <c r="N821">
        <v>1</v>
      </c>
      <c r="O821">
        <v>100</v>
      </c>
      <c r="P821">
        <v>1</v>
      </c>
      <c r="Q821">
        <v>75</v>
      </c>
      <c r="R821">
        <v>2</v>
      </c>
      <c r="S821">
        <v>300</v>
      </c>
      <c r="T821" t="s">
        <v>414</v>
      </c>
      <c r="U821">
        <v>500</v>
      </c>
      <c r="V821" t="s">
        <v>62</v>
      </c>
      <c r="W821">
        <v>160</v>
      </c>
      <c r="Y821" t="s">
        <v>380</v>
      </c>
    </row>
    <row r="822" spans="1:25">
      <c r="A822" t="s">
        <v>1576</v>
      </c>
      <c r="B822" s="2" t="str">
        <f>Hyperlink("https://www.diodes.com/datasheet/download/ZTX751.pdf")</f>
        <v>https://www.diodes.com/datasheet/download/ZTX751.pdf</v>
      </c>
      <c r="C822" t="str">
        <f>Hyperlink("https://www.diodes.com/part/view/ZTX751","ZTX751")</f>
        <v>ZTX751</v>
      </c>
      <c r="D822" t="s">
        <v>1577</v>
      </c>
      <c r="H822" t="s">
        <v>27</v>
      </c>
      <c r="I822" t="s">
        <v>28</v>
      </c>
      <c r="J822" t="s">
        <v>29</v>
      </c>
      <c r="K822">
        <v>60</v>
      </c>
      <c r="L822">
        <v>2</v>
      </c>
      <c r="M822">
        <v>6</v>
      </c>
      <c r="N822">
        <v>1</v>
      </c>
      <c r="O822">
        <v>100</v>
      </c>
      <c r="P822">
        <v>0.5</v>
      </c>
      <c r="Q822">
        <v>40</v>
      </c>
      <c r="R822">
        <v>2</v>
      </c>
      <c r="S822">
        <v>300</v>
      </c>
      <c r="T822" t="s">
        <v>414</v>
      </c>
      <c r="U822">
        <v>500</v>
      </c>
      <c r="V822" t="s">
        <v>62</v>
      </c>
      <c r="W822">
        <v>140</v>
      </c>
      <c r="Y822" t="s">
        <v>380</v>
      </c>
    </row>
    <row r="823" spans="1:25">
      <c r="A823" t="s">
        <v>1578</v>
      </c>
      <c r="B823" s="2" t="str">
        <f>Hyperlink("https://www.diodes.com/datasheet/download/ZTX753.pdf")</f>
        <v>https://www.diodes.com/datasheet/download/ZTX753.pdf</v>
      </c>
      <c r="C823" t="str">
        <f>Hyperlink("https://www.diodes.com/part/view/ZTX753","ZTX753")</f>
        <v>ZTX753</v>
      </c>
      <c r="D823" t="s">
        <v>1579</v>
      </c>
      <c r="H823" t="s">
        <v>27</v>
      </c>
      <c r="I823" t="s">
        <v>28</v>
      </c>
      <c r="J823" t="s">
        <v>29</v>
      </c>
      <c r="K823">
        <v>100</v>
      </c>
      <c r="L823">
        <v>2</v>
      </c>
      <c r="M823">
        <v>6</v>
      </c>
      <c r="N823">
        <v>1</v>
      </c>
      <c r="O823">
        <v>100</v>
      </c>
      <c r="P823">
        <v>0.5</v>
      </c>
      <c r="Q823">
        <v>55</v>
      </c>
      <c r="R823">
        <v>1</v>
      </c>
      <c r="S823">
        <v>300</v>
      </c>
      <c r="T823" t="s">
        <v>414</v>
      </c>
      <c r="U823">
        <v>500</v>
      </c>
      <c r="V823" t="s">
        <v>62</v>
      </c>
      <c r="W823">
        <v>140</v>
      </c>
      <c r="Y823" t="s">
        <v>380</v>
      </c>
    </row>
    <row r="824" spans="1:25">
      <c r="A824" t="s">
        <v>1580</v>
      </c>
      <c r="B824" s="2" t="str">
        <f>Hyperlink("https://www.diodes.com/datasheet/download/ZTX757.pdf")</f>
        <v>https://www.diodes.com/datasheet/download/ZTX757.pdf</v>
      </c>
      <c r="C824" t="str">
        <f>Hyperlink("https://www.diodes.com/part/view/ZTX757","ZTX757")</f>
        <v>ZTX757</v>
      </c>
      <c r="D824" t="s">
        <v>1581</v>
      </c>
      <c r="H824" t="s">
        <v>27</v>
      </c>
      <c r="I824" t="s">
        <v>54</v>
      </c>
      <c r="J824" t="s">
        <v>29</v>
      </c>
      <c r="K824">
        <v>300</v>
      </c>
      <c r="L824">
        <v>0.5</v>
      </c>
      <c r="M824">
        <v>1</v>
      </c>
      <c r="N824">
        <v>1</v>
      </c>
      <c r="O824">
        <v>40</v>
      </c>
      <c r="P824">
        <v>0.01</v>
      </c>
      <c r="Q824">
        <v>50</v>
      </c>
      <c r="R824">
        <v>0.1</v>
      </c>
      <c r="S824">
        <v>500</v>
      </c>
      <c r="T824" t="s">
        <v>55</v>
      </c>
      <c r="W824">
        <v>30</v>
      </c>
      <c r="Y824" t="s">
        <v>380</v>
      </c>
    </row>
    <row r="825" spans="1:25">
      <c r="A825" t="s">
        <v>1582</v>
      </c>
      <c r="B825" s="2" t="str">
        <f>Hyperlink("https://www.diodes.com/datasheet/download/ZTX758.pdf")</f>
        <v>https://www.diodes.com/datasheet/download/ZTX758.pdf</v>
      </c>
      <c r="C825" t="str">
        <f>Hyperlink("https://www.diodes.com/part/view/ZTX758","ZTX758")</f>
        <v>ZTX758</v>
      </c>
      <c r="D825" t="s">
        <v>1583</v>
      </c>
      <c r="H825" t="s">
        <v>27</v>
      </c>
      <c r="I825" t="s">
        <v>54</v>
      </c>
      <c r="J825" t="s">
        <v>29</v>
      </c>
      <c r="K825">
        <v>400</v>
      </c>
      <c r="L825">
        <v>0.5</v>
      </c>
      <c r="M825">
        <v>1</v>
      </c>
      <c r="N825">
        <v>1</v>
      </c>
      <c r="O825">
        <v>50</v>
      </c>
      <c r="P825">
        <v>0.1</v>
      </c>
      <c r="Q825">
        <v>40</v>
      </c>
      <c r="R825">
        <v>0.2</v>
      </c>
      <c r="S825">
        <v>250</v>
      </c>
      <c r="T825" t="s">
        <v>42</v>
      </c>
      <c r="U825">
        <v>500</v>
      </c>
      <c r="V825" t="s">
        <v>55</v>
      </c>
      <c r="W825">
        <v>50</v>
      </c>
      <c r="Y825" t="s">
        <v>380</v>
      </c>
    </row>
    <row r="826" spans="1:25">
      <c r="A826" t="s">
        <v>1584</v>
      </c>
      <c r="B826" s="2" t="str">
        <f>Hyperlink("https://www.diodes.com/datasheet/download/ZTX788B.pdf")</f>
        <v>https://www.diodes.com/datasheet/download/ZTX788B.pdf</v>
      </c>
      <c r="C826" t="str">
        <f>Hyperlink("https://www.diodes.com/part/view/ZTX788B","ZTX788B")</f>
        <v>ZTX788B</v>
      </c>
      <c r="D826" t="s">
        <v>1585</v>
      </c>
      <c r="H826" t="s">
        <v>27</v>
      </c>
      <c r="I826" t="s">
        <v>28</v>
      </c>
      <c r="J826" t="s">
        <v>29</v>
      </c>
      <c r="K826">
        <v>15</v>
      </c>
      <c r="L826">
        <v>3</v>
      </c>
      <c r="M826">
        <v>8</v>
      </c>
      <c r="N826">
        <v>1</v>
      </c>
      <c r="O826">
        <v>400</v>
      </c>
      <c r="P826">
        <v>1</v>
      </c>
      <c r="Q826">
        <v>150</v>
      </c>
      <c r="R826">
        <v>6</v>
      </c>
      <c r="S826">
        <v>150</v>
      </c>
      <c r="T826" t="s">
        <v>1586</v>
      </c>
      <c r="U826">
        <v>450</v>
      </c>
      <c r="V826" t="s">
        <v>1114</v>
      </c>
      <c r="W826">
        <v>100</v>
      </c>
      <c r="Y826" t="s">
        <v>380</v>
      </c>
    </row>
    <row r="827" spans="1:25">
      <c r="A827" t="s">
        <v>1587</v>
      </c>
      <c r="B827" s="2" t="str">
        <f>Hyperlink("https://www.diodes.com/datasheet/download/ZTX789A.pdf")</f>
        <v>https://www.diodes.com/datasheet/download/ZTX789A.pdf</v>
      </c>
      <c r="C827" t="str">
        <f>Hyperlink("https://www.diodes.com/part/view/ZTX789A","ZTX789A")</f>
        <v>ZTX789A</v>
      </c>
      <c r="D827" t="s">
        <v>1513</v>
      </c>
      <c r="H827" t="s">
        <v>27</v>
      </c>
      <c r="I827" t="s">
        <v>28</v>
      </c>
      <c r="J827" t="s">
        <v>29</v>
      </c>
      <c r="K827">
        <v>25</v>
      </c>
      <c r="L827">
        <v>3</v>
      </c>
      <c r="M827">
        <v>8</v>
      </c>
      <c r="N827">
        <v>1</v>
      </c>
      <c r="O827">
        <v>250</v>
      </c>
      <c r="P827">
        <v>1</v>
      </c>
      <c r="Q827">
        <v>100</v>
      </c>
      <c r="R827">
        <v>6</v>
      </c>
      <c r="S827">
        <v>250</v>
      </c>
      <c r="T827" t="s">
        <v>508</v>
      </c>
      <c r="U827">
        <v>450</v>
      </c>
      <c r="V827" t="s">
        <v>1092</v>
      </c>
      <c r="W827">
        <v>100</v>
      </c>
      <c r="Y827" t="s">
        <v>380</v>
      </c>
    </row>
    <row r="828" spans="1:25">
      <c r="A828" t="s">
        <v>1588</v>
      </c>
      <c r="B828" s="2" t="str">
        <f>Hyperlink("https://www.diodes.com/datasheet/download/ZTX790A.pdf")</f>
        <v>https://www.diodes.com/datasheet/download/ZTX790A.pdf</v>
      </c>
      <c r="C828" t="str">
        <f>Hyperlink("https://www.diodes.com/part/view/ZTX790A","ZTX790A")</f>
        <v>ZTX790A</v>
      </c>
      <c r="D828" t="s">
        <v>1589</v>
      </c>
      <c r="H828" t="s">
        <v>27</v>
      </c>
      <c r="I828" t="s">
        <v>28</v>
      </c>
      <c r="J828" t="s">
        <v>29</v>
      </c>
      <c r="K828">
        <v>40</v>
      </c>
      <c r="L828">
        <v>2</v>
      </c>
      <c r="M828">
        <v>3</v>
      </c>
      <c r="N828">
        <v>1</v>
      </c>
      <c r="O828">
        <v>250</v>
      </c>
      <c r="P828">
        <v>0.5</v>
      </c>
      <c r="Q828">
        <v>150</v>
      </c>
      <c r="R828">
        <v>2</v>
      </c>
      <c r="S828">
        <v>250</v>
      </c>
      <c r="T828" t="s">
        <v>55</v>
      </c>
      <c r="U828">
        <v>450</v>
      </c>
      <c r="V828" t="s">
        <v>988</v>
      </c>
      <c r="W828">
        <v>100</v>
      </c>
      <c r="Y828" t="s">
        <v>380</v>
      </c>
    </row>
    <row r="829" spans="1:25">
      <c r="A829" t="s">
        <v>1590</v>
      </c>
      <c r="B829" s="2" t="str">
        <f>Hyperlink("https://www.diodes.com/datasheet/download/ZTX792A.pdf")</f>
        <v>https://www.diodes.com/datasheet/download/ZTX792A.pdf</v>
      </c>
      <c r="C829" t="str">
        <f>Hyperlink("https://www.diodes.com/part/view/ZTX792A","ZTX792A")</f>
        <v>ZTX792A</v>
      </c>
      <c r="D829" t="s">
        <v>1591</v>
      </c>
      <c r="H829" t="s">
        <v>27</v>
      </c>
      <c r="I829" t="s">
        <v>28</v>
      </c>
      <c r="J829" t="s">
        <v>29</v>
      </c>
      <c r="K829">
        <v>70</v>
      </c>
      <c r="L829">
        <v>2</v>
      </c>
      <c r="M829">
        <v>4</v>
      </c>
      <c r="N829">
        <v>1</v>
      </c>
      <c r="O829">
        <v>250</v>
      </c>
      <c r="P829">
        <v>0.5</v>
      </c>
      <c r="Q829">
        <v>200</v>
      </c>
      <c r="R829">
        <v>1</v>
      </c>
      <c r="S829">
        <v>450</v>
      </c>
      <c r="T829" t="s">
        <v>440</v>
      </c>
      <c r="U829">
        <v>500</v>
      </c>
      <c r="V829" t="s">
        <v>1155</v>
      </c>
      <c r="W829">
        <v>100</v>
      </c>
      <c r="Y829" t="s">
        <v>380</v>
      </c>
    </row>
    <row r="830" spans="1:25">
      <c r="A830" t="s">
        <v>1592</v>
      </c>
      <c r="B830" s="2" t="str">
        <f>Hyperlink("https://www.diodes.com/datasheet/download/ZTX795A.pdf")</f>
        <v>https://www.diodes.com/datasheet/download/ZTX795A.pdf</v>
      </c>
      <c r="C830" t="str">
        <f>Hyperlink("https://www.diodes.com/part/view/ZTX795A","ZTX795A")</f>
        <v>ZTX795A</v>
      </c>
      <c r="D830" t="s">
        <v>1593</v>
      </c>
      <c r="H830" t="s">
        <v>27</v>
      </c>
      <c r="I830" t="s">
        <v>54</v>
      </c>
      <c r="J830" t="s">
        <v>29</v>
      </c>
      <c r="K830">
        <v>140</v>
      </c>
      <c r="L830">
        <v>0.5</v>
      </c>
      <c r="M830">
        <v>1</v>
      </c>
      <c r="N830">
        <v>1</v>
      </c>
      <c r="O830">
        <v>250</v>
      </c>
      <c r="P830">
        <v>0.2</v>
      </c>
      <c r="Q830">
        <v>100</v>
      </c>
      <c r="R830">
        <v>0.3</v>
      </c>
      <c r="S830">
        <v>300</v>
      </c>
      <c r="T830" t="s">
        <v>663</v>
      </c>
      <c r="U830">
        <v>250</v>
      </c>
      <c r="V830" t="s">
        <v>30</v>
      </c>
      <c r="W830">
        <v>100</v>
      </c>
      <c r="Y830" t="s">
        <v>380</v>
      </c>
    </row>
    <row r="831" spans="1:25">
      <c r="A831" t="s">
        <v>1594</v>
      </c>
      <c r="B831" s="2" t="str">
        <f>Hyperlink("https://www.diodes.com/datasheet/download/ZTX796A.pdf")</f>
        <v>https://www.diodes.com/datasheet/download/ZTX796A.pdf</v>
      </c>
      <c r="C831" t="str">
        <f>Hyperlink("https://www.diodes.com/part/view/ZTX796A","ZTX796A")</f>
        <v>ZTX796A</v>
      </c>
      <c r="D831" t="s">
        <v>1595</v>
      </c>
      <c r="H831" t="s">
        <v>27</v>
      </c>
      <c r="I831" t="s">
        <v>54</v>
      </c>
      <c r="J831" t="s">
        <v>29</v>
      </c>
      <c r="K831">
        <v>200</v>
      </c>
      <c r="L831">
        <v>0.5</v>
      </c>
      <c r="M831">
        <v>1</v>
      </c>
      <c r="N831">
        <v>1</v>
      </c>
      <c r="O831">
        <v>300</v>
      </c>
      <c r="P831">
        <v>0.1</v>
      </c>
      <c r="Q831">
        <v>100</v>
      </c>
      <c r="R831">
        <v>0.4</v>
      </c>
      <c r="S831">
        <v>300</v>
      </c>
      <c r="T831" t="s">
        <v>106</v>
      </c>
      <c r="U831">
        <v>300</v>
      </c>
      <c r="V831" t="s">
        <v>1162</v>
      </c>
      <c r="W831">
        <v>100</v>
      </c>
      <c r="Y831" t="s">
        <v>380</v>
      </c>
    </row>
    <row r="832" spans="1:25">
      <c r="A832" t="s">
        <v>1596</v>
      </c>
      <c r="B832" s="2" t="str">
        <f>Hyperlink("https://www.diodes.com/datasheet/download/ZTX849.pdf")</f>
        <v>https://www.diodes.com/datasheet/download/ZTX849.pdf</v>
      </c>
      <c r="C832" t="str">
        <f>Hyperlink("https://www.diodes.com/part/view/ZTX849","ZTX849")</f>
        <v>ZTX849</v>
      </c>
      <c r="D832" t="s">
        <v>1597</v>
      </c>
      <c r="H832" t="s">
        <v>27</v>
      </c>
      <c r="I832" t="s">
        <v>439</v>
      </c>
      <c r="J832" t="s">
        <v>79</v>
      </c>
      <c r="K832">
        <v>30</v>
      </c>
      <c r="L832">
        <v>5</v>
      </c>
      <c r="M832">
        <v>20</v>
      </c>
      <c r="N832">
        <v>1.2</v>
      </c>
      <c r="O832">
        <v>100</v>
      </c>
      <c r="P832">
        <v>1</v>
      </c>
      <c r="Q832">
        <v>100</v>
      </c>
      <c r="R832">
        <v>5</v>
      </c>
      <c r="S832">
        <v>100</v>
      </c>
      <c r="T832" t="s">
        <v>852</v>
      </c>
      <c r="U832">
        <v>200</v>
      </c>
      <c r="V832" t="s">
        <v>1092</v>
      </c>
      <c r="W832">
        <v>100</v>
      </c>
      <c r="Y832" t="s">
        <v>380</v>
      </c>
    </row>
    <row r="833" spans="1:25">
      <c r="A833" t="s">
        <v>1598</v>
      </c>
      <c r="B833" s="2" t="str">
        <f>Hyperlink("https://www.diodes.com/datasheet/download/ZTX851.pdf")</f>
        <v>https://www.diodes.com/datasheet/download/ZTX851.pdf</v>
      </c>
      <c r="C833" t="str">
        <f>Hyperlink("https://www.diodes.com/part/view/ZTX851","ZTX851")</f>
        <v>ZTX851</v>
      </c>
      <c r="D833" t="s">
        <v>1599</v>
      </c>
      <c r="H833" t="s">
        <v>27</v>
      </c>
      <c r="I833" t="s">
        <v>439</v>
      </c>
      <c r="J833" t="s">
        <v>79</v>
      </c>
      <c r="K833">
        <v>60</v>
      </c>
      <c r="L833">
        <v>5</v>
      </c>
      <c r="M833">
        <v>20</v>
      </c>
      <c r="N833">
        <v>1.2</v>
      </c>
      <c r="O833">
        <v>100</v>
      </c>
      <c r="P833">
        <v>2</v>
      </c>
      <c r="Q833">
        <v>75</v>
      </c>
      <c r="R833">
        <v>5</v>
      </c>
      <c r="S833">
        <v>100</v>
      </c>
      <c r="T833" t="s">
        <v>36</v>
      </c>
      <c r="U833">
        <v>150</v>
      </c>
      <c r="V833" t="s">
        <v>624</v>
      </c>
      <c r="W833">
        <v>130</v>
      </c>
      <c r="Y833" t="s">
        <v>380</v>
      </c>
    </row>
    <row r="834" spans="1:25">
      <c r="A834" t="s">
        <v>1600</v>
      </c>
      <c r="B834" s="2" t="str">
        <f>Hyperlink("https://www.diodes.com/datasheet/download/ZTX853.pdf")</f>
        <v>https://www.diodes.com/datasheet/download/ZTX853.pdf</v>
      </c>
      <c r="C834" t="str">
        <f>Hyperlink("https://www.diodes.com/part/view/ZTX853","ZTX853")</f>
        <v>ZTX853</v>
      </c>
      <c r="D834" t="s">
        <v>1601</v>
      </c>
      <c r="H834" t="s">
        <v>27</v>
      </c>
      <c r="I834" t="s">
        <v>439</v>
      </c>
      <c r="J834" t="s">
        <v>79</v>
      </c>
      <c r="K834">
        <v>100</v>
      </c>
      <c r="L834">
        <v>4</v>
      </c>
      <c r="M834">
        <v>10</v>
      </c>
      <c r="N834">
        <v>1.2</v>
      </c>
      <c r="O834">
        <v>100</v>
      </c>
      <c r="P834">
        <v>2</v>
      </c>
      <c r="Q834">
        <v>50</v>
      </c>
      <c r="R834">
        <v>4</v>
      </c>
      <c r="S834">
        <v>150</v>
      </c>
      <c r="T834" t="s">
        <v>491</v>
      </c>
      <c r="U834">
        <v>200</v>
      </c>
      <c r="V834" t="s">
        <v>738</v>
      </c>
      <c r="W834">
        <v>130</v>
      </c>
      <c r="Y834" t="s">
        <v>380</v>
      </c>
    </row>
    <row r="835" spans="1:25">
      <c r="A835" t="s">
        <v>1602</v>
      </c>
      <c r="B835" s="2" t="str">
        <f>Hyperlink("https://www.diodes.com/datasheet/download/ZTX855.pdf")</f>
        <v>https://www.diodes.com/datasheet/download/ZTX855.pdf</v>
      </c>
      <c r="C835" t="str">
        <f>Hyperlink("https://www.diodes.com/part/view/ZTX855","ZTX855")</f>
        <v>ZTX855</v>
      </c>
      <c r="D835" t="s">
        <v>1603</v>
      </c>
      <c r="H835" t="s">
        <v>27</v>
      </c>
      <c r="I835" t="s">
        <v>54</v>
      </c>
      <c r="J835" t="s">
        <v>79</v>
      </c>
      <c r="K835">
        <v>150</v>
      </c>
      <c r="L835">
        <v>4</v>
      </c>
      <c r="M835">
        <v>10</v>
      </c>
      <c r="N835">
        <v>1.2</v>
      </c>
      <c r="O835">
        <v>100</v>
      </c>
      <c r="P835">
        <v>1</v>
      </c>
      <c r="Q835">
        <v>35</v>
      </c>
      <c r="R835">
        <v>4</v>
      </c>
      <c r="S835">
        <v>60</v>
      </c>
      <c r="T835" t="s">
        <v>440</v>
      </c>
      <c r="U835">
        <v>100</v>
      </c>
      <c r="V835" t="s">
        <v>414</v>
      </c>
      <c r="W835">
        <v>90</v>
      </c>
      <c r="Y835" t="s">
        <v>380</v>
      </c>
    </row>
    <row r="836" spans="1:25">
      <c r="A836" t="s">
        <v>1604</v>
      </c>
      <c r="B836" s="2" t="str">
        <f>Hyperlink("https://www.diodes.com/datasheet/download/ZTX857.pdf")</f>
        <v>https://www.diodes.com/datasheet/download/ZTX857.pdf</v>
      </c>
      <c r="C836" t="str">
        <f>Hyperlink("https://www.diodes.com/part/view/ZTX857","ZTX857")</f>
        <v>ZTX857</v>
      </c>
      <c r="D836" t="s">
        <v>1605</v>
      </c>
      <c r="H836" t="s">
        <v>27</v>
      </c>
      <c r="I836" t="s">
        <v>54</v>
      </c>
      <c r="J836" t="s">
        <v>79</v>
      </c>
      <c r="K836">
        <v>300</v>
      </c>
      <c r="L836">
        <v>3</v>
      </c>
      <c r="M836">
        <v>5</v>
      </c>
      <c r="N836">
        <v>1.2</v>
      </c>
      <c r="O836">
        <v>100</v>
      </c>
      <c r="P836">
        <v>0.5</v>
      </c>
      <c r="Q836">
        <v>15</v>
      </c>
      <c r="R836">
        <v>2</v>
      </c>
      <c r="S836">
        <v>100</v>
      </c>
      <c r="T836" t="s">
        <v>30</v>
      </c>
      <c r="U836">
        <v>140</v>
      </c>
      <c r="V836" t="s">
        <v>414</v>
      </c>
      <c r="W836">
        <v>80</v>
      </c>
      <c r="Y836" t="s">
        <v>380</v>
      </c>
    </row>
    <row r="837" spans="1:25">
      <c r="A837" t="s">
        <v>1606</v>
      </c>
      <c r="B837" s="2" t="str">
        <f>Hyperlink("https://www.diodes.com/datasheet/download/ZTX869.pdf")</f>
        <v>https://www.diodes.com/datasheet/download/ZTX869.pdf</v>
      </c>
      <c r="C837" t="str">
        <f>Hyperlink("https://www.diodes.com/part/view/ZTX869","ZTX869")</f>
        <v>ZTX869</v>
      </c>
      <c r="D837" t="s">
        <v>1607</v>
      </c>
      <c r="H837" t="s">
        <v>27</v>
      </c>
      <c r="I837" t="s">
        <v>439</v>
      </c>
      <c r="J837" t="s">
        <v>79</v>
      </c>
      <c r="K837">
        <v>25</v>
      </c>
      <c r="L837">
        <v>5</v>
      </c>
      <c r="M837">
        <v>20</v>
      </c>
      <c r="N837">
        <v>1.2</v>
      </c>
      <c r="O837">
        <v>300</v>
      </c>
      <c r="P837">
        <v>1</v>
      </c>
      <c r="Q837">
        <v>250</v>
      </c>
      <c r="R837">
        <v>5</v>
      </c>
      <c r="S837">
        <v>80</v>
      </c>
      <c r="T837" t="s">
        <v>508</v>
      </c>
      <c r="U837">
        <v>220</v>
      </c>
      <c r="V837" t="s">
        <v>1045</v>
      </c>
      <c r="W837">
        <v>100</v>
      </c>
      <c r="Y837" t="s">
        <v>380</v>
      </c>
    </row>
    <row r="838" spans="1:25">
      <c r="A838" t="s">
        <v>1608</v>
      </c>
      <c r="B838" s="2" t="str">
        <f>Hyperlink("https://www.diodes.com/datasheet/download/ZTX948.pdf")</f>
        <v>https://www.diodes.com/datasheet/download/ZTX948.pdf</v>
      </c>
      <c r="C838" t="str">
        <f>Hyperlink("https://www.diodes.com/part/view/ZTX948","ZTX948")</f>
        <v>ZTX948</v>
      </c>
      <c r="D838" t="s">
        <v>1609</v>
      </c>
      <c r="H838" t="s">
        <v>27</v>
      </c>
      <c r="I838" t="s">
        <v>439</v>
      </c>
      <c r="J838" t="s">
        <v>29</v>
      </c>
      <c r="K838">
        <v>20</v>
      </c>
      <c r="L838">
        <v>4.5</v>
      </c>
      <c r="M838">
        <v>20</v>
      </c>
      <c r="N838">
        <v>1.2</v>
      </c>
      <c r="O838">
        <v>100</v>
      </c>
      <c r="P838">
        <v>1</v>
      </c>
      <c r="Q838">
        <v>60</v>
      </c>
      <c r="R838">
        <v>10</v>
      </c>
      <c r="S838">
        <v>100</v>
      </c>
      <c r="T838" t="s">
        <v>1037</v>
      </c>
      <c r="U838">
        <v>310</v>
      </c>
      <c r="V838" t="s">
        <v>1610</v>
      </c>
      <c r="W838">
        <v>80</v>
      </c>
      <c r="Y838" t="s">
        <v>380</v>
      </c>
    </row>
    <row r="839" spans="1:25">
      <c r="A839" t="s">
        <v>1611</v>
      </c>
      <c r="B839" s="2" t="str">
        <f>Hyperlink("https://www.diodes.com/datasheet/download/ZTX949.pdf")</f>
        <v>https://www.diodes.com/datasheet/download/ZTX949.pdf</v>
      </c>
      <c r="C839" t="str">
        <f>Hyperlink("https://www.diodes.com/part/view/ZTX949","ZTX949")</f>
        <v>ZTX949</v>
      </c>
      <c r="D839" t="s">
        <v>1612</v>
      </c>
      <c r="H839" t="s">
        <v>27</v>
      </c>
      <c r="I839" t="s">
        <v>439</v>
      </c>
      <c r="J839" t="s">
        <v>29</v>
      </c>
      <c r="K839">
        <v>30</v>
      </c>
      <c r="L839">
        <v>4.5</v>
      </c>
      <c r="M839">
        <v>20</v>
      </c>
      <c r="N839">
        <v>1.2</v>
      </c>
      <c r="O839">
        <v>100</v>
      </c>
      <c r="P839">
        <v>1</v>
      </c>
      <c r="Q839">
        <v>75</v>
      </c>
      <c r="R839">
        <v>5</v>
      </c>
      <c r="S839">
        <v>60</v>
      </c>
      <c r="T839" t="s">
        <v>961</v>
      </c>
      <c r="U839">
        <v>320</v>
      </c>
      <c r="V839" t="s">
        <v>1610</v>
      </c>
      <c r="W839">
        <v>100</v>
      </c>
      <c r="Y839" t="s">
        <v>380</v>
      </c>
    </row>
    <row r="840" spans="1:25">
      <c r="A840" t="s">
        <v>1613</v>
      </c>
      <c r="B840" s="2" t="str">
        <f>Hyperlink("https://www.diodes.com/datasheet/download/ZTX951.pdf")</f>
        <v>https://www.diodes.com/datasheet/download/ZTX951.pdf</v>
      </c>
      <c r="C840" t="str">
        <f>Hyperlink("https://www.diodes.com/part/view/ZTX951","ZTX951")</f>
        <v>ZTX951</v>
      </c>
      <c r="D840" t="s">
        <v>1614</v>
      </c>
      <c r="H840" t="s">
        <v>27</v>
      </c>
      <c r="I840" t="s">
        <v>439</v>
      </c>
      <c r="J840" t="s">
        <v>29</v>
      </c>
      <c r="K840">
        <v>60</v>
      </c>
      <c r="L840">
        <v>4</v>
      </c>
      <c r="M840">
        <v>15</v>
      </c>
      <c r="N840">
        <v>1.2</v>
      </c>
      <c r="O840">
        <v>100</v>
      </c>
      <c r="P840">
        <v>1</v>
      </c>
      <c r="Q840">
        <v>75</v>
      </c>
      <c r="R840">
        <v>4</v>
      </c>
      <c r="S840">
        <v>50</v>
      </c>
      <c r="T840" t="s">
        <v>55</v>
      </c>
      <c r="U840">
        <v>160</v>
      </c>
      <c r="V840" t="s">
        <v>62</v>
      </c>
      <c r="W840">
        <v>120</v>
      </c>
      <c r="Y840" t="s">
        <v>380</v>
      </c>
    </row>
    <row r="841" spans="1:25">
      <c r="A841" t="s">
        <v>1615</v>
      </c>
      <c r="B841" s="2" t="str">
        <f>Hyperlink("https://www.diodes.com/datasheet/download/ZTX953.pdf")</f>
        <v>https://www.diodes.com/datasheet/download/ZTX953.pdf</v>
      </c>
      <c r="C841" t="str">
        <f>Hyperlink("https://www.diodes.com/part/view/ZTX953","ZTX953")</f>
        <v>ZTX953</v>
      </c>
      <c r="D841" t="s">
        <v>1616</v>
      </c>
      <c r="H841" t="s">
        <v>27</v>
      </c>
      <c r="I841" t="s">
        <v>439</v>
      </c>
      <c r="J841" t="s">
        <v>29</v>
      </c>
      <c r="K841">
        <v>100</v>
      </c>
      <c r="L841">
        <v>3.5</v>
      </c>
      <c r="M841">
        <v>10</v>
      </c>
      <c r="N841">
        <v>1.2</v>
      </c>
      <c r="O841">
        <v>100</v>
      </c>
      <c r="P841">
        <v>1</v>
      </c>
      <c r="Q841">
        <v>50</v>
      </c>
      <c r="R841">
        <v>3</v>
      </c>
      <c r="S841">
        <v>50</v>
      </c>
      <c r="T841" t="s">
        <v>55</v>
      </c>
      <c r="U841">
        <v>170</v>
      </c>
      <c r="V841" t="s">
        <v>62</v>
      </c>
      <c r="W841">
        <v>125</v>
      </c>
      <c r="Y841" t="s">
        <v>380</v>
      </c>
    </row>
    <row r="842" spans="1:25">
      <c r="A842" t="s">
        <v>1617</v>
      </c>
      <c r="B842" s="2" t="str">
        <f>Hyperlink("https://www.diodes.com/datasheet/download/ZTX955.pdf")</f>
        <v>https://www.diodes.com/datasheet/download/ZTX955.pdf</v>
      </c>
      <c r="C842" t="str">
        <f>Hyperlink("https://www.diodes.com/part/view/ZTX955","ZTX955")</f>
        <v>ZTX955</v>
      </c>
      <c r="D842" t="s">
        <v>1618</v>
      </c>
      <c r="H842" t="s">
        <v>27</v>
      </c>
      <c r="I842" t="s">
        <v>54</v>
      </c>
      <c r="J842" t="s">
        <v>29</v>
      </c>
      <c r="K842">
        <v>140</v>
      </c>
      <c r="L842">
        <v>3</v>
      </c>
      <c r="M842">
        <v>10</v>
      </c>
      <c r="N842">
        <v>1.2</v>
      </c>
      <c r="O842">
        <v>100</v>
      </c>
      <c r="P842">
        <v>1</v>
      </c>
      <c r="Q842">
        <v>75</v>
      </c>
      <c r="R842">
        <v>3</v>
      </c>
      <c r="S842">
        <v>60</v>
      </c>
      <c r="T842" t="s">
        <v>106</v>
      </c>
      <c r="U842">
        <v>120</v>
      </c>
      <c r="V842" t="s">
        <v>414</v>
      </c>
      <c r="W842">
        <v>110</v>
      </c>
      <c r="Y842" t="s">
        <v>380</v>
      </c>
    </row>
    <row r="843" spans="1:25">
      <c r="A843" t="s">
        <v>1619</v>
      </c>
      <c r="B843" s="2" t="str">
        <f>Hyperlink("https://www.diodes.com/datasheet/download/ZTX956.pdf")</f>
        <v>https://www.diodes.com/datasheet/download/ZTX956.pdf</v>
      </c>
      <c r="C843" t="str">
        <f>Hyperlink("https://www.diodes.com/part/view/ZTX956","ZTX956")</f>
        <v>ZTX956</v>
      </c>
      <c r="D843" t="s">
        <v>1620</v>
      </c>
      <c r="H843" t="s">
        <v>27</v>
      </c>
      <c r="I843" t="s">
        <v>54</v>
      </c>
      <c r="J843" t="s">
        <v>29</v>
      </c>
      <c r="K843">
        <v>200</v>
      </c>
      <c r="L843">
        <v>2</v>
      </c>
      <c r="M843">
        <v>5</v>
      </c>
      <c r="N843">
        <v>1.2</v>
      </c>
      <c r="O843">
        <v>100</v>
      </c>
      <c r="P843">
        <v>1</v>
      </c>
      <c r="Q843">
        <v>50</v>
      </c>
      <c r="R843">
        <v>2</v>
      </c>
      <c r="S843">
        <v>50</v>
      </c>
      <c r="T843" t="s">
        <v>55</v>
      </c>
      <c r="U843">
        <v>150</v>
      </c>
      <c r="V843" t="s">
        <v>414</v>
      </c>
      <c r="W843">
        <v>110</v>
      </c>
      <c r="Y843" t="s">
        <v>380</v>
      </c>
    </row>
    <row r="844" spans="1:25">
      <c r="A844" t="s">
        <v>1621</v>
      </c>
      <c r="B844" s="2" t="str">
        <f>Hyperlink("https://www.diodes.com/datasheet/download/ZTX957.pdf")</f>
        <v>https://www.diodes.com/datasheet/download/ZTX957.pdf</v>
      </c>
      <c r="C844" t="str">
        <f>Hyperlink("https://www.diodes.com/part/view/ZTX957","ZTX957")</f>
        <v>ZTX957</v>
      </c>
      <c r="D844" t="s">
        <v>1622</v>
      </c>
      <c r="H844" t="s">
        <v>27</v>
      </c>
      <c r="I844" t="s">
        <v>54</v>
      </c>
      <c r="J844" t="s">
        <v>29</v>
      </c>
      <c r="K844">
        <v>300</v>
      </c>
      <c r="L844">
        <v>1</v>
      </c>
      <c r="M844">
        <v>2</v>
      </c>
      <c r="N844">
        <v>1.2</v>
      </c>
      <c r="O844">
        <v>100</v>
      </c>
      <c r="P844">
        <v>0.5</v>
      </c>
      <c r="Q844">
        <v>90</v>
      </c>
      <c r="R844">
        <v>1</v>
      </c>
      <c r="S844">
        <v>100</v>
      </c>
      <c r="T844" t="s">
        <v>55</v>
      </c>
      <c r="U844">
        <v>150</v>
      </c>
      <c r="V844" t="s">
        <v>619</v>
      </c>
      <c r="W844">
        <v>85</v>
      </c>
      <c r="Y844" t="s">
        <v>380</v>
      </c>
    </row>
    <row r="845" spans="1:25">
      <c r="A845" t="s">
        <v>1623</v>
      </c>
      <c r="B845" s="2" t="str">
        <f>Hyperlink("https://www.diodes.com/datasheet/download/ZTX958.pdf")</f>
        <v>https://www.diodes.com/datasheet/download/ZTX958.pdf</v>
      </c>
      <c r="C845" t="str">
        <f>Hyperlink("https://www.diodes.com/part/view/ZTX958","ZTX958")</f>
        <v>ZTX958</v>
      </c>
      <c r="D845" t="s">
        <v>1583</v>
      </c>
      <c r="H845" t="s">
        <v>27</v>
      </c>
      <c r="I845" t="s">
        <v>54</v>
      </c>
      <c r="J845" t="s">
        <v>29</v>
      </c>
      <c r="K845">
        <v>400</v>
      </c>
      <c r="L845">
        <v>0.5</v>
      </c>
      <c r="M845">
        <v>1.5</v>
      </c>
      <c r="N845">
        <v>1.2</v>
      </c>
      <c r="O845">
        <v>100</v>
      </c>
      <c r="P845">
        <v>0.5</v>
      </c>
      <c r="Q845">
        <v>10</v>
      </c>
      <c r="R845">
        <v>1</v>
      </c>
      <c r="S845">
        <v>200</v>
      </c>
      <c r="T845" t="s">
        <v>55</v>
      </c>
      <c r="U845">
        <v>400</v>
      </c>
      <c r="V845" t="s">
        <v>619</v>
      </c>
      <c r="W845">
        <v>85</v>
      </c>
      <c r="Y845" t="s">
        <v>380</v>
      </c>
    </row>
    <row r="846" spans="1:25">
      <c r="A846" t="s">
        <v>1624</v>
      </c>
      <c r="B846" s="2" t="str">
        <f>Hyperlink("https://www.diodes.com/datasheet/download/ZTX968.pdf")</f>
        <v>https://www.diodes.com/datasheet/download/ZTX968.pdf</v>
      </c>
      <c r="C846" t="str">
        <f>Hyperlink("https://www.diodes.com/part/view/ZTX968","ZTX968")</f>
        <v>ZTX968</v>
      </c>
      <c r="D846" t="s">
        <v>1625</v>
      </c>
      <c r="H846" t="s">
        <v>27</v>
      </c>
      <c r="I846" t="s">
        <v>439</v>
      </c>
      <c r="J846" t="s">
        <v>29</v>
      </c>
      <c r="K846">
        <v>12</v>
      </c>
      <c r="L846">
        <v>4.5</v>
      </c>
      <c r="M846">
        <v>20</v>
      </c>
      <c r="N846">
        <v>1.2</v>
      </c>
      <c r="O846">
        <v>300</v>
      </c>
      <c r="P846">
        <v>0.5</v>
      </c>
      <c r="Q846">
        <v>150</v>
      </c>
      <c r="R846">
        <v>10</v>
      </c>
      <c r="S846">
        <v>100</v>
      </c>
      <c r="T846" t="s">
        <v>440</v>
      </c>
      <c r="U846">
        <v>300</v>
      </c>
      <c r="V846" t="s">
        <v>1626</v>
      </c>
      <c r="W846">
        <v>80</v>
      </c>
      <c r="Y846" t="s">
        <v>380</v>
      </c>
    </row>
    <row r="847" spans="1:25">
      <c r="A847" t="s">
        <v>1627</v>
      </c>
      <c r="B847" s="2" t="str">
        <f>Hyperlink("https://www.diodes.com/datasheet/download/ZUMT491.pdf")</f>
        <v>https://www.diodes.com/datasheet/download/ZUMT491.pdf</v>
      </c>
      <c r="C847" t="str">
        <f>Hyperlink("https://www.diodes.com/part/view/ZUMT491","ZUMT491")</f>
        <v>ZUMT491</v>
      </c>
      <c r="D847" t="s">
        <v>538</v>
      </c>
      <c r="H847" t="s">
        <v>27</v>
      </c>
      <c r="I847" t="s">
        <v>28</v>
      </c>
      <c r="J847" t="s">
        <v>79</v>
      </c>
      <c r="K847">
        <v>60</v>
      </c>
      <c r="L847">
        <v>1</v>
      </c>
      <c r="M847">
        <v>2</v>
      </c>
      <c r="N847">
        <v>0.5</v>
      </c>
      <c r="O847">
        <v>100</v>
      </c>
      <c r="P847">
        <v>0.5</v>
      </c>
      <c r="Q847">
        <v>80</v>
      </c>
      <c r="R847">
        <v>1</v>
      </c>
      <c r="S847">
        <v>250</v>
      </c>
      <c r="T847" t="s">
        <v>30</v>
      </c>
      <c r="U847">
        <v>500</v>
      </c>
      <c r="V847" t="s">
        <v>414</v>
      </c>
      <c r="W847">
        <v>150</v>
      </c>
      <c r="Y847" t="s">
        <v>97</v>
      </c>
    </row>
    <row r="848" spans="1:25">
      <c r="A848" t="s">
        <v>1628</v>
      </c>
      <c r="B848" s="2" t="str">
        <f>Hyperlink("https://www.diodes.com/datasheet/download/ZUMT591.pdf")</f>
        <v>https://www.diodes.com/datasheet/download/ZUMT591.pdf</v>
      </c>
      <c r="C848" t="str">
        <f>Hyperlink("https://www.diodes.com/part/view/ZUMT591","ZUMT591")</f>
        <v>ZUMT591</v>
      </c>
      <c r="D848" t="s">
        <v>572</v>
      </c>
      <c r="H848" t="s">
        <v>27</v>
      </c>
      <c r="I848" t="s">
        <v>28</v>
      </c>
      <c r="J848" t="s">
        <v>29</v>
      </c>
      <c r="K848">
        <v>60</v>
      </c>
      <c r="L848">
        <v>1</v>
      </c>
      <c r="M848">
        <v>2</v>
      </c>
      <c r="N848">
        <v>0.5</v>
      </c>
      <c r="O848">
        <v>100</v>
      </c>
      <c r="P848">
        <v>0.5</v>
      </c>
      <c r="Q848">
        <v>80</v>
      </c>
      <c r="R848">
        <v>1</v>
      </c>
      <c r="S848">
        <v>300</v>
      </c>
      <c r="T848" t="s">
        <v>30</v>
      </c>
      <c r="U848">
        <v>600</v>
      </c>
      <c r="V848" t="s">
        <v>414</v>
      </c>
      <c r="W848">
        <v>150</v>
      </c>
      <c r="Y848" t="s">
        <v>97</v>
      </c>
    </row>
    <row r="849" spans="1:25">
      <c r="A849" t="s">
        <v>1629</v>
      </c>
      <c r="B849" s="2" t="str">
        <f>Hyperlink("https://www.diodes.com/datasheet/download/ZUMT617.pdf")</f>
        <v>https://www.diodes.com/datasheet/download/ZUMT617.pdf</v>
      </c>
      <c r="C849" t="str">
        <f>Hyperlink("https://www.diodes.com/part/view/ZUMT617","ZUMT617")</f>
        <v>ZUMT617</v>
      </c>
      <c r="D849" t="s">
        <v>1630</v>
      </c>
      <c r="H849" t="s">
        <v>27</v>
      </c>
      <c r="I849" t="s">
        <v>28</v>
      </c>
      <c r="J849" t="s">
        <v>79</v>
      </c>
      <c r="K849">
        <v>15</v>
      </c>
      <c r="L849">
        <v>1.5</v>
      </c>
      <c r="M849">
        <v>5</v>
      </c>
      <c r="N849">
        <v>0.5</v>
      </c>
      <c r="O849">
        <v>300</v>
      </c>
      <c r="P849">
        <v>0.1</v>
      </c>
      <c r="Q849">
        <v>200</v>
      </c>
      <c r="R849">
        <v>1</v>
      </c>
      <c r="S849">
        <v>20</v>
      </c>
      <c r="T849" t="s">
        <v>55</v>
      </c>
      <c r="U849">
        <v>245</v>
      </c>
      <c r="V849" t="s">
        <v>988</v>
      </c>
      <c r="W849">
        <v>180</v>
      </c>
      <c r="Y849" t="s">
        <v>97</v>
      </c>
    </row>
    <row r="850" spans="1:25">
      <c r="A850" t="s">
        <v>1631</v>
      </c>
      <c r="B850" s="2" t="str">
        <f>Hyperlink("https://www.diodes.com/datasheet/download/ZUMT618.pdf")</f>
        <v>https://www.diodes.com/datasheet/download/ZUMT618.pdf</v>
      </c>
      <c r="C850" t="str">
        <f>Hyperlink("https://www.diodes.com/part/view/ZUMT618","ZUMT618")</f>
        <v>ZUMT618</v>
      </c>
      <c r="D850" t="s">
        <v>1632</v>
      </c>
      <c r="H850" t="s">
        <v>27</v>
      </c>
      <c r="I850" t="s">
        <v>28</v>
      </c>
      <c r="J850" t="s">
        <v>79</v>
      </c>
      <c r="K850">
        <v>20</v>
      </c>
      <c r="L850">
        <v>1.25</v>
      </c>
      <c r="M850">
        <v>4</v>
      </c>
      <c r="N850">
        <v>0.5</v>
      </c>
      <c r="O850">
        <v>300</v>
      </c>
      <c r="P850">
        <v>0.1</v>
      </c>
      <c r="Q850">
        <v>100</v>
      </c>
      <c r="R850">
        <v>1</v>
      </c>
      <c r="S850">
        <v>25</v>
      </c>
      <c r="T850" t="s">
        <v>55</v>
      </c>
      <c r="U850">
        <v>250</v>
      </c>
      <c r="V850" t="s">
        <v>1031</v>
      </c>
      <c r="W850">
        <v>210</v>
      </c>
      <c r="Y850" t="s">
        <v>97</v>
      </c>
    </row>
    <row r="851" spans="1:25">
      <c r="A851" t="s">
        <v>1633</v>
      </c>
      <c r="B851" s="2" t="str">
        <f>Hyperlink("https://www.diodes.com/datasheet/download/ZUMT619.pdf")</f>
        <v>https://www.diodes.com/datasheet/download/ZUMT619.pdf</v>
      </c>
      <c r="C851" t="str">
        <f>Hyperlink("https://www.diodes.com/part/view/ZUMT619","ZUMT619")</f>
        <v>ZUMT619</v>
      </c>
      <c r="D851" t="s">
        <v>1634</v>
      </c>
      <c r="H851" t="s">
        <v>27</v>
      </c>
      <c r="I851" t="s">
        <v>28</v>
      </c>
      <c r="J851" t="s">
        <v>79</v>
      </c>
      <c r="K851">
        <v>50</v>
      </c>
      <c r="L851">
        <v>1</v>
      </c>
      <c r="M851">
        <v>2</v>
      </c>
      <c r="N851">
        <v>0.5</v>
      </c>
      <c r="O851">
        <v>300</v>
      </c>
      <c r="P851">
        <v>0.1</v>
      </c>
      <c r="Q851">
        <v>75</v>
      </c>
      <c r="R851">
        <v>1</v>
      </c>
      <c r="S851">
        <v>35</v>
      </c>
      <c r="T851" t="s">
        <v>55</v>
      </c>
      <c r="U851">
        <v>270</v>
      </c>
      <c r="V851" t="s">
        <v>36</v>
      </c>
      <c r="W851">
        <v>215</v>
      </c>
      <c r="Y851" t="s">
        <v>97</v>
      </c>
    </row>
    <row r="852" spans="1:25">
      <c r="A852" t="s">
        <v>1635</v>
      </c>
      <c r="B852" s="2" t="str">
        <f>Hyperlink("https://www.diodes.com/datasheet/download/ZUMT717.pdf")</f>
        <v>https://www.diodes.com/datasheet/download/ZUMT717.pdf</v>
      </c>
      <c r="C852" t="str">
        <f>Hyperlink("https://www.diodes.com/part/view/ZUMT717","ZUMT717")</f>
        <v>ZUMT717</v>
      </c>
      <c r="D852" t="s">
        <v>1636</v>
      </c>
      <c r="H852" t="s">
        <v>27</v>
      </c>
      <c r="I852" t="s">
        <v>28</v>
      </c>
      <c r="J852" t="s">
        <v>29</v>
      </c>
      <c r="K852">
        <v>12</v>
      </c>
      <c r="L852">
        <v>1.25</v>
      </c>
      <c r="M852">
        <v>3</v>
      </c>
      <c r="N852">
        <v>0.5</v>
      </c>
      <c r="O852">
        <v>300</v>
      </c>
      <c r="P852">
        <v>0.1</v>
      </c>
      <c r="Q852">
        <v>75</v>
      </c>
      <c r="R852">
        <v>2</v>
      </c>
      <c r="S852">
        <v>40</v>
      </c>
      <c r="T852" t="s">
        <v>55</v>
      </c>
      <c r="U852">
        <v>215</v>
      </c>
      <c r="V852" t="s">
        <v>36</v>
      </c>
      <c r="W852">
        <v>220</v>
      </c>
      <c r="Y852" t="s">
        <v>97</v>
      </c>
    </row>
    <row r="853" spans="1:25">
      <c r="A853" t="s">
        <v>1637</v>
      </c>
      <c r="B853" s="2" t="str">
        <f>Hyperlink("https://www.diodes.com/datasheet/download/ZUMT718.pdf")</f>
        <v>https://www.diodes.com/datasheet/download/ZUMT718.pdf</v>
      </c>
      <c r="C853" t="str">
        <f>Hyperlink("https://www.diodes.com/part/view/ZUMT718","ZUMT718")</f>
        <v>ZUMT718</v>
      </c>
      <c r="D853" t="s">
        <v>1638</v>
      </c>
      <c r="H853" t="s">
        <v>27</v>
      </c>
      <c r="I853" t="s">
        <v>28</v>
      </c>
      <c r="J853" t="s">
        <v>29</v>
      </c>
      <c r="K853">
        <v>20</v>
      </c>
      <c r="L853">
        <v>1</v>
      </c>
      <c r="M853">
        <v>3</v>
      </c>
      <c r="N853">
        <v>0.5</v>
      </c>
      <c r="O853">
        <v>300</v>
      </c>
      <c r="P853">
        <v>0.1</v>
      </c>
      <c r="Q853">
        <v>100</v>
      </c>
      <c r="R853">
        <v>1</v>
      </c>
      <c r="S853">
        <v>45</v>
      </c>
      <c r="T853" t="s">
        <v>55</v>
      </c>
      <c r="U853">
        <v>175</v>
      </c>
      <c r="V853" t="s">
        <v>961</v>
      </c>
      <c r="W853">
        <v>210</v>
      </c>
      <c r="Y853" t="s">
        <v>97</v>
      </c>
    </row>
    <row r="854" spans="1:25">
      <c r="A854" t="s">
        <v>1639</v>
      </c>
      <c r="B854" s="2" t="str">
        <f>Hyperlink("https://www.diodes.com/datasheet/download/ZUMT720.pdf")</f>
        <v>https://www.diodes.com/datasheet/download/ZUMT720.pdf</v>
      </c>
      <c r="C854" t="str">
        <f>Hyperlink("https://www.diodes.com/part/view/ZUMT720","ZUMT720")</f>
        <v>ZUMT720</v>
      </c>
      <c r="D854" t="s">
        <v>1640</v>
      </c>
      <c r="H854" t="s">
        <v>27</v>
      </c>
      <c r="I854" t="s">
        <v>28</v>
      </c>
      <c r="J854" t="s">
        <v>29</v>
      </c>
      <c r="K854">
        <v>40</v>
      </c>
      <c r="L854">
        <v>0.75</v>
      </c>
      <c r="M854">
        <v>1</v>
      </c>
      <c r="N854">
        <v>0.5</v>
      </c>
      <c r="O854">
        <v>300</v>
      </c>
      <c r="P854">
        <v>0.1</v>
      </c>
      <c r="Q854">
        <v>90</v>
      </c>
      <c r="R854">
        <v>0.5</v>
      </c>
      <c r="S854">
        <v>65</v>
      </c>
      <c r="T854" t="s">
        <v>55</v>
      </c>
      <c r="U854">
        <v>200</v>
      </c>
      <c r="V854" t="s">
        <v>30</v>
      </c>
      <c r="W854">
        <v>220</v>
      </c>
      <c r="Y854" t="s">
        <v>97</v>
      </c>
    </row>
    <row r="855" spans="1:25">
      <c r="A855" t="s">
        <v>1641</v>
      </c>
      <c r="B855" s="2" t="str">
        <f>Hyperlink("https://www.diodes.com/datasheet/download/ZUMTS17N.pdf")</f>
        <v>https://www.diodes.com/datasheet/download/ZUMTS17N.pdf</v>
      </c>
      <c r="C855" t="str">
        <f>Hyperlink("https://www.diodes.com/part/view/ZUMTS17N","ZUMTS17N")</f>
        <v>ZUMTS17N</v>
      </c>
      <c r="D855" t="s">
        <v>1642</v>
      </c>
      <c r="H855" t="s">
        <v>27</v>
      </c>
      <c r="I855" t="s">
        <v>420</v>
      </c>
      <c r="J855" t="s">
        <v>79</v>
      </c>
      <c r="K855">
        <v>11</v>
      </c>
      <c r="L855">
        <v>0.001</v>
      </c>
      <c r="N855">
        <v>0.33</v>
      </c>
      <c r="O855">
        <v>56</v>
      </c>
      <c r="P855">
        <v>0.005</v>
      </c>
      <c r="S855">
        <v>500</v>
      </c>
      <c r="T855" t="s">
        <v>421</v>
      </c>
      <c r="W855">
        <v>3200</v>
      </c>
      <c r="Y855" t="s">
        <v>97</v>
      </c>
    </row>
    <row r="856" spans="1:25">
      <c r="A856" t="s">
        <v>1643</v>
      </c>
      <c r="B856" s="2" t="str">
        <f>Hyperlink("https://www.diodes.com/datasheet/download/ZX5T1951G.pdf")</f>
        <v>https://www.diodes.com/datasheet/download/ZX5T1951G.pdf</v>
      </c>
      <c r="C856" t="str">
        <f>Hyperlink("https://www.diodes.com/part/view/ZX5T1951G","ZX5T1951G")</f>
        <v>ZX5T1951G</v>
      </c>
      <c r="D856" t="s">
        <v>589</v>
      </c>
      <c r="H856" t="s">
        <v>27</v>
      </c>
      <c r="I856" t="s">
        <v>439</v>
      </c>
      <c r="J856" t="s">
        <v>29</v>
      </c>
      <c r="K856">
        <v>60</v>
      </c>
      <c r="L856">
        <v>6</v>
      </c>
      <c r="M856">
        <v>15</v>
      </c>
      <c r="N856">
        <v>3</v>
      </c>
      <c r="O856">
        <v>100</v>
      </c>
      <c r="P856">
        <v>0.01</v>
      </c>
      <c r="Q856">
        <v>100</v>
      </c>
      <c r="R856">
        <v>2</v>
      </c>
      <c r="S856">
        <v>30</v>
      </c>
      <c r="T856" t="s">
        <v>55</v>
      </c>
      <c r="U856">
        <v>130</v>
      </c>
      <c r="V856" t="s">
        <v>62</v>
      </c>
      <c r="W856">
        <v>120</v>
      </c>
      <c r="Y856" t="s">
        <v>330</v>
      </c>
    </row>
    <row r="857" spans="1:25">
      <c r="A857" t="s">
        <v>1644</v>
      </c>
      <c r="B857" s="2" t="str">
        <f>Hyperlink("https://www.diodes.com/datasheet/download/ZX5T1951GQTA.pdf")</f>
        <v>https://www.diodes.com/datasheet/download/ZX5T1951GQTA.pdf</v>
      </c>
      <c r="C857" t="str">
        <f>Hyperlink("https://www.diodes.com/part/view/ZX5T1951GQ","ZX5T1951GQ")</f>
        <v>ZX5T1951GQ</v>
      </c>
      <c r="D857" t="s">
        <v>589</v>
      </c>
      <c r="H857" t="s">
        <v>33</v>
      </c>
      <c r="I857" t="s">
        <v>439</v>
      </c>
      <c r="J857" t="s">
        <v>29</v>
      </c>
      <c r="K857">
        <v>60</v>
      </c>
      <c r="L857">
        <v>6</v>
      </c>
      <c r="M857">
        <v>15</v>
      </c>
      <c r="N857">
        <v>3</v>
      </c>
      <c r="O857">
        <v>100</v>
      </c>
      <c r="P857">
        <v>0.01</v>
      </c>
      <c r="Q857">
        <v>100</v>
      </c>
      <c r="R857">
        <v>2</v>
      </c>
      <c r="S857">
        <v>30</v>
      </c>
      <c r="T857" t="s">
        <v>55</v>
      </c>
      <c r="U857">
        <v>130</v>
      </c>
      <c r="V857" t="s">
        <v>62</v>
      </c>
      <c r="W857">
        <v>120</v>
      </c>
      <c r="Y857" t="s">
        <v>330</v>
      </c>
    </row>
    <row r="858" spans="1:25">
      <c r="A858" t="s">
        <v>1645</v>
      </c>
      <c r="B858" s="2" t="str">
        <f>Hyperlink("https://www.diodes.com/datasheet/download/ZX5T2E6.pdf")</f>
        <v>https://www.diodes.com/datasheet/download/ZX5T2E6.pdf</v>
      </c>
      <c r="C858" t="str">
        <f>Hyperlink("https://www.diodes.com/part/view/ZX5T2E6","ZX5T2E6")</f>
        <v>ZX5T2E6</v>
      </c>
      <c r="D858" t="s">
        <v>1646</v>
      </c>
      <c r="H858" t="s">
        <v>27</v>
      </c>
      <c r="I858" t="s">
        <v>439</v>
      </c>
      <c r="J858" t="s">
        <v>29</v>
      </c>
      <c r="K858">
        <v>20</v>
      </c>
      <c r="L858">
        <v>3.5</v>
      </c>
      <c r="M858">
        <v>10</v>
      </c>
      <c r="N858">
        <v>1.1</v>
      </c>
      <c r="O858">
        <v>300</v>
      </c>
      <c r="P858">
        <v>0.01</v>
      </c>
      <c r="Q858">
        <v>150</v>
      </c>
      <c r="R858">
        <v>3.5</v>
      </c>
      <c r="S858">
        <v>15</v>
      </c>
      <c r="T858" t="s">
        <v>55</v>
      </c>
      <c r="U858">
        <v>140</v>
      </c>
      <c r="V858" t="s">
        <v>508</v>
      </c>
      <c r="W858">
        <v>110</v>
      </c>
      <c r="Y858" t="s">
        <v>452</v>
      </c>
    </row>
    <row r="859" spans="1:25">
      <c r="A859" t="s">
        <v>1647</v>
      </c>
      <c r="B859" s="2" t="str">
        <f>Hyperlink("https://www.diodes.com/datasheet/download/ZX5T3Z.pdf")</f>
        <v>https://www.diodes.com/datasheet/download/ZX5T3Z.pdf</v>
      </c>
      <c r="C859" t="str">
        <f>Hyperlink("https://www.diodes.com/part/view/ZX5T3Z","ZX5T3Z")</f>
        <v>ZX5T3Z</v>
      </c>
      <c r="D859" t="s">
        <v>1648</v>
      </c>
      <c r="H859" t="s">
        <v>27</v>
      </c>
      <c r="I859" t="s">
        <v>439</v>
      </c>
      <c r="J859" t="s">
        <v>29</v>
      </c>
      <c r="K859">
        <v>40</v>
      </c>
      <c r="L859">
        <v>5.5</v>
      </c>
      <c r="M859">
        <v>15</v>
      </c>
      <c r="N859">
        <v>2.1</v>
      </c>
      <c r="O859">
        <v>200</v>
      </c>
      <c r="P859">
        <v>0.01</v>
      </c>
      <c r="Q859">
        <v>170</v>
      </c>
      <c r="R859">
        <v>2</v>
      </c>
      <c r="S859">
        <v>30</v>
      </c>
      <c r="T859" t="s">
        <v>55</v>
      </c>
      <c r="U859">
        <v>175</v>
      </c>
      <c r="V859" t="s">
        <v>552</v>
      </c>
      <c r="W859">
        <v>152</v>
      </c>
      <c r="Y859" t="s">
        <v>31</v>
      </c>
    </row>
    <row r="860" spans="1:25">
      <c r="A860" t="s">
        <v>1649</v>
      </c>
      <c r="B860" s="2" t="str">
        <f>Hyperlink("https://www.diodes.com/datasheet/download/ZX5T851A.pdf")</f>
        <v>https://www.diodes.com/datasheet/download/ZX5T851A.pdf</v>
      </c>
      <c r="C860" t="str">
        <f>Hyperlink("https://www.diodes.com/part/view/ZX5T851A","ZX5T851A")</f>
        <v>ZX5T851A</v>
      </c>
      <c r="D860" t="s">
        <v>1650</v>
      </c>
      <c r="H860" t="s">
        <v>27</v>
      </c>
      <c r="I860" t="s">
        <v>439</v>
      </c>
      <c r="J860" t="s">
        <v>79</v>
      </c>
      <c r="K860">
        <v>60</v>
      </c>
      <c r="L860">
        <v>4.5</v>
      </c>
      <c r="M860">
        <v>15</v>
      </c>
      <c r="N860">
        <v>1</v>
      </c>
      <c r="O860">
        <v>100</v>
      </c>
      <c r="P860">
        <v>0.01</v>
      </c>
      <c r="Q860">
        <v>55</v>
      </c>
      <c r="R860">
        <v>5</v>
      </c>
      <c r="S860">
        <v>30</v>
      </c>
      <c r="T860" t="s">
        <v>106</v>
      </c>
      <c r="U860">
        <v>130</v>
      </c>
      <c r="V860" t="s">
        <v>624</v>
      </c>
      <c r="W860">
        <v>130</v>
      </c>
      <c r="Y860" t="s">
        <v>380</v>
      </c>
    </row>
    <row r="861" spans="1:25">
      <c r="A861" t="s">
        <v>1651</v>
      </c>
      <c r="B861" s="2" t="str">
        <f>Hyperlink("https://www.diodes.com/datasheet/download/ZX5T851G.pdf")</f>
        <v>https://www.diodes.com/datasheet/download/ZX5T851G.pdf</v>
      </c>
      <c r="C861" t="str">
        <f>Hyperlink("https://www.diodes.com/part/view/ZX5T851G","ZX5T851G")</f>
        <v>ZX5T851G</v>
      </c>
      <c r="D861" t="s">
        <v>593</v>
      </c>
      <c r="H861" t="s">
        <v>27</v>
      </c>
      <c r="I861" t="s">
        <v>439</v>
      </c>
      <c r="J861" t="s">
        <v>79</v>
      </c>
      <c r="K861">
        <v>60</v>
      </c>
      <c r="L861">
        <v>6</v>
      </c>
      <c r="M861">
        <v>20</v>
      </c>
      <c r="N861">
        <v>3</v>
      </c>
      <c r="O861">
        <v>100</v>
      </c>
      <c r="P861">
        <v>0.01</v>
      </c>
      <c r="Q861">
        <v>55</v>
      </c>
      <c r="R861">
        <v>5</v>
      </c>
      <c r="S861">
        <v>30</v>
      </c>
      <c r="T861" t="s">
        <v>106</v>
      </c>
      <c r="U861">
        <v>135</v>
      </c>
      <c r="V861" t="s">
        <v>624</v>
      </c>
      <c r="W861">
        <v>130</v>
      </c>
      <c r="Y861" t="s">
        <v>330</v>
      </c>
    </row>
    <row r="862" spans="1:25">
      <c r="A862" t="s">
        <v>1652</v>
      </c>
      <c r="B862" s="2" t="str">
        <f>Hyperlink("https://www.diodes.com/datasheet/download/ZX5T851GQ.pdf")</f>
        <v>https://www.diodes.com/datasheet/download/ZX5T851GQ.pdf</v>
      </c>
      <c r="C862" t="str">
        <f>Hyperlink("https://www.diodes.com/part/view/ZX5T851GQ","ZX5T851GQ")</f>
        <v>ZX5T851GQ</v>
      </c>
      <c r="D862" t="s">
        <v>593</v>
      </c>
      <c r="H862" t="s">
        <v>33</v>
      </c>
      <c r="I862" t="s">
        <v>439</v>
      </c>
      <c r="J862" t="s">
        <v>79</v>
      </c>
      <c r="K862">
        <v>60</v>
      </c>
      <c r="L862">
        <v>6</v>
      </c>
      <c r="M862">
        <v>20</v>
      </c>
      <c r="N862">
        <v>3</v>
      </c>
      <c r="O862">
        <v>100</v>
      </c>
      <c r="P862">
        <v>0.01</v>
      </c>
      <c r="Q862">
        <v>55</v>
      </c>
      <c r="R862">
        <v>5</v>
      </c>
      <c r="S862">
        <v>30</v>
      </c>
      <c r="T862" t="s">
        <v>106</v>
      </c>
      <c r="U862">
        <v>135</v>
      </c>
      <c r="V862" t="s">
        <v>624</v>
      </c>
      <c r="W862">
        <v>130</v>
      </c>
      <c r="Y862" t="s">
        <v>330</v>
      </c>
    </row>
    <row r="863" spans="1:25">
      <c r="A863" t="s">
        <v>1653</v>
      </c>
      <c r="B863" s="2" t="str">
        <f>Hyperlink("https://www.diodes.com/datasheet/download/ZX5T853G.pdf")</f>
        <v>https://www.diodes.com/datasheet/download/ZX5T853G.pdf</v>
      </c>
      <c r="C863" t="str">
        <f>Hyperlink("https://www.diodes.com/part/view/ZX5T853G","ZX5T853G")</f>
        <v>ZX5T853G</v>
      </c>
      <c r="D863" t="s">
        <v>1168</v>
      </c>
      <c r="H863" t="s">
        <v>27</v>
      </c>
      <c r="I863" t="s">
        <v>439</v>
      </c>
      <c r="J863" t="s">
        <v>79</v>
      </c>
      <c r="K863">
        <v>100</v>
      </c>
      <c r="L863">
        <v>6</v>
      </c>
      <c r="M863">
        <v>10</v>
      </c>
      <c r="N863">
        <v>3</v>
      </c>
      <c r="O863">
        <v>100</v>
      </c>
      <c r="P863">
        <v>0.01</v>
      </c>
      <c r="Q863">
        <v>30</v>
      </c>
      <c r="R863">
        <v>5</v>
      </c>
      <c r="S863">
        <v>35</v>
      </c>
      <c r="T863" t="s">
        <v>106</v>
      </c>
      <c r="U863">
        <v>125</v>
      </c>
      <c r="V863" t="s">
        <v>491</v>
      </c>
      <c r="W863">
        <v>130</v>
      </c>
      <c r="Y863" t="s">
        <v>330</v>
      </c>
    </row>
    <row r="864" spans="1:25">
      <c r="A864" t="s">
        <v>1654</v>
      </c>
      <c r="B864" s="2" t="str">
        <f>Hyperlink("https://www.diodes.com/datasheet/download/ZX5T949G.pdf")</f>
        <v>https://www.diodes.com/datasheet/download/ZX5T949G.pdf</v>
      </c>
      <c r="C864" t="str">
        <f>Hyperlink("https://www.diodes.com/part/view/ZX5T949G","ZX5T949G")</f>
        <v>ZX5T949G</v>
      </c>
      <c r="D864" t="s">
        <v>1181</v>
      </c>
      <c r="H864" t="s">
        <v>27</v>
      </c>
      <c r="I864" t="s">
        <v>439</v>
      </c>
      <c r="J864" t="s">
        <v>29</v>
      </c>
      <c r="K864">
        <v>30</v>
      </c>
      <c r="L864">
        <v>5.5</v>
      </c>
      <c r="M864">
        <v>20</v>
      </c>
      <c r="N864">
        <v>3</v>
      </c>
      <c r="O864">
        <v>100</v>
      </c>
      <c r="P864">
        <v>0.01</v>
      </c>
      <c r="Q864">
        <v>70</v>
      </c>
      <c r="R864">
        <v>5</v>
      </c>
      <c r="S864">
        <v>45</v>
      </c>
      <c r="T864" t="s">
        <v>961</v>
      </c>
      <c r="U864">
        <v>85</v>
      </c>
      <c r="V864" t="s">
        <v>852</v>
      </c>
      <c r="W864">
        <v>110</v>
      </c>
      <c r="Y864" t="s">
        <v>330</v>
      </c>
    </row>
    <row r="865" spans="1:25">
      <c r="A865" t="s">
        <v>1655</v>
      </c>
      <c r="B865" s="2" t="str">
        <f>Hyperlink("https://www.diodes.com/datasheet/download/ZX5T951G.pdf")</f>
        <v>https://www.diodes.com/datasheet/download/ZX5T951G.pdf</v>
      </c>
      <c r="C865" t="str">
        <f>Hyperlink("https://www.diodes.com/part/view/ZX5T951G","ZX5T951G")</f>
        <v>ZX5T951G</v>
      </c>
      <c r="D865" t="s">
        <v>1656</v>
      </c>
      <c r="H865" t="s">
        <v>27</v>
      </c>
      <c r="I865" t="s">
        <v>439</v>
      </c>
      <c r="J865" t="s">
        <v>29</v>
      </c>
      <c r="K865">
        <v>60</v>
      </c>
      <c r="L865">
        <v>5.5</v>
      </c>
      <c r="M865">
        <v>15</v>
      </c>
      <c r="N865">
        <v>3</v>
      </c>
      <c r="O865">
        <v>100</v>
      </c>
      <c r="P865">
        <v>0.01</v>
      </c>
      <c r="Q865">
        <v>45</v>
      </c>
      <c r="R865">
        <v>5</v>
      </c>
      <c r="S865">
        <v>25</v>
      </c>
      <c r="T865" t="s">
        <v>55</v>
      </c>
      <c r="U865">
        <v>70</v>
      </c>
      <c r="V865" t="s">
        <v>414</v>
      </c>
      <c r="W865">
        <v>120</v>
      </c>
      <c r="Y865" t="s">
        <v>330</v>
      </c>
    </row>
    <row r="866" spans="1:25">
      <c r="A866" t="s">
        <v>1657</v>
      </c>
      <c r="B866" s="2" t="str">
        <f>Hyperlink("https://www.diodes.com/datasheet/download/ZX5T951GQ.pdf")</f>
        <v>https://www.diodes.com/datasheet/download/ZX5T951GQ.pdf</v>
      </c>
      <c r="C866" t="str">
        <f>Hyperlink("https://www.diodes.com/part/view/ZX5T951GQ","ZX5T951GQ")</f>
        <v>ZX5T951GQ</v>
      </c>
      <c r="D866" t="s">
        <v>1656</v>
      </c>
      <c r="H866" t="s">
        <v>33</v>
      </c>
      <c r="I866" t="s">
        <v>439</v>
      </c>
      <c r="J866" t="s">
        <v>29</v>
      </c>
      <c r="K866">
        <v>60</v>
      </c>
      <c r="L866">
        <v>6</v>
      </c>
      <c r="M866">
        <v>15</v>
      </c>
      <c r="N866">
        <v>3</v>
      </c>
      <c r="O866">
        <v>100</v>
      </c>
      <c r="P866">
        <v>0.01</v>
      </c>
      <c r="Q866">
        <v>100</v>
      </c>
      <c r="R866">
        <v>2</v>
      </c>
      <c r="S866">
        <v>30</v>
      </c>
      <c r="T866" t="s">
        <v>55</v>
      </c>
      <c r="U866">
        <v>130</v>
      </c>
      <c r="V866" t="s">
        <v>62</v>
      </c>
      <c r="W866">
        <v>120</v>
      </c>
      <c r="X866" t="s">
        <v>359</v>
      </c>
      <c r="Y866" t="s">
        <v>330</v>
      </c>
    </row>
    <row r="867" spans="1:25">
      <c r="A867" t="s">
        <v>1658</v>
      </c>
      <c r="B867" s="2" t="str">
        <f>Hyperlink("https://www.diodes.com/datasheet/download/ZX5T953G.pdf")</f>
        <v>https://www.diodes.com/datasheet/download/ZX5T953G.pdf</v>
      </c>
      <c r="C867" t="str">
        <f>Hyperlink("https://www.diodes.com/part/view/ZX5T953G","ZX5T953G")</f>
        <v>ZX5T953G</v>
      </c>
      <c r="D867" t="s">
        <v>1187</v>
      </c>
      <c r="H867" t="s">
        <v>27</v>
      </c>
      <c r="I867" t="s">
        <v>439</v>
      </c>
      <c r="J867" t="s">
        <v>29</v>
      </c>
      <c r="K867">
        <v>100</v>
      </c>
      <c r="L867">
        <v>5</v>
      </c>
      <c r="M867">
        <v>10</v>
      </c>
      <c r="N867">
        <v>3</v>
      </c>
      <c r="O867">
        <v>100</v>
      </c>
      <c r="P867">
        <v>0.01</v>
      </c>
      <c r="Q867">
        <v>25</v>
      </c>
      <c r="R867">
        <v>3</v>
      </c>
      <c r="S867">
        <v>30</v>
      </c>
      <c r="T867" t="s">
        <v>55</v>
      </c>
      <c r="U867">
        <v>90</v>
      </c>
      <c r="V867" t="s">
        <v>414</v>
      </c>
      <c r="W867">
        <v>125</v>
      </c>
      <c r="Y867" t="s">
        <v>330</v>
      </c>
    </row>
    <row r="868" spans="1:25">
      <c r="A868" t="s">
        <v>1659</v>
      </c>
      <c r="B868" s="2" t="str">
        <f>Hyperlink("https://www.diodes.com/datasheet/download/ZX5T953G.pdf")</f>
        <v>https://www.diodes.com/datasheet/download/ZX5T953G.pdf</v>
      </c>
      <c r="C868" t="str">
        <f>Hyperlink("https://www.diodes.com/part/view/ZX5T953GQ","ZX5T953GQ")</f>
        <v>ZX5T953GQ</v>
      </c>
      <c r="D868" t="s">
        <v>1187</v>
      </c>
      <c r="H868" t="s">
        <v>33</v>
      </c>
      <c r="I868" t="s">
        <v>439</v>
      </c>
      <c r="J868" t="s">
        <v>29</v>
      </c>
      <c r="K868">
        <v>100</v>
      </c>
      <c r="L868">
        <v>5</v>
      </c>
      <c r="M868">
        <v>10</v>
      </c>
      <c r="N868">
        <v>3</v>
      </c>
      <c r="O868">
        <v>100</v>
      </c>
      <c r="P868">
        <v>0.01</v>
      </c>
      <c r="Q868">
        <v>25</v>
      </c>
      <c r="R868">
        <v>3</v>
      </c>
      <c r="S868">
        <v>30</v>
      </c>
      <c r="T868" t="s">
        <v>55</v>
      </c>
      <c r="U868">
        <v>90</v>
      </c>
      <c r="V868" t="s">
        <v>414</v>
      </c>
      <c r="W868">
        <v>125</v>
      </c>
      <c r="Y868" t="s">
        <v>330</v>
      </c>
    </row>
    <row r="869" spans="1:25">
      <c r="A869" t="s">
        <v>1660</v>
      </c>
      <c r="B869" s="2" t="str">
        <f>Hyperlink("https://www.diodes.com/datasheet/download/ZX5T955G.pdf")</f>
        <v>https://www.diodes.com/datasheet/download/ZX5T955G.pdf</v>
      </c>
      <c r="C869" t="str">
        <f>Hyperlink("https://www.diodes.com/part/view/ZX5T955G","ZX5T955G")</f>
        <v>ZX5T955G</v>
      </c>
      <c r="D869" t="s">
        <v>1190</v>
      </c>
      <c r="H869" t="s">
        <v>27</v>
      </c>
      <c r="I869" t="s">
        <v>54</v>
      </c>
      <c r="J869" t="s">
        <v>29</v>
      </c>
      <c r="K869">
        <v>140</v>
      </c>
      <c r="L869">
        <v>4</v>
      </c>
      <c r="M869">
        <v>10</v>
      </c>
      <c r="N869">
        <v>3</v>
      </c>
      <c r="O869">
        <v>100</v>
      </c>
      <c r="P869">
        <v>0.01</v>
      </c>
      <c r="Q869">
        <v>45</v>
      </c>
      <c r="R869">
        <v>3</v>
      </c>
      <c r="S869">
        <v>60</v>
      </c>
      <c r="T869" t="s">
        <v>106</v>
      </c>
      <c r="U869">
        <v>120</v>
      </c>
      <c r="V869" t="s">
        <v>414</v>
      </c>
      <c r="W869">
        <v>120</v>
      </c>
      <c r="Y869" t="s">
        <v>330</v>
      </c>
    </row>
    <row r="870" spans="1:25">
      <c r="A870" t="s">
        <v>1661</v>
      </c>
      <c r="B870" s="2" t="str">
        <f>Hyperlink("https://www.diodes.com/datasheet/download/ZX5T955Z.pdf")</f>
        <v>https://www.diodes.com/datasheet/download/ZX5T955Z.pdf</v>
      </c>
      <c r="C870" t="str">
        <f>Hyperlink("https://www.diodes.com/part/view/ZX5T955Z","ZX5T955Z")</f>
        <v>ZX5T955Z</v>
      </c>
      <c r="D870" t="s">
        <v>1662</v>
      </c>
      <c r="H870" t="s">
        <v>27</v>
      </c>
      <c r="I870" t="s">
        <v>54</v>
      </c>
      <c r="J870" t="s">
        <v>29</v>
      </c>
      <c r="K870">
        <v>140</v>
      </c>
      <c r="L870">
        <v>3</v>
      </c>
      <c r="M870">
        <v>10</v>
      </c>
      <c r="N870">
        <v>2.1</v>
      </c>
      <c r="O870">
        <v>100</v>
      </c>
      <c r="P870">
        <v>0.01</v>
      </c>
      <c r="Q870">
        <v>45</v>
      </c>
      <c r="R870">
        <v>3</v>
      </c>
      <c r="S870">
        <v>60</v>
      </c>
      <c r="T870" t="s">
        <v>106</v>
      </c>
      <c r="U870">
        <v>115</v>
      </c>
      <c r="V870" t="s">
        <v>414</v>
      </c>
      <c r="W870">
        <v>120</v>
      </c>
      <c r="Y870" t="s">
        <v>31</v>
      </c>
    </row>
    <row r="871" spans="1:25">
      <c r="A871" t="s">
        <v>1663</v>
      </c>
      <c r="B871" s="2" t="str">
        <f>Hyperlink("https://www.diodes.com/datasheet/download/ZXT1053AK.pdf")</f>
        <v>https://www.diodes.com/datasheet/download/ZXT1053AK.pdf</v>
      </c>
      <c r="C871" t="str">
        <f>Hyperlink("https://www.diodes.com/part/view/ZXT1053AK","ZXT1053AK")</f>
        <v>ZXT1053AK</v>
      </c>
      <c r="D871" t="s">
        <v>1664</v>
      </c>
      <c r="H871" t="s">
        <v>27</v>
      </c>
      <c r="I871" t="s">
        <v>439</v>
      </c>
      <c r="J871" t="s">
        <v>79</v>
      </c>
      <c r="K871">
        <v>75</v>
      </c>
      <c r="L871">
        <v>5</v>
      </c>
      <c r="M871">
        <v>10</v>
      </c>
      <c r="N871">
        <v>3.4</v>
      </c>
      <c r="O871">
        <v>300</v>
      </c>
      <c r="P871">
        <v>1</v>
      </c>
      <c r="Q871">
        <v>50</v>
      </c>
      <c r="R871">
        <v>5</v>
      </c>
      <c r="S871">
        <v>30</v>
      </c>
      <c r="T871" t="s">
        <v>1162</v>
      </c>
      <c r="U871">
        <v>160</v>
      </c>
      <c r="V871" t="s">
        <v>508</v>
      </c>
      <c r="W871">
        <v>140</v>
      </c>
      <c r="Y871" t="s">
        <v>63</v>
      </c>
    </row>
    <row r="872" spans="1:25">
      <c r="A872" t="s">
        <v>1665</v>
      </c>
      <c r="B872" s="2" t="str">
        <f>Hyperlink("https://www.diodes.com/datasheet/download/ZXT1053AK.pdf")</f>
        <v>https://www.diodes.com/datasheet/download/ZXT1053AK.pdf</v>
      </c>
      <c r="C872" t="str">
        <f>Hyperlink("https://www.diodes.com/part/view/ZXT1053AKQ","ZXT1053AKQ")</f>
        <v>ZXT1053AKQ</v>
      </c>
      <c r="D872" t="s">
        <v>1664</v>
      </c>
      <c r="H872" t="s">
        <v>33</v>
      </c>
      <c r="I872" t="s">
        <v>439</v>
      </c>
      <c r="J872" t="s">
        <v>79</v>
      </c>
      <c r="K872">
        <v>75</v>
      </c>
      <c r="L872">
        <v>5</v>
      </c>
      <c r="M872">
        <v>10</v>
      </c>
      <c r="N872">
        <v>3.4</v>
      </c>
      <c r="O872">
        <v>300</v>
      </c>
      <c r="P872">
        <v>1</v>
      </c>
      <c r="Q872">
        <v>50</v>
      </c>
      <c r="R872">
        <v>5</v>
      </c>
      <c r="S872">
        <v>30</v>
      </c>
      <c r="T872" t="s">
        <v>1162</v>
      </c>
      <c r="U872">
        <v>160</v>
      </c>
      <c r="V872" t="s">
        <v>508</v>
      </c>
      <c r="W872">
        <v>140</v>
      </c>
      <c r="Y872" t="s">
        <v>63</v>
      </c>
    </row>
    <row r="873" spans="1:25">
      <c r="A873" t="s">
        <v>1666</v>
      </c>
      <c r="B873" s="2" t="str">
        <f>Hyperlink("https://www.diodes.com/datasheet/download/ZXT10N15DE6.pdf")</f>
        <v>https://www.diodes.com/datasheet/download/ZXT10N15DE6.pdf</v>
      </c>
      <c r="C873" t="str">
        <f>Hyperlink("https://www.diodes.com/part/view/ZXT10N15DE6","ZXT10N15DE6")</f>
        <v>ZXT10N15DE6</v>
      </c>
      <c r="D873" t="s">
        <v>1667</v>
      </c>
      <c r="H873" t="s">
        <v>27</v>
      </c>
      <c r="I873" t="s">
        <v>439</v>
      </c>
      <c r="J873" t="s">
        <v>79</v>
      </c>
      <c r="K873">
        <v>15</v>
      </c>
      <c r="L873">
        <v>4</v>
      </c>
      <c r="M873">
        <v>13</v>
      </c>
      <c r="N873">
        <v>1.1</v>
      </c>
      <c r="O873">
        <v>300</v>
      </c>
      <c r="P873">
        <v>0.2</v>
      </c>
      <c r="Q873">
        <v>200</v>
      </c>
      <c r="R873">
        <v>3</v>
      </c>
      <c r="S873">
        <v>14</v>
      </c>
      <c r="T873" t="s">
        <v>55</v>
      </c>
      <c r="U873">
        <v>260</v>
      </c>
      <c r="V873" t="s">
        <v>898</v>
      </c>
      <c r="W873">
        <v>120</v>
      </c>
      <c r="Y873" t="s">
        <v>452</v>
      </c>
    </row>
    <row r="874" spans="1:25">
      <c r="A874" t="s">
        <v>1668</v>
      </c>
      <c r="B874" s="2" t="str">
        <f>Hyperlink("https://www.diodes.com/datasheet/download/ZXT10N20DE6.pdf")</f>
        <v>https://www.diodes.com/datasheet/download/ZXT10N20DE6.pdf</v>
      </c>
      <c r="C874" t="str">
        <f>Hyperlink("https://www.diodes.com/part/view/ZXT10N20DE6","ZXT10N20DE6")</f>
        <v>ZXT10N20DE6</v>
      </c>
      <c r="D874" t="s">
        <v>1669</v>
      </c>
      <c r="H874" t="s">
        <v>27</v>
      </c>
      <c r="I874" t="s">
        <v>439</v>
      </c>
      <c r="J874" t="s">
        <v>79</v>
      </c>
      <c r="K874">
        <v>20</v>
      </c>
      <c r="L874">
        <v>3.5</v>
      </c>
      <c r="M874">
        <v>19</v>
      </c>
      <c r="N874">
        <v>1.1</v>
      </c>
      <c r="O874">
        <v>300</v>
      </c>
      <c r="P874">
        <v>0.2</v>
      </c>
      <c r="Q874">
        <v>200</v>
      </c>
      <c r="R874">
        <v>2</v>
      </c>
      <c r="S874">
        <v>15</v>
      </c>
      <c r="T874" t="s">
        <v>55</v>
      </c>
      <c r="U874">
        <v>135</v>
      </c>
      <c r="V874" t="s">
        <v>624</v>
      </c>
      <c r="W874">
        <v>140</v>
      </c>
      <c r="Y874" t="s">
        <v>452</v>
      </c>
    </row>
    <row r="875" spans="1:25">
      <c r="A875" t="s">
        <v>1670</v>
      </c>
      <c r="B875" s="2" t="str">
        <f>Hyperlink("https://www.diodes.com/datasheet/download/ZXT10N50DE6.pdf")</f>
        <v>https://www.diodes.com/datasheet/download/ZXT10N50DE6.pdf</v>
      </c>
      <c r="C875" t="str">
        <f>Hyperlink("https://www.diodes.com/part/view/ZXT10N50DE6","ZXT10N50DE6")</f>
        <v>ZXT10N50DE6</v>
      </c>
      <c r="D875" t="s">
        <v>1671</v>
      </c>
      <c r="H875" t="s">
        <v>27</v>
      </c>
      <c r="I875" t="s">
        <v>439</v>
      </c>
      <c r="J875" t="s">
        <v>79</v>
      </c>
      <c r="K875">
        <v>50</v>
      </c>
      <c r="L875">
        <v>3</v>
      </c>
      <c r="M875">
        <v>6</v>
      </c>
      <c r="N875">
        <v>1.1</v>
      </c>
      <c r="O875">
        <v>300</v>
      </c>
      <c r="P875">
        <v>0.2</v>
      </c>
      <c r="Q875">
        <v>100</v>
      </c>
      <c r="R875">
        <v>2</v>
      </c>
      <c r="S875">
        <v>20</v>
      </c>
      <c r="T875" t="s">
        <v>55</v>
      </c>
      <c r="U875">
        <v>200</v>
      </c>
      <c r="V875" t="s">
        <v>624</v>
      </c>
      <c r="W875">
        <v>165</v>
      </c>
      <c r="Y875" t="s">
        <v>452</v>
      </c>
    </row>
    <row r="876" spans="1:25">
      <c r="A876" t="s">
        <v>1672</v>
      </c>
      <c r="B876" s="2" t="str">
        <f>Hyperlink("https://www.diodes.com/datasheet/download/ZXT10P12DE6.pdf")</f>
        <v>https://www.diodes.com/datasheet/download/ZXT10P12DE6.pdf</v>
      </c>
      <c r="C876" t="str">
        <f>Hyperlink("https://www.diodes.com/part/view/ZXT10P12DE6","ZXT10P12DE6")</f>
        <v>ZXT10P12DE6</v>
      </c>
      <c r="D876" t="s">
        <v>1673</v>
      </c>
      <c r="H876" t="s">
        <v>27</v>
      </c>
      <c r="I876" t="s">
        <v>439</v>
      </c>
      <c r="J876" t="s">
        <v>29</v>
      </c>
      <c r="K876">
        <v>12</v>
      </c>
      <c r="L876">
        <v>3</v>
      </c>
      <c r="M876">
        <v>10</v>
      </c>
      <c r="N876">
        <v>1.1</v>
      </c>
      <c r="O876">
        <v>300</v>
      </c>
      <c r="P876">
        <v>0.1</v>
      </c>
      <c r="Q876">
        <v>180</v>
      </c>
      <c r="R876">
        <v>2.5</v>
      </c>
      <c r="S876">
        <v>17</v>
      </c>
      <c r="T876" t="s">
        <v>55</v>
      </c>
      <c r="U876">
        <v>300</v>
      </c>
      <c r="V876" t="s">
        <v>816</v>
      </c>
      <c r="W876">
        <v>110</v>
      </c>
      <c r="Y876" t="s">
        <v>452</v>
      </c>
    </row>
    <row r="877" spans="1:25">
      <c r="A877" t="s">
        <v>1674</v>
      </c>
      <c r="B877" s="2" t="str">
        <f>Hyperlink("https://www.diodes.com/datasheet/download/ZXT10P20DE6.pdf")</f>
        <v>https://www.diodes.com/datasheet/download/ZXT10P20DE6.pdf</v>
      </c>
      <c r="C877" t="str">
        <f>Hyperlink("https://www.diodes.com/part/view/ZXT10P20DE6","ZXT10P20DE6")</f>
        <v>ZXT10P20DE6</v>
      </c>
      <c r="D877" t="s">
        <v>1675</v>
      </c>
      <c r="H877" t="s">
        <v>27</v>
      </c>
      <c r="I877" t="s">
        <v>439</v>
      </c>
      <c r="J877" t="s">
        <v>29</v>
      </c>
      <c r="K877">
        <v>20</v>
      </c>
      <c r="L877">
        <v>2.5</v>
      </c>
      <c r="M877">
        <v>6</v>
      </c>
      <c r="N877">
        <v>1.1</v>
      </c>
      <c r="O877">
        <v>300</v>
      </c>
      <c r="P877">
        <v>0.1</v>
      </c>
      <c r="Q877">
        <v>150</v>
      </c>
      <c r="R877">
        <v>2</v>
      </c>
      <c r="S877">
        <v>30</v>
      </c>
      <c r="T877" t="s">
        <v>55</v>
      </c>
      <c r="U877">
        <v>250</v>
      </c>
      <c r="V877" t="s">
        <v>1676</v>
      </c>
      <c r="W877">
        <v>180</v>
      </c>
      <c r="Y877" t="s">
        <v>452</v>
      </c>
    </row>
    <row r="878" spans="1:25">
      <c r="A878" t="s">
        <v>1677</v>
      </c>
      <c r="B878" s="2" t="str">
        <f>Hyperlink("https://www.diodes.com/datasheet/download/ZXT10P20DE6Q.pdf")</f>
        <v>https://www.diodes.com/datasheet/download/ZXT10P20DE6Q.pdf</v>
      </c>
      <c r="C878" t="str">
        <f>Hyperlink("https://www.diodes.com/part/view/ZXT10P20DE6Q","ZXT10P20DE6Q")</f>
        <v>ZXT10P20DE6Q</v>
      </c>
      <c r="D878" t="s">
        <v>1675</v>
      </c>
      <c r="H878" t="s">
        <v>33</v>
      </c>
      <c r="I878" t="s">
        <v>439</v>
      </c>
      <c r="J878" t="s">
        <v>29</v>
      </c>
      <c r="K878">
        <v>20</v>
      </c>
      <c r="L878">
        <v>2.5</v>
      </c>
      <c r="M878">
        <v>6</v>
      </c>
      <c r="N878">
        <v>1.1</v>
      </c>
      <c r="O878">
        <v>300</v>
      </c>
      <c r="P878">
        <v>0.1</v>
      </c>
      <c r="Q878">
        <v>150</v>
      </c>
      <c r="R878">
        <v>2</v>
      </c>
      <c r="S878">
        <v>30</v>
      </c>
      <c r="T878" t="s">
        <v>55</v>
      </c>
      <c r="U878">
        <v>250</v>
      </c>
      <c r="V878" t="s">
        <v>907</v>
      </c>
      <c r="W878">
        <v>180</v>
      </c>
      <c r="Y878" t="s">
        <v>452</v>
      </c>
    </row>
    <row r="879" spans="1:25">
      <c r="A879" t="s">
        <v>1678</v>
      </c>
      <c r="B879" s="2" t="str">
        <f>Hyperlink("https://www.diodes.com/datasheet/download/ZXT10P40DE6.pdf")</f>
        <v>https://www.diodes.com/datasheet/download/ZXT10P40DE6.pdf</v>
      </c>
      <c r="C879" t="str">
        <f>Hyperlink("https://www.diodes.com/part/view/ZXT10P40DE6","ZXT10P40DE6")</f>
        <v>ZXT10P40DE6</v>
      </c>
      <c r="D879" t="s">
        <v>1679</v>
      </c>
      <c r="H879" t="s">
        <v>27</v>
      </c>
      <c r="I879" t="s">
        <v>439</v>
      </c>
      <c r="J879" t="s">
        <v>29</v>
      </c>
      <c r="K879">
        <v>40</v>
      </c>
      <c r="L879">
        <v>2</v>
      </c>
      <c r="M879">
        <v>4</v>
      </c>
      <c r="N879">
        <v>1.1</v>
      </c>
      <c r="O879">
        <v>300</v>
      </c>
      <c r="P879">
        <v>0.1</v>
      </c>
      <c r="Q879">
        <v>60</v>
      </c>
      <c r="R879">
        <v>1.5</v>
      </c>
      <c r="S879">
        <v>40</v>
      </c>
      <c r="T879" t="s">
        <v>55</v>
      </c>
      <c r="U879">
        <v>300</v>
      </c>
      <c r="V879" t="s">
        <v>62</v>
      </c>
      <c r="W879">
        <v>190</v>
      </c>
      <c r="Y879" t="s">
        <v>452</v>
      </c>
    </row>
    <row r="880" spans="1:25">
      <c r="A880" t="s">
        <v>1680</v>
      </c>
      <c r="B880" s="2" t="str">
        <f>Hyperlink("https://www.diodes.com/datasheet/download/ZXT12N20DX.pdf")</f>
        <v>https://www.diodes.com/datasheet/download/ZXT12N20DX.pdf</v>
      </c>
      <c r="C880" t="str">
        <f>Hyperlink("https://www.diodes.com/part/view/ZXT12N20DX","ZXT12N20DX")</f>
        <v>ZXT12N20DX</v>
      </c>
      <c r="D880" t="s">
        <v>1681</v>
      </c>
      <c r="H880" t="s">
        <v>27</v>
      </c>
      <c r="I880" t="s">
        <v>439</v>
      </c>
      <c r="J880" t="s">
        <v>177</v>
      </c>
      <c r="K880">
        <v>20</v>
      </c>
      <c r="L880">
        <v>3.5</v>
      </c>
      <c r="M880">
        <v>15</v>
      </c>
      <c r="N880">
        <v>1.25</v>
      </c>
      <c r="O880">
        <v>300</v>
      </c>
      <c r="P880">
        <v>1</v>
      </c>
      <c r="Q880">
        <v>200</v>
      </c>
      <c r="R880">
        <v>3.5</v>
      </c>
      <c r="S880">
        <v>10</v>
      </c>
      <c r="T880" t="s">
        <v>55</v>
      </c>
      <c r="U880">
        <v>200</v>
      </c>
      <c r="V880" t="s">
        <v>1682</v>
      </c>
      <c r="W880">
        <v>112</v>
      </c>
      <c r="Y880" t="s">
        <v>1683</v>
      </c>
    </row>
    <row r="881" spans="1:25">
      <c r="A881" t="s">
        <v>1684</v>
      </c>
      <c r="B881" s="2" t="str">
        <f>Hyperlink("https://www.diodes.com/datasheet/download/ZXT12N50DX.pdf")</f>
        <v>https://www.diodes.com/datasheet/download/ZXT12N50DX.pdf</v>
      </c>
      <c r="C881" t="str">
        <f>Hyperlink("https://www.diodes.com/part/view/ZXT12N50DX","ZXT12N50DX")</f>
        <v>ZXT12N50DX</v>
      </c>
      <c r="D881" t="s">
        <v>1685</v>
      </c>
      <c r="H881" t="s">
        <v>27</v>
      </c>
      <c r="I881" t="s">
        <v>439</v>
      </c>
      <c r="J881" t="s">
        <v>177</v>
      </c>
      <c r="K881">
        <v>50</v>
      </c>
      <c r="L881">
        <v>3</v>
      </c>
      <c r="M881">
        <v>10</v>
      </c>
      <c r="N881">
        <v>1.25</v>
      </c>
      <c r="O881">
        <v>300</v>
      </c>
      <c r="P881">
        <v>1</v>
      </c>
      <c r="Q881">
        <v>150</v>
      </c>
      <c r="R881">
        <v>3</v>
      </c>
      <c r="S881">
        <v>13</v>
      </c>
      <c r="T881" t="s">
        <v>55</v>
      </c>
      <c r="U881">
        <v>250</v>
      </c>
      <c r="V881" t="s">
        <v>816</v>
      </c>
      <c r="W881">
        <v>132</v>
      </c>
      <c r="Y881" t="s">
        <v>1683</v>
      </c>
    </row>
    <row r="882" spans="1:25">
      <c r="A882" t="s">
        <v>1686</v>
      </c>
      <c r="B882" s="2" t="str">
        <f>Hyperlink("https://www.diodes.com/datasheet/download/ZXT12P12DX.pdf")</f>
        <v>https://www.diodes.com/datasheet/download/ZXT12P12DX.pdf</v>
      </c>
      <c r="C882" t="str">
        <f>Hyperlink("https://www.diodes.com/part/view/ZXT12P12DX","ZXT12P12DX")</f>
        <v>ZXT12P12DX</v>
      </c>
      <c r="D882" t="s">
        <v>1687</v>
      </c>
      <c r="H882" t="s">
        <v>27</v>
      </c>
      <c r="I882" t="s">
        <v>439</v>
      </c>
      <c r="J882" t="s">
        <v>117</v>
      </c>
      <c r="K882">
        <v>12</v>
      </c>
      <c r="L882">
        <v>3</v>
      </c>
      <c r="M882">
        <v>15</v>
      </c>
      <c r="N882">
        <v>1.25</v>
      </c>
      <c r="O882">
        <v>300</v>
      </c>
      <c r="P882">
        <v>1</v>
      </c>
      <c r="Q882">
        <v>200</v>
      </c>
      <c r="R882">
        <v>3</v>
      </c>
      <c r="S882">
        <v>11</v>
      </c>
      <c r="T882" t="s">
        <v>55</v>
      </c>
      <c r="U882">
        <v>270</v>
      </c>
      <c r="V882" t="s">
        <v>549</v>
      </c>
      <c r="W882">
        <v>85</v>
      </c>
      <c r="Y882" t="s">
        <v>1683</v>
      </c>
    </row>
    <row r="883" spans="1:25">
      <c r="A883" t="s">
        <v>1688</v>
      </c>
      <c r="B883" s="2" t="str">
        <f>Hyperlink("https://www.diodes.com/datasheet/download/ZXT12P40DX.pdf")</f>
        <v>https://www.diodes.com/datasheet/download/ZXT12P40DX.pdf</v>
      </c>
      <c r="C883" t="str">
        <f>Hyperlink("https://www.diodes.com/part/view/ZXT12P40DX","ZXT12P40DX")</f>
        <v>ZXT12P40DX</v>
      </c>
      <c r="D883" t="s">
        <v>1689</v>
      </c>
      <c r="H883" t="s">
        <v>27</v>
      </c>
      <c r="I883" t="s">
        <v>439</v>
      </c>
      <c r="J883" t="s">
        <v>117</v>
      </c>
      <c r="K883">
        <v>40</v>
      </c>
      <c r="L883">
        <v>2</v>
      </c>
      <c r="M883">
        <v>5</v>
      </c>
      <c r="N883">
        <v>1.25</v>
      </c>
      <c r="O883">
        <v>300</v>
      </c>
      <c r="P883">
        <v>1</v>
      </c>
      <c r="Q883">
        <v>150</v>
      </c>
      <c r="R883">
        <v>2</v>
      </c>
      <c r="S883">
        <v>22</v>
      </c>
      <c r="T883" t="s">
        <v>55</v>
      </c>
      <c r="U883">
        <v>260</v>
      </c>
      <c r="V883" t="s">
        <v>491</v>
      </c>
      <c r="W883">
        <v>130</v>
      </c>
      <c r="Y883" t="s">
        <v>1683</v>
      </c>
    </row>
    <row r="884" spans="1:25">
      <c r="A884" t="s">
        <v>1690</v>
      </c>
      <c r="B884" s="2" t="str">
        <f>Hyperlink("https://www.diodes.com/datasheet/download/ZXT13N15DE6.pdf")</f>
        <v>https://www.diodes.com/datasheet/download/ZXT13N15DE6.pdf</v>
      </c>
      <c r="C884" t="str">
        <f>Hyperlink("https://www.diodes.com/part/view/ZXT13N15DE6","ZXT13N15DE6")</f>
        <v>ZXT13N15DE6</v>
      </c>
      <c r="D884" t="s">
        <v>1691</v>
      </c>
      <c r="H884" t="s">
        <v>27</v>
      </c>
      <c r="I884" t="s">
        <v>439</v>
      </c>
      <c r="J884" t="s">
        <v>79</v>
      </c>
      <c r="K884">
        <v>15</v>
      </c>
      <c r="L884">
        <v>5</v>
      </c>
      <c r="M884">
        <v>15</v>
      </c>
      <c r="N884">
        <v>1.1</v>
      </c>
      <c r="O884">
        <v>300</v>
      </c>
      <c r="P884">
        <v>1</v>
      </c>
      <c r="Q884">
        <v>200</v>
      </c>
      <c r="R884">
        <v>5</v>
      </c>
      <c r="S884">
        <v>8</v>
      </c>
      <c r="T884" t="s">
        <v>55</v>
      </c>
      <c r="U884">
        <v>190</v>
      </c>
      <c r="V884" t="s">
        <v>1692</v>
      </c>
      <c r="W884">
        <v>72</v>
      </c>
      <c r="Y884" t="s">
        <v>452</v>
      </c>
    </row>
    <row r="885" spans="1:25">
      <c r="A885" t="s">
        <v>1693</v>
      </c>
      <c r="B885" s="2" t="str">
        <f>Hyperlink("https://www.diodes.com/datasheet/download/ZXT13N20DE6.pdf")</f>
        <v>https://www.diodes.com/datasheet/download/ZXT13N20DE6.pdf</v>
      </c>
      <c r="C885" t="str">
        <f>Hyperlink("https://www.diodes.com/part/view/ZXT13N20DE6","ZXT13N20DE6")</f>
        <v>ZXT13N20DE6</v>
      </c>
      <c r="D885" t="s">
        <v>1694</v>
      </c>
      <c r="H885" t="s">
        <v>27</v>
      </c>
      <c r="I885" t="s">
        <v>439</v>
      </c>
      <c r="J885" t="s">
        <v>79</v>
      </c>
      <c r="K885">
        <v>20</v>
      </c>
      <c r="L885">
        <v>4.5</v>
      </c>
      <c r="M885">
        <v>15</v>
      </c>
      <c r="N885">
        <v>1.1</v>
      </c>
      <c r="O885">
        <v>300</v>
      </c>
      <c r="P885">
        <v>1</v>
      </c>
      <c r="Q885">
        <v>200</v>
      </c>
      <c r="R885">
        <v>5</v>
      </c>
      <c r="S885">
        <v>8</v>
      </c>
      <c r="T885" t="s">
        <v>55</v>
      </c>
      <c r="U885">
        <v>230</v>
      </c>
      <c r="V885" t="s">
        <v>1695</v>
      </c>
      <c r="W885">
        <v>96</v>
      </c>
      <c r="Y885" t="s">
        <v>452</v>
      </c>
    </row>
    <row r="886" spans="1:25">
      <c r="A886" t="s">
        <v>1696</v>
      </c>
      <c r="B886" s="2" t="str">
        <f>Hyperlink("https://www.diodes.com/datasheet/download/ZXT13N50DE6.pdf")</f>
        <v>https://www.diodes.com/datasheet/download/ZXT13N50DE6.pdf</v>
      </c>
      <c r="C886" t="str">
        <f>Hyperlink("https://www.diodes.com/part/view/ZXT13N50DE6","ZXT13N50DE6")</f>
        <v>ZXT13N50DE6</v>
      </c>
      <c r="D886" t="s">
        <v>1697</v>
      </c>
      <c r="H886" t="s">
        <v>27</v>
      </c>
      <c r="I886" t="s">
        <v>439</v>
      </c>
      <c r="J886" t="s">
        <v>79</v>
      </c>
      <c r="K886">
        <v>50</v>
      </c>
      <c r="L886">
        <v>4</v>
      </c>
      <c r="M886">
        <v>10</v>
      </c>
      <c r="N886">
        <v>1.1</v>
      </c>
      <c r="O886">
        <v>300</v>
      </c>
      <c r="P886">
        <v>1</v>
      </c>
      <c r="Q886">
        <v>100</v>
      </c>
      <c r="R886">
        <v>4</v>
      </c>
      <c r="S886">
        <v>12</v>
      </c>
      <c r="T886" t="s">
        <v>55</v>
      </c>
      <c r="U886">
        <v>200</v>
      </c>
      <c r="V886" t="s">
        <v>816</v>
      </c>
      <c r="W886">
        <v>115</v>
      </c>
      <c r="Y886" t="s">
        <v>452</v>
      </c>
    </row>
    <row r="887" spans="1:25">
      <c r="A887" t="s">
        <v>1698</v>
      </c>
      <c r="B887" s="2" t="str">
        <f>Hyperlink("https://www.diodes.com/datasheet/download/ZXT13N50DE6.pdf")</f>
        <v>https://www.diodes.com/datasheet/download/ZXT13N50DE6.pdf</v>
      </c>
      <c r="C887" t="str">
        <f>Hyperlink("https://www.diodes.com/part/view/ZXT13N50DE6Q","ZXT13N50DE6Q")</f>
        <v>ZXT13N50DE6Q</v>
      </c>
      <c r="D887" t="s">
        <v>1697</v>
      </c>
      <c r="H887" t="s">
        <v>33</v>
      </c>
      <c r="I887" t="s">
        <v>439</v>
      </c>
      <c r="J887" t="s">
        <v>79</v>
      </c>
      <c r="K887">
        <v>50</v>
      </c>
      <c r="L887">
        <v>4</v>
      </c>
      <c r="M887">
        <v>10</v>
      </c>
      <c r="N887">
        <v>1.1</v>
      </c>
      <c r="O887">
        <v>300</v>
      </c>
      <c r="P887">
        <v>1</v>
      </c>
      <c r="Q887">
        <v>100</v>
      </c>
      <c r="R887">
        <v>4</v>
      </c>
      <c r="S887">
        <v>12</v>
      </c>
      <c r="T887" t="s">
        <v>55</v>
      </c>
      <c r="U887">
        <v>200</v>
      </c>
      <c r="V887" t="s">
        <v>816</v>
      </c>
      <c r="W887">
        <v>115</v>
      </c>
      <c r="Y887" t="s">
        <v>452</v>
      </c>
    </row>
    <row r="888" spans="1:25">
      <c r="A888" t="s">
        <v>1699</v>
      </c>
      <c r="B888" s="2" t="str">
        <f>Hyperlink("https://www.diodes.com/datasheet/download/ZXT13P12DE6.pdf")</f>
        <v>https://www.diodes.com/datasheet/download/ZXT13P12DE6.pdf</v>
      </c>
      <c r="C888" t="str">
        <f>Hyperlink("https://www.diodes.com/part/view/ZXT13P12DE6","ZXT13P12DE6")</f>
        <v>ZXT13P12DE6</v>
      </c>
      <c r="D888" t="s">
        <v>1700</v>
      </c>
      <c r="H888" t="s">
        <v>27</v>
      </c>
      <c r="I888" t="s">
        <v>439</v>
      </c>
      <c r="J888" t="s">
        <v>29</v>
      </c>
      <c r="K888">
        <v>12</v>
      </c>
      <c r="L888">
        <v>4</v>
      </c>
      <c r="M888">
        <v>15</v>
      </c>
      <c r="N888">
        <v>1.1</v>
      </c>
      <c r="O888">
        <v>300</v>
      </c>
      <c r="P888">
        <v>1</v>
      </c>
      <c r="Q888">
        <v>200</v>
      </c>
      <c r="R888">
        <v>4</v>
      </c>
      <c r="S888">
        <v>10</v>
      </c>
      <c r="T888" t="s">
        <v>55</v>
      </c>
      <c r="U888">
        <v>250</v>
      </c>
      <c r="V888" t="s">
        <v>898</v>
      </c>
      <c r="W888">
        <v>55</v>
      </c>
      <c r="Y888" t="s">
        <v>452</v>
      </c>
    </row>
    <row r="889" spans="1:25">
      <c r="A889" t="s">
        <v>1701</v>
      </c>
      <c r="B889" s="2" t="str">
        <f>Hyperlink("https://www.diodes.com/datasheet/download/ZXT13P20DE6.pdf")</f>
        <v>https://www.diodes.com/datasheet/download/ZXT13P20DE6.pdf</v>
      </c>
      <c r="C889" t="str">
        <f>Hyperlink("https://www.diodes.com/part/view/ZXT13P20DE6","ZXT13P20DE6")</f>
        <v>ZXT13P20DE6</v>
      </c>
      <c r="D889" t="s">
        <v>1646</v>
      </c>
      <c r="H889" t="s">
        <v>27</v>
      </c>
      <c r="I889" t="s">
        <v>439</v>
      </c>
      <c r="J889" t="s">
        <v>29</v>
      </c>
      <c r="K889">
        <v>20</v>
      </c>
      <c r="L889">
        <v>3.5</v>
      </c>
      <c r="M889">
        <v>10</v>
      </c>
      <c r="N889">
        <v>1.1</v>
      </c>
      <c r="O889">
        <v>300</v>
      </c>
      <c r="P889">
        <v>1</v>
      </c>
      <c r="Q889">
        <v>150</v>
      </c>
      <c r="R889">
        <v>3.5</v>
      </c>
      <c r="S889">
        <v>15</v>
      </c>
      <c r="T889" t="s">
        <v>55</v>
      </c>
      <c r="U889">
        <v>130</v>
      </c>
      <c r="V889" t="s">
        <v>508</v>
      </c>
      <c r="W889">
        <v>90</v>
      </c>
      <c r="Y889" t="s">
        <v>452</v>
      </c>
    </row>
    <row r="890" spans="1:25">
      <c r="A890" t="s">
        <v>1702</v>
      </c>
      <c r="B890" s="2" t="str">
        <f>Hyperlink("https://www.diodes.com/datasheet/download/ZXT13P40DE6.pdf")</f>
        <v>https://www.diodes.com/datasheet/download/ZXT13P40DE6.pdf</v>
      </c>
      <c r="C890" t="str">
        <f>Hyperlink("https://www.diodes.com/part/view/ZXT13P40DE6","ZXT13P40DE6")</f>
        <v>ZXT13P40DE6</v>
      </c>
      <c r="D890" t="s">
        <v>1703</v>
      </c>
      <c r="H890" t="s">
        <v>27</v>
      </c>
      <c r="I890" t="s">
        <v>439</v>
      </c>
      <c r="J890" t="s">
        <v>29</v>
      </c>
      <c r="K890">
        <v>40</v>
      </c>
      <c r="L890">
        <v>3</v>
      </c>
      <c r="M890">
        <v>10</v>
      </c>
      <c r="N890">
        <v>1.1</v>
      </c>
      <c r="O890">
        <v>300</v>
      </c>
      <c r="P890">
        <v>1</v>
      </c>
      <c r="Q890">
        <v>100</v>
      </c>
      <c r="R890">
        <v>3</v>
      </c>
      <c r="S890">
        <v>25</v>
      </c>
      <c r="T890" t="s">
        <v>55</v>
      </c>
      <c r="U890">
        <v>200</v>
      </c>
      <c r="V890" t="s">
        <v>852</v>
      </c>
      <c r="W890">
        <v>115</v>
      </c>
      <c r="Y890" t="s">
        <v>452</v>
      </c>
    </row>
    <row r="891" spans="1:25">
      <c r="A891" t="s">
        <v>1704</v>
      </c>
      <c r="B891" s="2" t="str">
        <f>Hyperlink("https://www.diodes.com/datasheet/download/ZXT13P40DE6.pdf")</f>
        <v>https://www.diodes.com/datasheet/download/ZXT13P40DE6.pdf</v>
      </c>
      <c r="C891" t="str">
        <f>Hyperlink("https://www.diodes.com/part/view/ZXT13P40DE6Q","ZXT13P40DE6Q")</f>
        <v>ZXT13P40DE6Q</v>
      </c>
      <c r="D891" t="s">
        <v>1703</v>
      </c>
      <c r="H891" t="s">
        <v>33</v>
      </c>
      <c r="I891" t="s">
        <v>439</v>
      </c>
      <c r="J891" t="s">
        <v>29</v>
      </c>
      <c r="K891">
        <v>40</v>
      </c>
      <c r="L891">
        <v>3</v>
      </c>
      <c r="M891">
        <v>10</v>
      </c>
      <c r="N891">
        <v>1.1</v>
      </c>
      <c r="O891">
        <v>300</v>
      </c>
      <c r="P891">
        <v>1</v>
      </c>
      <c r="Q891">
        <v>100</v>
      </c>
      <c r="R891">
        <v>3</v>
      </c>
      <c r="S891">
        <v>25</v>
      </c>
      <c r="T891" t="s">
        <v>55</v>
      </c>
      <c r="U891">
        <v>200</v>
      </c>
      <c r="V891" t="s">
        <v>852</v>
      </c>
      <c r="W891">
        <v>115</v>
      </c>
      <c r="Y891" t="s">
        <v>452</v>
      </c>
    </row>
    <row r="892" spans="1:25">
      <c r="A892" t="s">
        <v>1705</v>
      </c>
      <c r="B892" s="2" t="str">
        <f>Hyperlink("https://www.diodes.com/datasheet/download/ZXT690BK.pdf")</f>
        <v>https://www.diodes.com/datasheet/download/ZXT690BK.pdf</v>
      </c>
      <c r="C892" t="str">
        <f>Hyperlink("https://www.diodes.com/part/view/ZXT690BK","ZXT690BK")</f>
        <v>ZXT690BK</v>
      </c>
      <c r="D892" t="s">
        <v>1706</v>
      </c>
      <c r="H892" t="s">
        <v>27</v>
      </c>
      <c r="I892" t="s">
        <v>28</v>
      </c>
      <c r="J892" t="s">
        <v>79</v>
      </c>
      <c r="K892">
        <v>45</v>
      </c>
      <c r="L892">
        <v>3</v>
      </c>
      <c r="M892">
        <v>6</v>
      </c>
      <c r="N892">
        <v>3.4</v>
      </c>
      <c r="O892">
        <v>400</v>
      </c>
      <c r="P892">
        <v>1</v>
      </c>
      <c r="Q892">
        <v>60</v>
      </c>
      <c r="R892">
        <v>3</v>
      </c>
      <c r="S892">
        <v>360</v>
      </c>
      <c r="T892" t="s">
        <v>701</v>
      </c>
      <c r="U892">
        <v>320</v>
      </c>
      <c r="V892" t="s">
        <v>552</v>
      </c>
      <c r="W892">
        <v>150</v>
      </c>
      <c r="Y892" t="s">
        <v>63</v>
      </c>
    </row>
    <row r="893" spans="1:25">
      <c r="A893" t="s">
        <v>1707</v>
      </c>
      <c r="B893" s="2" t="str">
        <f>Hyperlink("https://www.diodes.com/datasheet/download/ZXT690BK.pdf")</f>
        <v>https://www.diodes.com/datasheet/download/ZXT690BK.pdf</v>
      </c>
      <c r="C893" t="str">
        <f>Hyperlink("https://www.diodes.com/part/view/ZXT690BKQ","ZXT690BKQ")</f>
        <v>ZXT690BKQ</v>
      </c>
      <c r="D893" t="s">
        <v>1706</v>
      </c>
      <c r="H893" t="s">
        <v>33</v>
      </c>
      <c r="I893" t="s">
        <v>28</v>
      </c>
      <c r="J893" t="s">
        <v>79</v>
      </c>
      <c r="K893">
        <v>45</v>
      </c>
      <c r="L893">
        <v>3</v>
      </c>
      <c r="M893">
        <v>6</v>
      </c>
      <c r="N893">
        <v>3.4</v>
      </c>
      <c r="O893">
        <v>400</v>
      </c>
      <c r="P893">
        <v>1</v>
      </c>
      <c r="Q893">
        <v>60</v>
      </c>
      <c r="R893">
        <v>3</v>
      </c>
      <c r="S893">
        <v>360</v>
      </c>
      <c r="T893" t="s">
        <v>701</v>
      </c>
      <c r="U893">
        <v>320</v>
      </c>
      <c r="V893" t="s">
        <v>552</v>
      </c>
      <c r="W893">
        <v>150</v>
      </c>
      <c r="Y893" t="s">
        <v>63</v>
      </c>
    </row>
    <row r="894" spans="1:25">
      <c r="A894" t="s">
        <v>1708</v>
      </c>
      <c r="B894" s="2" t="str">
        <f>Hyperlink("https://www.diodes.com/datasheet/download/ZXT790AK.pdf")</f>
        <v>https://www.diodes.com/datasheet/download/ZXT790AK.pdf</v>
      </c>
      <c r="C894" t="str">
        <f>Hyperlink("https://www.diodes.com/part/view/ZXT790AK","ZXT790AK")</f>
        <v>ZXT790AK</v>
      </c>
      <c r="D894" t="s">
        <v>1709</v>
      </c>
      <c r="H894" t="s">
        <v>27</v>
      </c>
      <c r="I894" t="s">
        <v>28</v>
      </c>
      <c r="J894" t="s">
        <v>29</v>
      </c>
      <c r="K894">
        <v>40</v>
      </c>
      <c r="L894">
        <v>3</v>
      </c>
      <c r="M894">
        <v>6</v>
      </c>
      <c r="N894">
        <v>3.4</v>
      </c>
      <c r="O894">
        <v>250</v>
      </c>
      <c r="P894">
        <v>0.5</v>
      </c>
      <c r="Q894">
        <v>80</v>
      </c>
      <c r="R894">
        <v>3</v>
      </c>
      <c r="S894">
        <v>350</v>
      </c>
      <c r="T894" t="s">
        <v>508</v>
      </c>
      <c r="U894">
        <v>450</v>
      </c>
      <c r="V894" t="s">
        <v>552</v>
      </c>
      <c r="W894">
        <v>100</v>
      </c>
      <c r="Y894" t="s">
        <v>63</v>
      </c>
    </row>
    <row r="895" spans="1:25">
      <c r="A895" t="s">
        <v>1710</v>
      </c>
      <c r="B895" s="2" t="str">
        <f>Hyperlink("https://www.diodes.com/datasheet/download/ZXT849K.pdf")</f>
        <v>https://www.diodes.com/datasheet/download/ZXT849K.pdf</v>
      </c>
      <c r="C895" t="str">
        <f>Hyperlink("https://www.diodes.com/part/view/ZXT849K","ZXT849K")</f>
        <v>ZXT849K</v>
      </c>
      <c r="D895" t="s">
        <v>1711</v>
      </c>
      <c r="H895" t="s">
        <v>27</v>
      </c>
      <c r="I895" t="s">
        <v>439</v>
      </c>
      <c r="J895" t="s">
        <v>79</v>
      </c>
      <c r="K895">
        <v>30</v>
      </c>
      <c r="L895">
        <v>7</v>
      </c>
      <c r="M895">
        <v>20</v>
      </c>
      <c r="N895">
        <v>4.2</v>
      </c>
      <c r="O895">
        <v>100</v>
      </c>
      <c r="P895">
        <v>1</v>
      </c>
      <c r="Q895">
        <v>100</v>
      </c>
      <c r="R895">
        <v>7</v>
      </c>
      <c r="S895">
        <v>80</v>
      </c>
      <c r="T895" t="s">
        <v>852</v>
      </c>
      <c r="U895">
        <v>180</v>
      </c>
      <c r="V895" t="s">
        <v>1092</v>
      </c>
      <c r="W895">
        <v>100</v>
      </c>
      <c r="Y895" t="s">
        <v>63</v>
      </c>
    </row>
    <row r="896" spans="1:25">
      <c r="A896" t="s">
        <v>1712</v>
      </c>
      <c r="B896" s="2" t="str">
        <f>Hyperlink("https://www.diodes.com/datasheet/download/ZXT951K.pdf")</f>
        <v>https://www.diodes.com/datasheet/download/ZXT951K.pdf</v>
      </c>
      <c r="C896" t="str">
        <f>Hyperlink("https://www.diodes.com/part/view/ZXT951K","ZXT951K")</f>
        <v>ZXT951K</v>
      </c>
      <c r="D896" t="s">
        <v>1713</v>
      </c>
      <c r="H896" t="s">
        <v>27</v>
      </c>
      <c r="I896" t="s">
        <v>439</v>
      </c>
      <c r="J896" t="s">
        <v>29</v>
      </c>
      <c r="K896">
        <v>60</v>
      </c>
      <c r="L896">
        <v>6</v>
      </c>
      <c r="M896">
        <v>15</v>
      </c>
      <c r="N896">
        <v>4.2</v>
      </c>
      <c r="O896">
        <v>100</v>
      </c>
      <c r="P896">
        <v>2</v>
      </c>
      <c r="Q896">
        <v>50</v>
      </c>
      <c r="R896">
        <v>6</v>
      </c>
      <c r="S896">
        <v>90</v>
      </c>
      <c r="T896" t="s">
        <v>414</v>
      </c>
      <c r="U896">
        <v>165</v>
      </c>
      <c r="V896" t="s">
        <v>62</v>
      </c>
      <c r="W896">
        <v>120</v>
      </c>
      <c r="Y896" t="s">
        <v>63</v>
      </c>
    </row>
    <row r="897" spans="1:25">
      <c r="A897" t="s">
        <v>1714</v>
      </c>
      <c r="B897" s="2" t="str">
        <f>Hyperlink("https://www.diodes.com/datasheet/download/ZXT951KQ.pdf")</f>
        <v>https://www.diodes.com/datasheet/download/ZXT951KQ.pdf</v>
      </c>
      <c r="C897" t="str">
        <f>Hyperlink("https://www.diodes.com/part/view/ZXT951KQ","ZXT951KQ")</f>
        <v>ZXT951KQ</v>
      </c>
      <c r="D897" t="s">
        <v>1715</v>
      </c>
      <c r="H897" t="s">
        <v>33</v>
      </c>
      <c r="I897" t="s">
        <v>439</v>
      </c>
      <c r="J897" t="s">
        <v>29</v>
      </c>
      <c r="K897">
        <v>65</v>
      </c>
      <c r="L897">
        <v>6</v>
      </c>
      <c r="M897">
        <v>15</v>
      </c>
      <c r="N897">
        <v>4.2</v>
      </c>
      <c r="O897">
        <v>100</v>
      </c>
      <c r="P897">
        <v>2</v>
      </c>
      <c r="Q897">
        <v>50</v>
      </c>
      <c r="R897">
        <v>6</v>
      </c>
      <c r="S897">
        <v>90</v>
      </c>
      <c r="T897" t="s">
        <v>414</v>
      </c>
      <c r="U897">
        <v>165</v>
      </c>
      <c r="V897" t="s">
        <v>62</v>
      </c>
      <c r="W897">
        <v>120</v>
      </c>
      <c r="Y897" t="s">
        <v>63</v>
      </c>
    </row>
    <row r="898" spans="1:25">
      <c r="A898" t="s">
        <v>1716</v>
      </c>
      <c r="B898" s="2" t="str">
        <f>Hyperlink("https://www.diodes.com/datasheet/download/ZXT953K.pdf")</f>
        <v>https://www.diodes.com/datasheet/download/ZXT953K.pdf</v>
      </c>
      <c r="C898" t="str">
        <f>Hyperlink("https://www.diodes.com/part/view/ZXT953K","ZXT953K")</f>
        <v>ZXT953K</v>
      </c>
      <c r="D898" t="s">
        <v>1717</v>
      </c>
      <c r="H898" t="s">
        <v>27</v>
      </c>
      <c r="I898" t="s">
        <v>439</v>
      </c>
      <c r="J898" t="s">
        <v>29</v>
      </c>
      <c r="K898">
        <v>100</v>
      </c>
      <c r="L898">
        <v>5</v>
      </c>
      <c r="M898">
        <v>10</v>
      </c>
      <c r="N898">
        <v>4.2</v>
      </c>
      <c r="O898">
        <v>100</v>
      </c>
      <c r="P898">
        <v>1</v>
      </c>
      <c r="Q898">
        <v>50</v>
      </c>
      <c r="R898">
        <v>3</v>
      </c>
      <c r="S898">
        <v>100</v>
      </c>
      <c r="T898" t="s">
        <v>414</v>
      </c>
      <c r="U898">
        <v>175</v>
      </c>
      <c r="V898" t="s">
        <v>62</v>
      </c>
      <c r="W898">
        <v>125</v>
      </c>
      <c r="Y898" t="s">
        <v>63</v>
      </c>
    </row>
    <row r="899" spans="1:25">
      <c r="A899" t="s">
        <v>1718</v>
      </c>
      <c r="B899" s="2" t="str">
        <f>Hyperlink("https://www.diodes.com/datasheet/download/ZXTC2045E6.pdf")</f>
        <v>https://www.diodes.com/datasheet/download/ZXTC2045E6.pdf</v>
      </c>
      <c r="C899" t="str">
        <f>Hyperlink("https://www.diodes.com/part/view/ZXTC2045E6","ZXTC2045E6")</f>
        <v>ZXTC2045E6</v>
      </c>
      <c r="D899" t="s">
        <v>1719</v>
      </c>
      <c r="H899" t="s">
        <v>27</v>
      </c>
      <c r="I899" t="s">
        <v>28</v>
      </c>
      <c r="J899" t="s">
        <v>230</v>
      </c>
      <c r="K899">
        <v>30</v>
      </c>
      <c r="L899">
        <v>1.5</v>
      </c>
      <c r="M899">
        <v>5</v>
      </c>
      <c r="N899">
        <v>1.1</v>
      </c>
      <c r="O899">
        <v>180</v>
      </c>
      <c r="P899">
        <v>0.1</v>
      </c>
      <c r="S899">
        <v>375</v>
      </c>
      <c r="T899" t="s">
        <v>1720</v>
      </c>
      <c r="W899" t="s">
        <v>1721</v>
      </c>
      <c r="Y899" t="s">
        <v>452</v>
      </c>
    </row>
    <row r="900" spans="1:25">
      <c r="A900" t="s">
        <v>1722</v>
      </c>
      <c r="B900" s="2" t="str">
        <f>Hyperlink("https://www.diodes.com/datasheet/download/ZXTC2045E6.pdf")</f>
        <v>https://www.diodes.com/datasheet/download/ZXTC2045E6.pdf</v>
      </c>
      <c r="C900" t="str">
        <f>Hyperlink("https://www.diodes.com/part/view/ZXTC2045E6Q","ZXTC2045E6Q")</f>
        <v>ZXTC2045E6Q</v>
      </c>
      <c r="D900" t="s">
        <v>1719</v>
      </c>
      <c r="H900" t="s">
        <v>33</v>
      </c>
      <c r="I900" t="s">
        <v>28</v>
      </c>
      <c r="J900" t="s">
        <v>230</v>
      </c>
      <c r="K900">
        <v>30</v>
      </c>
      <c r="L900">
        <v>1.5</v>
      </c>
      <c r="M900">
        <v>5</v>
      </c>
      <c r="N900">
        <v>1.1</v>
      </c>
      <c r="O900">
        <v>180</v>
      </c>
      <c r="P900">
        <v>0.1</v>
      </c>
      <c r="S900">
        <v>375</v>
      </c>
      <c r="T900" t="s">
        <v>1720</v>
      </c>
      <c r="W900" t="s">
        <v>1721</v>
      </c>
      <c r="Y900" t="s">
        <v>452</v>
      </c>
    </row>
    <row r="901" spans="1:25">
      <c r="A901" t="s">
        <v>1723</v>
      </c>
      <c r="B901" s="2" t="str">
        <f>Hyperlink("https://www.diodes.com/datasheet/download/ZXTC2061E6.pdf")</f>
        <v>https://www.diodes.com/datasheet/download/ZXTC2061E6.pdf</v>
      </c>
      <c r="C901" t="str">
        <f>Hyperlink("https://www.diodes.com/part/view/ZXTC2061E6","ZXTC2061E6")</f>
        <v>ZXTC2061E6</v>
      </c>
      <c r="D901" t="s">
        <v>1724</v>
      </c>
      <c r="H901" t="s">
        <v>27</v>
      </c>
      <c r="I901" t="s">
        <v>439</v>
      </c>
      <c r="J901" t="s">
        <v>230</v>
      </c>
      <c r="K901">
        <v>12</v>
      </c>
      <c r="L901" t="s">
        <v>1725</v>
      </c>
      <c r="M901" t="s">
        <v>1726</v>
      </c>
      <c r="N901">
        <v>1.1</v>
      </c>
      <c r="O901" t="s">
        <v>1727</v>
      </c>
      <c r="P901">
        <v>1</v>
      </c>
      <c r="Q901" t="s">
        <v>1728</v>
      </c>
      <c r="R901" t="s">
        <v>1725</v>
      </c>
      <c r="S901" t="s">
        <v>1729</v>
      </c>
      <c r="T901" t="s">
        <v>508</v>
      </c>
      <c r="U901" t="s">
        <v>1730</v>
      </c>
      <c r="V901" t="s">
        <v>552</v>
      </c>
      <c r="W901" t="s">
        <v>1731</v>
      </c>
      <c r="Y901" t="s">
        <v>452</v>
      </c>
    </row>
    <row r="902" spans="1:25">
      <c r="A902" t="s">
        <v>1732</v>
      </c>
      <c r="B902" s="2" t="str">
        <f>Hyperlink("https://www.diodes.com/datasheet/download/ZXTC2062E6.pdf")</f>
        <v>https://www.diodes.com/datasheet/download/ZXTC2062E6.pdf</v>
      </c>
      <c r="C902" t="str">
        <f>Hyperlink("https://www.diodes.com/part/view/ZXTC2062E6","ZXTC2062E6")</f>
        <v>ZXTC2062E6</v>
      </c>
      <c r="D902" t="s">
        <v>1733</v>
      </c>
      <c r="H902" t="s">
        <v>27</v>
      </c>
      <c r="I902" t="s">
        <v>439</v>
      </c>
      <c r="J902" t="s">
        <v>230</v>
      </c>
      <c r="K902">
        <v>20</v>
      </c>
      <c r="L902" t="s">
        <v>1734</v>
      </c>
      <c r="M902">
        <v>10</v>
      </c>
      <c r="N902">
        <v>1.1</v>
      </c>
      <c r="O902" t="s">
        <v>1735</v>
      </c>
      <c r="P902">
        <v>1</v>
      </c>
      <c r="Q902" t="s">
        <v>1736</v>
      </c>
      <c r="R902" t="s">
        <v>1734</v>
      </c>
      <c r="S902" t="s">
        <v>1737</v>
      </c>
      <c r="T902" t="s">
        <v>852</v>
      </c>
      <c r="U902" t="s">
        <v>1738</v>
      </c>
      <c r="V902" t="s">
        <v>552</v>
      </c>
      <c r="W902" t="s">
        <v>1739</v>
      </c>
      <c r="Y902" t="s">
        <v>452</v>
      </c>
    </row>
    <row r="903" spans="1:25">
      <c r="A903" t="s">
        <v>1740</v>
      </c>
      <c r="B903" s="2" t="str">
        <f>Hyperlink("https://www.diodes.com/datasheet/download/ZXTC2063E6.pdf")</f>
        <v>https://www.diodes.com/datasheet/download/ZXTC2063E6.pdf</v>
      </c>
      <c r="C903" t="str">
        <f>Hyperlink("https://www.diodes.com/part/view/ZXTC2063E6","ZXTC2063E6")</f>
        <v>ZXTC2063E6</v>
      </c>
      <c r="D903" t="s">
        <v>1741</v>
      </c>
      <c r="H903" t="s">
        <v>27</v>
      </c>
      <c r="I903" t="s">
        <v>439</v>
      </c>
      <c r="J903" t="s">
        <v>230</v>
      </c>
      <c r="K903">
        <v>40</v>
      </c>
      <c r="L903" t="s">
        <v>1742</v>
      </c>
      <c r="M903">
        <v>9</v>
      </c>
      <c r="N903">
        <v>1.1</v>
      </c>
      <c r="O903" t="s">
        <v>1743</v>
      </c>
      <c r="P903">
        <v>1</v>
      </c>
      <c r="Q903" t="s">
        <v>1371</v>
      </c>
      <c r="R903" t="s">
        <v>1742</v>
      </c>
      <c r="S903" t="s">
        <v>1744</v>
      </c>
      <c r="T903" t="s">
        <v>852</v>
      </c>
      <c r="U903" t="s">
        <v>1745</v>
      </c>
      <c r="V903" t="s">
        <v>1746</v>
      </c>
      <c r="W903" t="s">
        <v>1747</v>
      </c>
      <c r="Y903" t="s">
        <v>452</v>
      </c>
    </row>
    <row r="904" spans="1:25">
      <c r="A904" t="s">
        <v>1748</v>
      </c>
      <c r="B904" s="2" t="str">
        <f>Hyperlink("https://www.diodes.com/datasheet/download/ZXTC4591AMC.pdf")</f>
        <v>https://www.diodes.com/datasheet/download/ZXTC4591AMC.pdf</v>
      </c>
      <c r="C904" t="str">
        <f>Hyperlink("https://www.diodes.com/part/view/ZXTC4591AMC","ZXTC4591AMC")</f>
        <v>ZXTC4591AMC</v>
      </c>
      <c r="D904" t="s">
        <v>1749</v>
      </c>
      <c r="H904" t="s">
        <v>27</v>
      </c>
      <c r="I904" t="s">
        <v>28</v>
      </c>
      <c r="J904" t="s">
        <v>230</v>
      </c>
      <c r="K904">
        <v>40</v>
      </c>
      <c r="L904" t="s">
        <v>1450</v>
      </c>
      <c r="M904">
        <v>3</v>
      </c>
      <c r="N904">
        <v>1.7</v>
      </c>
      <c r="O904">
        <v>300</v>
      </c>
      <c r="P904" t="s">
        <v>1750</v>
      </c>
      <c r="Q904" t="s">
        <v>1751</v>
      </c>
      <c r="R904">
        <v>2</v>
      </c>
      <c r="S904" t="s">
        <v>1752</v>
      </c>
      <c r="T904" t="s">
        <v>1753</v>
      </c>
      <c r="U904">
        <v>500</v>
      </c>
      <c r="V904" t="s">
        <v>414</v>
      </c>
      <c r="W904">
        <v>150</v>
      </c>
      <c r="Y904" t="s">
        <v>1754</v>
      </c>
    </row>
    <row r="905" spans="1:25">
      <c r="A905" t="s">
        <v>1755</v>
      </c>
      <c r="B905" s="2" t="str">
        <f>Hyperlink("https://www.diodes.com/datasheet/download/ZXTC4591AMC.pdf")</f>
        <v>https://www.diodes.com/datasheet/download/ZXTC4591AMC.pdf</v>
      </c>
      <c r="C905" t="str">
        <f>Hyperlink("https://www.diodes.com/part/view/ZXTC4591AMCQ","ZXTC4591AMCQ")</f>
        <v>ZXTC4591AMCQ</v>
      </c>
      <c r="D905" t="s">
        <v>1749</v>
      </c>
      <c r="H905" t="s">
        <v>33</v>
      </c>
      <c r="I905" t="s">
        <v>28</v>
      </c>
      <c r="J905" t="s">
        <v>230</v>
      </c>
      <c r="K905">
        <v>40</v>
      </c>
      <c r="L905" t="s">
        <v>1450</v>
      </c>
      <c r="M905">
        <v>3</v>
      </c>
      <c r="N905">
        <v>1.7</v>
      </c>
      <c r="O905">
        <v>300</v>
      </c>
      <c r="P905" t="s">
        <v>1750</v>
      </c>
      <c r="Q905" t="s">
        <v>1751</v>
      </c>
      <c r="R905">
        <v>2</v>
      </c>
      <c r="S905" t="s">
        <v>1752</v>
      </c>
      <c r="T905" t="s">
        <v>1753</v>
      </c>
      <c r="U905">
        <v>500</v>
      </c>
      <c r="V905" t="s">
        <v>414</v>
      </c>
      <c r="W905">
        <v>150</v>
      </c>
      <c r="Y905" t="s">
        <v>1754</v>
      </c>
    </row>
    <row r="906" spans="1:25">
      <c r="A906" t="s">
        <v>1756</v>
      </c>
      <c r="B906" s="2" t="str">
        <f>Hyperlink("https://www.diodes.com/datasheet/download/ZXTC6717MC.pdf")</f>
        <v>https://www.diodes.com/datasheet/download/ZXTC6717MC.pdf</v>
      </c>
      <c r="C906" t="str">
        <f>Hyperlink("https://www.diodes.com/part/view/ZXTC6717MC","ZXTC6717MC")</f>
        <v>ZXTC6717MC</v>
      </c>
      <c r="D906" t="s">
        <v>1757</v>
      </c>
      <c r="H906" t="s">
        <v>27</v>
      </c>
      <c r="I906" t="s">
        <v>439</v>
      </c>
      <c r="J906" t="s">
        <v>230</v>
      </c>
      <c r="K906" t="s">
        <v>1758</v>
      </c>
      <c r="L906" t="s">
        <v>1759</v>
      </c>
      <c r="M906" t="s">
        <v>1760</v>
      </c>
      <c r="N906">
        <v>1.7</v>
      </c>
      <c r="O906">
        <v>300</v>
      </c>
      <c r="P906" t="s">
        <v>1451</v>
      </c>
      <c r="Q906" t="s">
        <v>675</v>
      </c>
      <c r="R906" t="s">
        <v>1761</v>
      </c>
      <c r="S906" t="s">
        <v>1762</v>
      </c>
      <c r="T906" t="s">
        <v>508</v>
      </c>
      <c r="U906" t="s">
        <v>1763</v>
      </c>
      <c r="V906" t="s">
        <v>816</v>
      </c>
      <c r="W906" t="s">
        <v>1764</v>
      </c>
      <c r="Y906" t="s">
        <v>1754</v>
      </c>
    </row>
    <row r="907" spans="1:25">
      <c r="A907" t="s">
        <v>1765</v>
      </c>
      <c r="B907" s="2" t="str">
        <f>Hyperlink("https://www.diodes.com/datasheet/download/ZXTC6717MC.pdf")</f>
        <v>https://www.diodes.com/datasheet/download/ZXTC6717MC.pdf</v>
      </c>
      <c r="C907" t="str">
        <f>Hyperlink("https://www.diodes.com/part/view/ZXTC6717MCQ","ZXTC6717MCQ")</f>
        <v>ZXTC6717MCQ</v>
      </c>
      <c r="D907" t="s">
        <v>1766</v>
      </c>
      <c r="H907" t="s">
        <v>33</v>
      </c>
      <c r="I907" t="s">
        <v>439</v>
      </c>
      <c r="J907" t="s">
        <v>230</v>
      </c>
      <c r="K907" t="s">
        <v>1758</v>
      </c>
      <c r="L907" t="s">
        <v>1759</v>
      </c>
      <c r="M907" t="s">
        <v>1760</v>
      </c>
      <c r="N907">
        <v>1.7</v>
      </c>
      <c r="O907">
        <v>300</v>
      </c>
      <c r="P907" t="s">
        <v>1451</v>
      </c>
      <c r="Q907" t="s">
        <v>675</v>
      </c>
      <c r="R907" t="s">
        <v>1761</v>
      </c>
      <c r="S907" t="s">
        <v>1762</v>
      </c>
      <c r="T907" t="s">
        <v>508</v>
      </c>
      <c r="U907" t="s">
        <v>1763</v>
      </c>
      <c r="V907" t="s">
        <v>816</v>
      </c>
      <c r="W907" t="s">
        <v>1764</v>
      </c>
      <c r="Y907" t="s">
        <v>1754</v>
      </c>
    </row>
    <row r="908" spans="1:25">
      <c r="A908" t="s">
        <v>1767</v>
      </c>
      <c r="B908" s="2" t="str">
        <f>Hyperlink("https://www.diodes.com/datasheet/download/ZXTC6718MC.pdf")</f>
        <v>https://www.diodes.com/datasheet/download/ZXTC6718MC.pdf</v>
      </c>
      <c r="C908" t="str">
        <f>Hyperlink("https://www.diodes.com/part/view/ZXTC6718MC","ZXTC6718MC")</f>
        <v>ZXTC6718MC</v>
      </c>
      <c r="D908" t="s">
        <v>1768</v>
      </c>
      <c r="H908" t="s">
        <v>27</v>
      </c>
      <c r="I908" t="s">
        <v>439</v>
      </c>
      <c r="J908" t="s">
        <v>230</v>
      </c>
      <c r="K908">
        <v>20</v>
      </c>
      <c r="L908" t="s">
        <v>1769</v>
      </c>
      <c r="M908" t="s">
        <v>1770</v>
      </c>
      <c r="N908">
        <v>1.7</v>
      </c>
      <c r="O908">
        <v>300</v>
      </c>
      <c r="P908" t="s">
        <v>1451</v>
      </c>
      <c r="Q908" t="s">
        <v>1481</v>
      </c>
      <c r="R908">
        <v>2</v>
      </c>
      <c r="S908" t="s">
        <v>1771</v>
      </c>
      <c r="T908" t="s">
        <v>1482</v>
      </c>
      <c r="U908" t="s">
        <v>1772</v>
      </c>
      <c r="V908" t="s">
        <v>1773</v>
      </c>
      <c r="W908" t="s">
        <v>1455</v>
      </c>
      <c r="Y908" t="s">
        <v>1754</v>
      </c>
    </row>
    <row r="909" spans="1:25">
      <c r="A909" t="s">
        <v>1774</v>
      </c>
      <c r="B909" s="2" t="str">
        <f>Hyperlink("https://www.diodes.com/datasheet/download/ZXTC6718MCQ.pdf")</f>
        <v>https://www.diodes.com/datasheet/download/ZXTC6718MCQ.pdf</v>
      </c>
      <c r="C909" t="str">
        <f>Hyperlink("https://www.diodes.com/part/view/ZXTC6718MCQ","ZXTC6718MCQ")</f>
        <v>ZXTC6718MCQ</v>
      </c>
      <c r="D909" t="s">
        <v>1768</v>
      </c>
      <c r="H909" t="s">
        <v>33</v>
      </c>
      <c r="I909" t="s">
        <v>439</v>
      </c>
      <c r="J909" t="s">
        <v>230</v>
      </c>
      <c r="K909">
        <v>20</v>
      </c>
      <c r="L909" t="s">
        <v>1769</v>
      </c>
      <c r="M909" t="s">
        <v>1770</v>
      </c>
      <c r="N909">
        <v>1.7</v>
      </c>
      <c r="O909">
        <v>300</v>
      </c>
      <c r="P909" t="s">
        <v>1451</v>
      </c>
      <c r="Q909" t="s">
        <v>1481</v>
      </c>
      <c r="R909">
        <v>2</v>
      </c>
      <c r="S909" t="s">
        <v>1771</v>
      </c>
      <c r="T909" t="s">
        <v>1482</v>
      </c>
      <c r="U909" t="s">
        <v>1772</v>
      </c>
      <c r="V909" t="s">
        <v>1773</v>
      </c>
      <c r="W909" t="s">
        <v>1455</v>
      </c>
      <c r="Y909" t="s">
        <v>1754</v>
      </c>
    </row>
    <row r="910" spans="1:25">
      <c r="A910" t="s">
        <v>1775</v>
      </c>
      <c r="B910" s="2" t="str">
        <f>Hyperlink("https://www.diodes.com/datasheet/download/ZXTC6719MC.pdf")</f>
        <v>https://www.diodes.com/datasheet/download/ZXTC6719MC.pdf</v>
      </c>
      <c r="C910" t="str">
        <f>Hyperlink("https://www.diodes.com/part/view/ZXTC6719MC","ZXTC6719MC")</f>
        <v>ZXTC6719MC</v>
      </c>
      <c r="D910" t="s">
        <v>1776</v>
      </c>
      <c r="H910" t="s">
        <v>27</v>
      </c>
      <c r="I910" t="s">
        <v>439</v>
      </c>
      <c r="J910" t="s">
        <v>230</v>
      </c>
      <c r="K910" t="s">
        <v>1777</v>
      </c>
      <c r="L910" t="s">
        <v>1778</v>
      </c>
      <c r="M910" t="s">
        <v>1779</v>
      </c>
      <c r="N910">
        <v>1.7</v>
      </c>
      <c r="O910">
        <v>300</v>
      </c>
      <c r="P910" t="s">
        <v>1451</v>
      </c>
      <c r="Q910" t="s">
        <v>1780</v>
      </c>
      <c r="R910" t="s">
        <v>1450</v>
      </c>
      <c r="S910" t="s">
        <v>250</v>
      </c>
      <c r="T910" t="s">
        <v>1781</v>
      </c>
      <c r="U910" t="s">
        <v>1782</v>
      </c>
      <c r="V910" t="s">
        <v>1783</v>
      </c>
      <c r="W910" t="s">
        <v>1455</v>
      </c>
      <c r="Y910" t="s">
        <v>1754</v>
      </c>
    </row>
    <row r="911" spans="1:25">
      <c r="A911" t="s">
        <v>1784</v>
      </c>
      <c r="B911" s="2" t="str">
        <f>Hyperlink("https://www.diodes.com/datasheet/download/ZXTC6720MC.pdf")</f>
        <v>https://www.diodes.com/datasheet/download/ZXTC6720MC.pdf</v>
      </c>
      <c r="C911" t="str">
        <f>Hyperlink("https://www.diodes.com/part/view/ZXTC6720MC","ZXTC6720MC")</f>
        <v>ZXTC6720MC</v>
      </c>
      <c r="D911" t="s">
        <v>1785</v>
      </c>
      <c r="H911" t="s">
        <v>27</v>
      </c>
      <c r="I911" t="s">
        <v>439</v>
      </c>
      <c r="J911" t="s">
        <v>230</v>
      </c>
      <c r="K911" t="s">
        <v>1786</v>
      </c>
      <c r="L911" t="s">
        <v>1787</v>
      </c>
      <c r="M911" t="s">
        <v>1788</v>
      </c>
      <c r="N911">
        <v>1.7</v>
      </c>
      <c r="O911">
        <v>300</v>
      </c>
      <c r="P911" t="s">
        <v>1451</v>
      </c>
      <c r="Q911" t="s">
        <v>1789</v>
      </c>
      <c r="R911">
        <v>1.5</v>
      </c>
      <c r="S911" t="s">
        <v>1790</v>
      </c>
      <c r="T911" t="s">
        <v>1791</v>
      </c>
      <c r="U911" t="s">
        <v>1792</v>
      </c>
      <c r="V911" t="s">
        <v>1793</v>
      </c>
      <c r="W911" t="s">
        <v>1455</v>
      </c>
      <c r="Y911" t="s">
        <v>1754</v>
      </c>
    </row>
    <row r="912" spans="1:25">
      <c r="A912" t="s">
        <v>1794</v>
      </c>
      <c r="B912" s="2" t="str">
        <f>Hyperlink("https://www.diodes.com/datasheet/download/ZXTD09N50DE6.pdf")</f>
        <v>https://www.diodes.com/datasheet/download/ZXTD09N50DE6.pdf</v>
      </c>
      <c r="C912" t="str">
        <f>Hyperlink("https://www.diodes.com/part/view/ZXTD09N50DE6","ZXTD09N50DE6")</f>
        <v>ZXTD09N50DE6</v>
      </c>
      <c r="D912" t="s">
        <v>1497</v>
      </c>
      <c r="H912" t="s">
        <v>27</v>
      </c>
      <c r="I912" t="s">
        <v>28</v>
      </c>
      <c r="J912" t="s">
        <v>177</v>
      </c>
      <c r="K912">
        <v>50</v>
      </c>
      <c r="L912">
        <v>1</v>
      </c>
      <c r="M912">
        <v>2</v>
      </c>
      <c r="N912">
        <v>1.1</v>
      </c>
      <c r="O912">
        <v>300</v>
      </c>
      <c r="P912">
        <v>0.1</v>
      </c>
      <c r="Q912">
        <v>75</v>
      </c>
      <c r="R912">
        <v>1</v>
      </c>
      <c r="S912">
        <v>35</v>
      </c>
      <c r="T912" t="s">
        <v>55</v>
      </c>
      <c r="U912">
        <v>270</v>
      </c>
      <c r="V912" t="s">
        <v>36</v>
      </c>
      <c r="W912">
        <v>215</v>
      </c>
      <c r="Y912" t="s">
        <v>452</v>
      </c>
    </row>
    <row r="913" spans="1:25">
      <c r="A913" t="s">
        <v>1795</v>
      </c>
      <c r="B913" s="2" t="str">
        <f>Hyperlink("https://www.diodes.com/datasheet/download/ZXTD2090E6.pdf")</f>
        <v>https://www.diodes.com/datasheet/download/ZXTD2090E6.pdf</v>
      </c>
      <c r="C913" t="str">
        <f>Hyperlink("https://www.diodes.com/part/view/ZXTD2090E6","ZXTD2090E6")</f>
        <v>ZXTD2090E6</v>
      </c>
      <c r="D913" t="s">
        <v>1497</v>
      </c>
      <c r="H913" t="s">
        <v>27</v>
      </c>
      <c r="I913" t="s">
        <v>28</v>
      </c>
      <c r="J913" t="s">
        <v>177</v>
      </c>
      <c r="K913">
        <v>50</v>
      </c>
      <c r="L913">
        <v>1</v>
      </c>
      <c r="M913">
        <v>2</v>
      </c>
      <c r="N913">
        <v>1.1</v>
      </c>
      <c r="O913">
        <v>300</v>
      </c>
      <c r="P913">
        <v>0.1</v>
      </c>
      <c r="Q913">
        <v>75</v>
      </c>
      <c r="R913">
        <v>1</v>
      </c>
      <c r="S913">
        <v>35</v>
      </c>
      <c r="T913" t="s">
        <v>55</v>
      </c>
      <c r="U913">
        <v>270</v>
      </c>
      <c r="V913" t="s">
        <v>36</v>
      </c>
      <c r="W913">
        <v>215</v>
      </c>
      <c r="Y913" t="s">
        <v>452</v>
      </c>
    </row>
    <row r="914" spans="1:25">
      <c r="A914" t="s">
        <v>1796</v>
      </c>
      <c r="B914" s="2" t="str">
        <f>Hyperlink("https://www.diodes.com/datasheet/download/ZXTD4591E6.pdf")</f>
        <v>https://www.diodes.com/datasheet/download/ZXTD4591E6.pdf</v>
      </c>
      <c r="C914" t="str">
        <f>Hyperlink("https://www.diodes.com/part/view/ZXTD4591E6","ZXTD4591E6")</f>
        <v>ZXTD4591E6</v>
      </c>
      <c r="D914" t="s">
        <v>1797</v>
      </c>
      <c r="H914" t="s">
        <v>27</v>
      </c>
      <c r="I914" t="s">
        <v>28</v>
      </c>
      <c r="J914" t="s">
        <v>230</v>
      </c>
      <c r="K914">
        <v>60</v>
      </c>
      <c r="L914">
        <v>1</v>
      </c>
      <c r="M914">
        <v>2</v>
      </c>
      <c r="N914">
        <v>1.1</v>
      </c>
      <c r="O914">
        <v>100</v>
      </c>
      <c r="P914">
        <v>0.5</v>
      </c>
      <c r="Q914">
        <v>80</v>
      </c>
      <c r="R914">
        <v>1</v>
      </c>
      <c r="S914">
        <v>300</v>
      </c>
      <c r="T914" t="s">
        <v>30</v>
      </c>
      <c r="U914">
        <v>600</v>
      </c>
      <c r="V914" t="s">
        <v>414</v>
      </c>
      <c r="W914">
        <v>150</v>
      </c>
      <c r="Y914" t="s">
        <v>452</v>
      </c>
    </row>
    <row r="915" spans="1:25">
      <c r="A915" t="s">
        <v>1798</v>
      </c>
      <c r="B915" s="2" t="str">
        <f>Hyperlink("https://www.diodes.com/datasheet/download/ZXTD617MC.pdf")</f>
        <v>https://www.diodes.com/datasheet/download/ZXTD617MC.pdf</v>
      </c>
      <c r="C915" t="str">
        <f>Hyperlink("https://www.diodes.com/part/view/ZXTD617MC","ZXTD617MC")</f>
        <v>ZXTD617MC</v>
      </c>
      <c r="D915" t="s">
        <v>1799</v>
      </c>
      <c r="H915" t="s">
        <v>27</v>
      </c>
      <c r="I915" t="s">
        <v>439</v>
      </c>
      <c r="J915" t="s">
        <v>177</v>
      </c>
      <c r="K915">
        <v>15</v>
      </c>
      <c r="L915">
        <v>4.5</v>
      </c>
      <c r="M915">
        <v>15</v>
      </c>
      <c r="N915">
        <v>1.5</v>
      </c>
      <c r="O915">
        <v>300</v>
      </c>
      <c r="P915">
        <v>0.2</v>
      </c>
      <c r="Q915">
        <v>150</v>
      </c>
      <c r="R915">
        <v>5</v>
      </c>
      <c r="S915">
        <v>14</v>
      </c>
      <c r="T915" t="s">
        <v>55</v>
      </c>
      <c r="U915">
        <v>310</v>
      </c>
      <c r="V915" t="s">
        <v>1800</v>
      </c>
      <c r="W915">
        <v>120</v>
      </c>
      <c r="Y915" t="s">
        <v>1801</v>
      </c>
    </row>
    <row r="916" spans="1:25">
      <c r="A916" t="s">
        <v>1802</v>
      </c>
      <c r="B916" s="2" t="str">
        <f>Hyperlink("https://www.diodes.com/datasheet/download/ZXTD618MC.pdf")</f>
        <v>https://www.diodes.com/datasheet/download/ZXTD618MC.pdf</v>
      </c>
      <c r="C916" t="str">
        <f>Hyperlink("https://www.diodes.com/part/view/ZXTD618MC","ZXTD618MC")</f>
        <v>ZXTD618MC</v>
      </c>
      <c r="D916" t="s">
        <v>1803</v>
      </c>
      <c r="H916" t="s">
        <v>27</v>
      </c>
      <c r="I916" t="s">
        <v>439</v>
      </c>
      <c r="J916" t="s">
        <v>177</v>
      </c>
      <c r="K916">
        <v>20</v>
      </c>
      <c r="L916">
        <v>4.5</v>
      </c>
      <c r="M916">
        <v>12</v>
      </c>
      <c r="N916">
        <v>1.5</v>
      </c>
      <c r="O916">
        <v>300</v>
      </c>
      <c r="P916">
        <v>0.2</v>
      </c>
      <c r="Q916">
        <v>100</v>
      </c>
      <c r="R916">
        <v>6</v>
      </c>
      <c r="S916">
        <v>15</v>
      </c>
      <c r="T916" t="s">
        <v>55</v>
      </c>
      <c r="U916">
        <v>135</v>
      </c>
      <c r="V916" t="s">
        <v>624</v>
      </c>
      <c r="W916">
        <v>140</v>
      </c>
      <c r="Y916" t="s">
        <v>1801</v>
      </c>
    </row>
    <row r="917" spans="1:25">
      <c r="A917" t="s">
        <v>1804</v>
      </c>
      <c r="B917" s="2" t="str">
        <f>Hyperlink("https://www.diodes.com/datasheet/download/ZXTD619MC.pdf")</f>
        <v>https://www.diodes.com/datasheet/download/ZXTD619MC.pdf</v>
      </c>
      <c r="C917" t="str">
        <f>Hyperlink("https://www.diodes.com/part/view/ZXTD619MC","ZXTD619MC")</f>
        <v>ZXTD619MC</v>
      </c>
      <c r="D917" t="s">
        <v>1805</v>
      </c>
      <c r="H917" t="s">
        <v>27</v>
      </c>
      <c r="I917" t="s">
        <v>439</v>
      </c>
      <c r="J917" t="s">
        <v>177</v>
      </c>
      <c r="K917">
        <v>50</v>
      </c>
      <c r="L917">
        <v>4</v>
      </c>
      <c r="M917">
        <v>6</v>
      </c>
      <c r="N917">
        <v>1.5</v>
      </c>
      <c r="O917">
        <v>300</v>
      </c>
      <c r="P917">
        <v>0.2</v>
      </c>
      <c r="Q917">
        <v>100</v>
      </c>
      <c r="R917">
        <v>2</v>
      </c>
      <c r="S917">
        <v>20</v>
      </c>
      <c r="T917" t="s">
        <v>55</v>
      </c>
      <c r="U917">
        <v>220</v>
      </c>
      <c r="V917" t="s">
        <v>624</v>
      </c>
      <c r="W917">
        <v>165</v>
      </c>
      <c r="Y917" t="s">
        <v>1801</v>
      </c>
    </row>
    <row r="918" spans="1:25">
      <c r="A918" t="s">
        <v>1806</v>
      </c>
      <c r="B918" s="2" t="str">
        <f>Hyperlink("https://www.diodes.com/datasheet/download/ZXTD6717E6.pdf")</f>
        <v>https://www.diodes.com/datasheet/download/ZXTD6717E6.pdf</v>
      </c>
      <c r="C918" t="str">
        <f>Hyperlink("https://www.diodes.com/part/view/ZXTD6717E6","ZXTD6717E6")</f>
        <v>ZXTD6717E6</v>
      </c>
      <c r="D918" t="s">
        <v>1807</v>
      </c>
      <c r="H918" t="s">
        <v>27</v>
      </c>
      <c r="I918" t="s">
        <v>439</v>
      </c>
      <c r="J918" t="s">
        <v>230</v>
      </c>
      <c r="K918" t="s">
        <v>1760</v>
      </c>
      <c r="L918" t="s">
        <v>1808</v>
      </c>
      <c r="M918" t="s">
        <v>1788</v>
      </c>
      <c r="N918">
        <v>1.1</v>
      </c>
      <c r="O918">
        <v>300</v>
      </c>
      <c r="P918">
        <v>0.1</v>
      </c>
      <c r="Q918">
        <v>75</v>
      </c>
      <c r="R918" t="s">
        <v>1809</v>
      </c>
      <c r="S918" t="s">
        <v>1810</v>
      </c>
      <c r="T918" t="s">
        <v>55</v>
      </c>
      <c r="U918" t="s">
        <v>1811</v>
      </c>
      <c r="V918" t="s">
        <v>1781</v>
      </c>
      <c r="W918" t="s">
        <v>1812</v>
      </c>
      <c r="Y918" t="s">
        <v>452</v>
      </c>
    </row>
    <row r="919" spans="1:25">
      <c r="A919" t="s">
        <v>1813</v>
      </c>
      <c r="B919" s="2" t="str">
        <f>Hyperlink("https://www.diodes.com/datasheet/download/ZXTD6717E6.pdf")</f>
        <v>https://www.diodes.com/datasheet/download/ZXTD6717E6.pdf</v>
      </c>
      <c r="C919" t="str">
        <f>Hyperlink("https://www.diodes.com/part/view/ZXTD6717E6Q","ZXTD6717E6Q")</f>
        <v>ZXTD6717E6Q</v>
      </c>
      <c r="D919" t="s">
        <v>1807</v>
      </c>
      <c r="H919" t="s">
        <v>33</v>
      </c>
      <c r="I919" t="s">
        <v>439</v>
      </c>
      <c r="J919" t="s">
        <v>230</v>
      </c>
      <c r="K919" t="s">
        <v>1760</v>
      </c>
      <c r="L919" t="s">
        <v>1808</v>
      </c>
      <c r="M919" t="s">
        <v>1788</v>
      </c>
      <c r="N919">
        <v>1.1</v>
      </c>
      <c r="O919">
        <v>300</v>
      </c>
      <c r="P919">
        <v>0.1</v>
      </c>
      <c r="Q919">
        <v>75</v>
      </c>
      <c r="R919" t="s">
        <v>1809</v>
      </c>
      <c r="S919" t="s">
        <v>1810</v>
      </c>
      <c r="T919" t="s">
        <v>55</v>
      </c>
      <c r="U919" t="s">
        <v>1811</v>
      </c>
      <c r="V919" t="s">
        <v>1781</v>
      </c>
      <c r="W919" t="s">
        <v>1812</v>
      </c>
      <c r="Y919" t="s">
        <v>452</v>
      </c>
    </row>
    <row r="920" spans="1:25">
      <c r="A920" t="s">
        <v>1814</v>
      </c>
      <c r="B920" s="2" t="str">
        <f>Hyperlink("https://www.diodes.com/datasheet/download/ZXTD717MC.pdf")</f>
        <v>https://www.diodes.com/datasheet/download/ZXTD717MC.pdf</v>
      </c>
      <c r="C920" t="str">
        <f>Hyperlink("https://www.diodes.com/part/view/ZXTD717MC","ZXTD717MC")</f>
        <v>ZXTD717MC</v>
      </c>
      <c r="D920" t="s">
        <v>1815</v>
      </c>
      <c r="H920" t="s">
        <v>27</v>
      </c>
      <c r="I920" t="s">
        <v>439</v>
      </c>
      <c r="J920" t="s">
        <v>117</v>
      </c>
      <c r="K920">
        <v>12</v>
      </c>
      <c r="L920">
        <v>4</v>
      </c>
      <c r="M920">
        <v>12</v>
      </c>
      <c r="N920">
        <v>1.5</v>
      </c>
      <c r="O920">
        <v>300</v>
      </c>
      <c r="P920">
        <v>0.1</v>
      </c>
      <c r="Q920">
        <v>60</v>
      </c>
      <c r="R920">
        <v>8</v>
      </c>
      <c r="S920">
        <v>17</v>
      </c>
      <c r="T920" t="s">
        <v>55</v>
      </c>
      <c r="U920">
        <v>300</v>
      </c>
      <c r="V920" t="s">
        <v>816</v>
      </c>
      <c r="W920">
        <v>110</v>
      </c>
      <c r="Y920" t="s">
        <v>1801</v>
      </c>
    </row>
    <row r="921" spans="1:25">
      <c r="A921" t="s">
        <v>1816</v>
      </c>
      <c r="B921" s="2" t="str">
        <f>Hyperlink("https://www.diodes.com/datasheet/download/ZXTD718MC.pdf")</f>
        <v>https://www.diodes.com/datasheet/download/ZXTD718MC.pdf</v>
      </c>
      <c r="C921" t="str">
        <f>Hyperlink("https://www.diodes.com/part/view/ZXTD718MC","ZXTD718MC")</f>
        <v>ZXTD718MC</v>
      </c>
      <c r="D921" t="s">
        <v>1817</v>
      </c>
      <c r="H921" t="s">
        <v>27</v>
      </c>
      <c r="I921" t="s">
        <v>439</v>
      </c>
      <c r="J921" t="s">
        <v>117</v>
      </c>
      <c r="K921">
        <v>20</v>
      </c>
      <c r="L921">
        <v>3.5</v>
      </c>
      <c r="M921">
        <v>6</v>
      </c>
      <c r="N921">
        <v>1.5</v>
      </c>
      <c r="O921">
        <v>300</v>
      </c>
      <c r="P921">
        <v>0.1</v>
      </c>
      <c r="Q921">
        <v>150</v>
      </c>
      <c r="R921">
        <v>2</v>
      </c>
      <c r="S921">
        <v>30</v>
      </c>
      <c r="T921" t="s">
        <v>55</v>
      </c>
      <c r="U921">
        <v>250</v>
      </c>
      <c r="V921" t="s">
        <v>907</v>
      </c>
      <c r="W921">
        <v>180</v>
      </c>
      <c r="Y921" t="s">
        <v>1801</v>
      </c>
    </row>
    <row r="922" spans="1:25">
      <c r="A922" t="s">
        <v>1818</v>
      </c>
      <c r="B922" s="2" t="str">
        <f>Hyperlink("https://www.diodes.com/datasheet/download/ZXTD720MC.pdf")</f>
        <v>https://www.diodes.com/datasheet/download/ZXTD720MC.pdf</v>
      </c>
      <c r="C922" t="str">
        <f>Hyperlink("https://www.diodes.com/part/view/ZXTD720MC","ZXTD720MC")</f>
        <v>ZXTD720MC</v>
      </c>
      <c r="D922" t="s">
        <v>1819</v>
      </c>
      <c r="H922" t="s">
        <v>27</v>
      </c>
      <c r="I922" t="s">
        <v>439</v>
      </c>
      <c r="J922" t="s">
        <v>117</v>
      </c>
      <c r="K922">
        <v>40</v>
      </c>
      <c r="L922">
        <v>3</v>
      </c>
      <c r="M922">
        <v>4</v>
      </c>
      <c r="N922">
        <v>1.5</v>
      </c>
      <c r="O922">
        <v>300</v>
      </c>
      <c r="P922">
        <v>0.1</v>
      </c>
      <c r="Q922">
        <v>180</v>
      </c>
      <c r="R922">
        <v>1</v>
      </c>
      <c r="S922">
        <v>40</v>
      </c>
      <c r="T922" t="s">
        <v>55</v>
      </c>
      <c r="U922">
        <v>220</v>
      </c>
      <c r="V922" t="s">
        <v>36</v>
      </c>
      <c r="W922">
        <v>190</v>
      </c>
      <c r="Y922" t="s">
        <v>1801</v>
      </c>
    </row>
    <row r="923" spans="1:25">
      <c r="A923" t="s">
        <v>1820</v>
      </c>
      <c r="B923" s="2" t="str">
        <f>Hyperlink("https://www.diodes.com/datasheet/download/ZXTN04120HFF.pdf")</f>
        <v>https://www.diodes.com/datasheet/download/ZXTN04120HFF.pdf</v>
      </c>
      <c r="C923" t="str">
        <f>Hyperlink("https://www.diodes.com/part/view/ZXTN04120HFF","ZXTN04120HFF")</f>
        <v>ZXTN04120HFF</v>
      </c>
      <c r="D923" t="s">
        <v>1821</v>
      </c>
      <c r="H923" t="s">
        <v>27</v>
      </c>
      <c r="I923" t="s">
        <v>363</v>
      </c>
      <c r="J923" t="s">
        <v>79</v>
      </c>
      <c r="K923">
        <v>120</v>
      </c>
      <c r="L923">
        <v>1</v>
      </c>
      <c r="M923">
        <v>4</v>
      </c>
      <c r="N923">
        <v>1.5</v>
      </c>
      <c r="O923">
        <v>3000</v>
      </c>
      <c r="P923">
        <v>0.5</v>
      </c>
      <c r="Q923">
        <v>1000</v>
      </c>
      <c r="R923">
        <v>2</v>
      </c>
      <c r="S923">
        <v>1500</v>
      </c>
      <c r="T923" t="s">
        <v>889</v>
      </c>
      <c r="U923">
        <v>1500</v>
      </c>
      <c r="V923" t="s">
        <v>1822</v>
      </c>
      <c r="W923">
        <v>120</v>
      </c>
      <c r="Y923" t="s">
        <v>1823</v>
      </c>
    </row>
    <row r="924" spans="1:25">
      <c r="A924" t="s">
        <v>1824</v>
      </c>
      <c r="B924" s="2" t="str">
        <f>Hyperlink("https://www.diodes.com/datasheet/download/ZXTN04120HK.pdf")</f>
        <v>https://www.diodes.com/datasheet/download/ZXTN04120HK.pdf</v>
      </c>
      <c r="C924" t="str">
        <f>Hyperlink("https://www.diodes.com/part/view/ZXTN04120HK","ZXTN04120HK")</f>
        <v>ZXTN04120HK</v>
      </c>
      <c r="D924" t="s">
        <v>1825</v>
      </c>
      <c r="H924" t="s">
        <v>27</v>
      </c>
      <c r="I924" t="s">
        <v>363</v>
      </c>
      <c r="J924" t="s">
        <v>79</v>
      </c>
      <c r="K924">
        <v>120</v>
      </c>
      <c r="L924">
        <v>1.5</v>
      </c>
      <c r="M924">
        <v>4</v>
      </c>
      <c r="N924">
        <v>3.9</v>
      </c>
      <c r="O924">
        <v>5000</v>
      </c>
      <c r="P924">
        <v>0.5</v>
      </c>
      <c r="Q924">
        <v>2000</v>
      </c>
      <c r="R924">
        <v>1</v>
      </c>
      <c r="S924">
        <v>1000</v>
      </c>
      <c r="T924" t="s">
        <v>888</v>
      </c>
      <c r="U924">
        <v>1500</v>
      </c>
      <c r="V924" t="s">
        <v>889</v>
      </c>
      <c r="W924">
        <v>150</v>
      </c>
      <c r="Y924" t="s">
        <v>63</v>
      </c>
    </row>
    <row r="925" spans="1:25">
      <c r="A925" t="s">
        <v>1826</v>
      </c>
      <c r="B925" s="2" t="str">
        <f>Hyperlink("https://www.diodes.com/datasheet/download/ZXTN04120HP5.pdf")</f>
        <v>https://www.diodes.com/datasheet/download/ZXTN04120HP5.pdf</v>
      </c>
      <c r="C925" t="str">
        <f>Hyperlink("https://www.diodes.com/part/view/ZXTN04120HP5","ZXTN04120HP5")</f>
        <v>ZXTN04120HP5</v>
      </c>
      <c r="D925" t="s">
        <v>1827</v>
      </c>
      <c r="H925" t="s">
        <v>27</v>
      </c>
      <c r="I925" t="s">
        <v>363</v>
      </c>
      <c r="J925" t="s">
        <v>79</v>
      </c>
      <c r="K925">
        <v>120</v>
      </c>
      <c r="L925">
        <v>1.5</v>
      </c>
      <c r="M925">
        <v>4</v>
      </c>
      <c r="N925">
        <v>3.2</v>
      </c>
      <c r="O925">
        <v>5000</v>
      </c>
      <c r="P925">
        <v>0.5</v>
      </c>
      <c r="Q925">
        <v>2000</v>
      </c>
      <c r="R925">
        <v>1</v>
      </c>
      <c r="S925">
        <v>1000</v>
      </c>
      <c r="T925" t="s">
        <v>888</v>
      </c>
      <c r="U925">
        <v>1500</v>
      </c>
      <c r="V925" t="s">
        <v>889</v>
      </c>
      <c r="W925">
        <v>150</v>
      </c>
      <c r="Y925" t="s">
        <v>625</v>
      </c>
    </row>
    <row r="926" spans="1:25">
      <c r="A926" t="s">
        <v>1828</v>
      </c>
      <c r="B926" s="2" t="str">
        <f>Hyperlink("https://www.diodes.com/datasheet/download/ZXTN07012EFF.pdf")</f>
        <v>https://www.diodes.com/datasheet/download/ZXTN07012EFF.pdf</v>
      </c>
      <c r="C926" t="str">
        <f>Hyperlink("https://www.diodes.com/part/view/ZXTN07012EFF","ZXTN07012EFF")</f>
        <v>ZXTN07012EFF</v>
      </c>
      <c r="D926" t="s">
        <v>1829</v>
      </c>
      <c r="H926" t="s">
        <v>27</v>
      </c>
      <c r="I926" t="s">
        <v>439</v>
      </c>
      <c r="J926" t="s">
        <v>79</v>
      </c>
      <c r="K926">
        <v>12</v>
      </c>
      <c r="L926">
        <v>4.5</v>
      </c>
      <c r="M926">
        <v>10</v>
      </c>
      <c r="N926">
        <v>1.5</v>
      </c>
      <c r="O926">
        <v>500</v>
      </c>
      <c r="P926">
        <v>0.1</v>
      </c>
      <c r="Q926">
        <v>140</v>
      </c>
      <c r="R926">
        <v>10</v>
      </c>
      <c r="S926">
        <v>40</v>
      </c>
      <c r="T926" t="s">
        <v>486</v>
      </c>
      <c r="U926">
        <v>150</v>
      </c>
      <c r="V926" t="s">
        <v>1092</v>
      </c>
      <c r="W926">
        <v>220</v>
      </c>
      <c r="Y926" t="s">
        <v>1823</v>
      </c>
    </row>
    <row r="927" spans="1:25">
      <c r="A927" t="s">
        <v>1830</v>
      </c>
      <c r="B927" s="2" t="str">
        <f>Hyperlink("https://www.diodes.com/datasheet/download/ZXTN07045EFF.pdf")</f>
        <v>https://www.diodes.com/datasheet/download/ZXTN07045EFF.pdf</v>
      </c>
      <c r="C927" t="str">
        <f>Hyperlink("https://www.diodes.com/part/view/ZXTN07045EFF","ZXTN07045EFF")</f>
        <v>ZXTN07045EFF</v>
      </c>
      <c r="D927" t="s">
        <v>1831</v>
      </c>
      <c r="H927" t="s">
        <v>27</v>
      </c>
      <c r="I927" t="s">
        <v>439</v>
      </c>
      <c r="J927" t="s">
        <v>79</v>
      </c>
      <c r="K927">
        <v>45</v>
      </c>
      <c r="L927">
        <v>4</v>
      </c>
      <c r="M927">
        <v>6</v>
      </c>
      <c r="N927">
        <v>1.5</v>
      </c>
      <c r="O927">
        <v>500</v>
      </c>
      <c r="P927">
        <v>0.1</v>
      </c>
      <c r="Q927">
        <v>70</v>
      </c>
      <c r="R927">
        <v>4</v>
      </c>
      <c r="S927">
        <v>70</v>
      </c>
      <c r="T927" t="s">
        <v>486</v>
      </c>
      <c r="U927">
        <v>270</v>
      </c>
      <c r="V927" t="s">
        <v>1092</v>
      </c>
      <c r="W927">
        <v>190</v>
      </c>
      <c r="Y927" t="s">
        <v>1823</v>
      </c>
    </row>
    <row r="928" spans="1:25">
      <c r="A928" t="s">
        <v>1832</v>
      </c>
      <c r="B928" s="2" t="str">
        <f>Hyperlink("https://www.diodes.com/datasheet/download/ZXTN08400BFF.pdf")</f>
        <v>https://www.diodes.com/datasheet/download/ZXTN08400BFF.pdf</v>
      </c>
      <c r="C928" t="str">
        <f>Hyperlink("https://www.diodes.com/part/view/ZXTN08400BFF","ZXTN08400BFF")</f>
        <v>ZXTN08400BFF</v>
      </c>
      <c r="D928" t="s">
        <v>1833</v>
      </c>
      <c r="H928" t="s">
        <v>27</v>
      </c>
      <c r="I928" t="s">
        <v>54</v>
      </c>
      <c r="J928" t="s">
        <v>79</v>
      </c>
      <c r="K928">
        <v>400</v>
      </c>
      <c r="L928">
        <v>0.5</v>
      </c>
      <c r="M928">
        <v>1</v>
      </c>
      <c r="N928">
        <v>1.5</v>
      </c>
      <c r="O928">
        <v>100</v>
      </c>
      <c r="P928">
        <v>0.05</v>
      </c>
      <c r="Q928">
        <v>10</v>
      </c>
      <c r="R928">
        <v>0.5</v>
      </c>
      <c r="S928">
        <v>70</v>
      </c>
      <c r="T928" t="s">
        <v>42</v>
      </c>
      <c r="U928">
        <v>170</v>
      </c>
      <c r="V928" t="s">
        <v>383</v>
      </c>
      <c r="W928">
        <v>40</v>
      </c>
      <c r="Y928" t="s">
        <v>1823</v>
      </c>
    </row>
    <row r="929" spans="1:25">
      <c r="A929" t="s">
        <v>1834</v>
      </c>
      <c r="B929" s="2" t="str">
        <f>Hyperlink("https://www.diodes.com/datasheet/download/ZXTN08400BNS.pdf")</f>
        <v>https://www.diodes.com/datasheet/download/ZXTN08400BNS.pdf</v>
      </c>
      <c r="C929" t="str">
        <f>Hyperlink("https://www.diodes.com/part/view/ZXTN08400BNS","ZXTN08400BNS")</f>
        <v>ZXTN08400BNS</v>
      </c>
      <c r="D929" t="s">
        <v>1835</v>
      </c>
      <c r="H929" t="s">
        <v>27</v>
      </c>
      <c r="I929" t="s">
        <v>54</v>
      </c>
      <c r="J929" t="s">
        <v>177</v>
      </c>
      <c r="K929">
        <v>400</v>
      </c>
      <c r="L929">
        <v>0.5</v>
      </c>
      <c r="M929">
        <v>1</v>
      </c>
      <c r="N929">
        <v>1.8</v>
      </c>
      <c r="O929">
        <v>100</v>
      </c>
      <c r="P929">
        <v>0.05</v>
      </c>
      <c r="Q929">
        <v>10</v>
      </c>
      <c r="R929">
        <v>0.5</v>
      </c>
      <c r="S929">
        <v>70</v>
      </c>
      <c r="T929" t="s">
        <v>42</v>
      </c>
      <c r="U929">
        <v>170</v>
      </c>
      <c r="V929" t="s">
        <v>383</v>
      </c>
      <c r="W929">
        <v>40</v>
      </c>
      <c r="Y929" t="s">
        <v>1836</v>
      </c>
    </row>
    <row r="930" spans="1:25">
      <c r="A930" t="s">
        <v>1837</v>
      </c>
      <c r="B930" s="2" t="str">
        <f>Hyperlink("https://www.diodes.com/datasheet/download/ZXTN10150DZ.pdf")</f>
        <v>https://www.diodes.com/datasheet/download/ZXTN10150DZ.pdf</v>
      </c>
      <c r="C930" t="str">
        <f>Hyperlink("https://www.diodes.com/part/view/ZXTN10150DZ","ZXTN10150DZ")</f>
        <v>ZXTN10150DZ</v>
      </c>
      <c r="D930" t="s">
        <v>867</v>
      </c>
      <c r="H930" t="s">
        <v>27</v>
      </c>
      <c r="I930" t="s">
        <v>54</v>
      </c>
      <c r="J930" t="s">
        <v>79</v>
      </c>
      <c r="K930">
        <v>150</v>
      </c>
      <c r="L930">
        <v>1</v>
      </c>
      <c r="M930">
        <v>3</v>
      </c>
      <c r="N930">
        <v>1.5</v>
      </c>
      <c r="O930">
        <v>200</v>
      </c>
      <c r="P930">
        <v>0.03</v>
      </c>
      <c r="Q930">
        <v>100</v>
      </c>
      <c r="R930">
        <v>0.15</v>
      </c>
      <c r="W930">
        <v>135</v>
      </c>
      <c r="Y930" t="s">
        <v>31</v>
      </c>
    </row>
    <row r="931" spans="1:25">
      <c r="A931" t="s">
        <v>1838</v>
      </c>
      <c r="B931" s="2" t="str">
        <f>Hyperlink("https://www.diodes.com/datasheet/download/ZXTN19020CFF.pdf")</f>
        <v>https://www.diodes.com/datasheet/download/ZXTN19020CFF.pdf</v>
      </c>
      <c r="C931" t="str">
        <f>Hyperlink("https://www.diodes.com/part/view/ZXTN19020CFF","ZXTN19020CFF")</f>
        <v>ZXTN19020CFF</v>
      </c>
      <c r="D931" t="s">
        <v>1839</v>
      </c>
      <c r="H931" t="s">
        <v>27</v>
      </c>
      <c r="I931" t="s">
        <v>439</v>
      </c>
      <c r="J931" t="s">
        <v>79</v>
      </c>
      <c r="K931">
        <v>20</v>
      </c>
      <c r="L931">
        <v>7</v>
      </c>
      <c r="M931">
        <v>15</v>
      </c>
      <c r="N931">
        <v>1.5</v>
      </c>
      <c r="O931">
        <v>200</v>
      </c>
      <c r="P931">
        <v>0.1</v>
      </c>
      <c r="Q931">
        <v>100</v>
      </c>
      <c r="R931">
        <v>7</v>
      </c>
      <c r="S931">
        <v>65</v>
      </c>
      <c r="T931" t="s">
        <v>508</v>
      </c>
      <c r="U931">
        <v>70</v>
      </c>
      <c r="V931" t="s">
        <v>552</v>
      </c>
      <c r="W931">
        <v>150</v>
      </c>
      <c r="Y931" t="s">
        <v>1823</v>
      </c>
    </row>
    <row r="932" spans="1:25">
      <c r="A932" t="s">
        <v>1840</v>
      </c>
      <c r="B932" s="2" t="str">
        <f>Hyperlink("https://www.diodes.com/datasheet/download/ZXTN19020DFF.pdf")</f>
        <v>https://www.diodes.com/datasheet/download/ZXTN19020DFF.pdf</v>
      </c>
      <c r="C932" t="str">
        <f>Hyperlink("https://www.diodes.com/part/view/ZXTN19020DFF","ZXTN19020DFF")</f>
        <v>ZXTN19020DFF</v>
      </c>
      <c r="D932" t="s">
        <v>1841</v>
      </c>
      <c r="H932" t="s">
        <v>27</v>
      </c>
      <c r="I932" t="s">
        <v>439</v>
      </c>
      <c r="J932" t="s">
        <v>79</v>
      </c>
      <c r="K932">
        <v>20</v>
      </c>
      <c r="L932">
        <v>6.5</v>
      </c>
      <c r="M932">
        <v>20</v>
      </c>
      <c r="N932">
        <v>1.5</v>
      </c>
      <c r="O932">
        <v>300</v>
      </c>
      <c r="P932">
        <v>0.1</v>
      </c>
      <c r="Q932">
        <v>160</v>
      </c>
      <c r="R932">
        <v>6.5</v>
      </c>
      <c r="S932">
        <v>65</v>
      </c>
      <c r="T932" t="s">
        <v>508</v>
      </c>
      <c r="U932">
        <v>95</v>
      </c>
      <c r="V932" t="s">
        <v>1842</v>
      </c>
      <c r="W932">
        <v>160</v>
      </c>
      <c r="Y932" t="s">
        <v>1823</v>
      </c>
    </row>
    <row r="933" spans="1:25">
      <c r="A933" t="s">
        <v>1843</v>
      </c>
      <c r="B933" s="2" t="str">
        <f>Hyperlink("https://www.diodes.com/datasheet/download/ZXTN19020DG.pdf")</f>
        <v>https://www.diodes.com/datasheet/download/ZXTN19020DG.pdf</v>
      </c>
      <c r="C933" t="str">
        <f>Hyperlink("https://www.diodes.com/part/view/ZXTN19020DG","ZXTN19020DG")</f>
        <v>ZXTN19020DG</v>
      </c>
      <c r="D933" t="s">
        <v>1844</v>
      </c>
      <c r="H933" t="s">
        <v>27</v>
      </c>
      <c r="I933" t="s">
        <v>439</v>
      </c>
      <c r="J933" t="s">
        <v>79</v>
      </c>
      <c r="K933">
        <v>20</v>
      </c>
      <c r="L933">
        <v>9</v>
      </c>
      <c r="M933">
        <v>20</v>
      </c>
      <c r="N933">
        <v>3</v>
      </c>
      <c r="O933">
        <v>300</v>
      </c>
      <c r="P933">
        <v>0.1</v>
      </c>
      <c r="Q933">
        <v>130</v>
      </c>
      <c r="R933">
        <v>9</v>
      </c>
      <c r="S933">
        <v>70</v>
      </c>
      <c r="T933" t="s">
        <v>508</v>
      </c>
      <c r="U933">
        <v>80</v>
      </c>
      <c r="V933" t="s">
        <v>552</v>
      </c>
      <c r="W933">
        <v>160</v>
      </c>
      <c r="Y933" t="s">
        <v>330</v>
      </c>
    </row>
    <row r="934" spans="1:25">
      <c r="A934" t="s">
        <v>1845</v>
      </c>
      <c r="B934" s="2" t="str">
        <f>Hyperlink("https://www.diodes.com/datasheet/download/ZXTN19020DZ.pdf")</f>
        <v>https://www.diodes.com/datasheet/download/ZXTN19020DZ.pdf</v>
      </c>
      <c r="C934" t="str">
        <f>Hyperlink("https://www.diodes.com/part/view/ZXTN19020DZ","ZXTN19020DZ")</f>
        <v>ZXTN19020DZ</v>
      </c>
      <c r="D934" t="s">
        <v>1846</v>
      </c>
      <c r="H934" t="s">
        <v>27</v>
      </c>
      <c r="I934" t="s">
        <v>439</v>
      </c>
      <c r="J934" t="s">
        <v>79</v>
      </c>
      <c r="K934">
        <v>20</v>
      </c>
      <c r="L934">
        <v>7.5</v>
      </c>
      <c r="M934">
        <v>20</v>
      </c>
      <c r="N934">
        <v>2.4</v>
      </c>
      <c r="O934">
        <v>300</v>
      </c>
      <c r="P934">
        <v>0.1</v>
      </c>
      <c r="Q934">
        <v>150</v>
      </c>
      <c r="R934">
        <v>7.5</v>
      </c>
      <c r="S934">
        <v>70</v>
      </c>
      <c r="T934" t="s">
        <v>508</v>
      </c>
      <c r="U934">
        <v>80</v>
      </c>
      <c r="V934" t="s">
        <v>552</v>
      </c>
      <c r="W934">
        <v>160</v>
      </c>
      <c r="Y934" t="s">
        <v>31</v>
      </c>
    </row>
    <row r="935" spans="1:25">
      <c r="A935" t="s">
        <v>1847</v>
      </c>
      <c r="B935" s="2" t="str">
        <f>Hyperlink("https://www.diodes.com/datasheet/download/ZXTN19020DZQ.pdf")</f>
        <v>https://www.diodes.com/datasheet/download/ZXTN19020DZQ.pdf</v>
      </c>
      <c r="C935" t="str">
        <f>Hyperlink("https://www.diodes.com/part/view/ZXTN19020DZQ","ZXTN19020DZQ")</f>
        <v>ZXTN19020DZQ</v>
      </c>
      <c r="D935" t="s">
        <v>1846</v>
      </c>
      <c r="H935" t="s">
        <v>33</v>
      </c>
      <c r="I935" t="s">
        <v>439</v>
      </c>
      <c r="J935" t="s">
        <v>79</v>
      </c>
      <c r="K935">
        <v>20</v>
      </c>
      <c r="L935">
        <v>7.5</v>
      </c>
      <c r="M935">
        <v>20</v>
      </c>
      <c r="N935">
        <v>2.4</v>
      </c>
      <c r="O935">
        <v>300</v>
      </c>
      <c r="P935">
        <v>0.1</v>
      </c>
      <c r="Q935">
        <v>150</v>
      </c>
      <c r="R935">
        <v>7.5</v>
      </c>
      <c r="S935">
        <v>70</v>
      </c>
      <c r="T935" t="s">
        <v>508</v>
      </c>
      <c r="U935">
        <v>80</v>
      </c>
      <c r="V935" t="s">
        <v>552</v>
      </c>
      <c r="W935">
        <v>160</v>
      </c>
      <c r="Y935" t="s">
        <v>31</v>
      </c>
    </row>
    <row r="936" spans="1:25">
      <c r="A936" t="s">
        <v>1848</v>
      </c>
      <c r="B936" s="2" t="str">
        <f>Hyperlink("https://www.diodes.com/datasheet/download/ZXTN19055DZ.pdf")</f>
        <v>https://www.diodes.com/datasheet/download/ZXTN19055DZ.pdf</v>
      </c>
      <c r="C936" t="str">
        <f>Hyperlink("https://www.diodes.com/part/view/ZXTN19055DZ","ZXTN19055DZ")</f>
        <v>ZXTN19055DZ</v>
      </c>
      <c r="D936" t="s">
        <v>1849</v>
      </c>
      <c r="H936" t="s">
        <v>27</v>
      </c>
      <c r="I936" t="s">
        <v>439</v>
      </c>
      <c r="J936" t="s">
        <v>79</v>
      </c>
      <c r="K936">
        <v>55</v>
      </c>
      <c r="L936">
        <v>6</v>
      </c>
      <c r="M936">
        <v>10</v>
      </c>
      <c r="N936">
        <v>2.1</v>
      </c>
      <c r="O936">
        <v>250</v>
      </c>
      <c r="P936">
        <v>0.01</v>
      </c>
      <c r="Q936">
        <v>30</v>
      </c>
      <c r="R936">
        <v>6</v>
      </c>
      <c r="S936">
        <v>70</v>
      </c>
      <c r="T936" t="s">
        <v>36</v>
      </c>
      <c r="U936">
        <v>140</v>
      </c>
      <c r="V936" t="s">
        <v>552</v>
      </c>
      <c r="W936">
        <v>200</v>
      </c>
      <c r="Y936" t="s">
        <v>31</v>
      </c>
    </row>
    <row r="937" spans="1:25">
      <c r="A937" t="s">
        <v>1850</v>
      </c>
      <c r="B937" s="2" t="str">
        <f>Hyperlink("https://www.diodes.com/datasheet/download/ZXTN19060CFF.pdf")</f>
        <v>https://www.diodes.com/datasheet/download/ZXTN19060CFF.pdf</v>
      </c>
      <c r="C937" t="str">
        <f>Hyperlink("https://www.diodes.com/part/view/ZXTN19060CFF","ZXTN19060CFF")</f>
        <v>ZXTN19060CFF</v>
      </c>
      <c r="D937" t="s">
        <v>1851</v>
      </c>
      <c r="H937" t="s">
        <v>27</v>
      </c>
      <c r="I937" t="s">
        <v>439</v>
      </c>
      <c r="J937" t="s">
        <v>79</v>
      </c>
      <c r="K937">
        <v>60</v>
      </c>
      <c r="L937">
        <v>5.5</v>
      </c>
      <c r="M937">
        <v>12</v>
      </c>
      <c r="N937">
        <v>1.5</v>
      </c>
      <c r="O937">
        <v>200</v>
      </c>
      <c r="P937">
        <v>0.1</v>
      </c>
      <c r="Q937">
        <v>160</v>
      </c>
      <c r="R937">
        <v>2</v>
      </c>
      <c r="S937">
        <v>150</v>
      </c>
      <c r="T937" t="s">
        <v>508</v>
      </c>
      <c r="U937">
        <v>135</v>
      </c>
      <c r="V937" t="s">
        <v>552</v>
      </c>
      <c r="W937">
        <v>130</v>
      </c>
      <c r="Y937" t="s">
        <v>1823</v>
      </c>
    </row>
    <row r="938" spans="1:25">
      <c r="A938" t="s">
        <v>1852</v>
      </c>
      <c r="B938" s="2" t="str">
        <f>Hyperlink("https://www.diodes.com/datasheet/download/ZXTN19060CG.pdf")</f>
        <v>https://www.diodes.com/datasheet/download/ZXTN19060CG.pdf</v>
      </c>
      <c r="C938" t="str">
        <f>Hyperlink("https://www.diodes.com/part/view/ZXTN19060CG","ZXTN19060CG")</f>
        <v>ZXTN19060CG</v>
      </c>
      <c r="D938" t="s">
        <v>1853</v>
      </c>
      <c r="H938" t="s">
        <v>27</v>
      </c>
      <c r="I938" t="s">
        <v>439</v>
      </c>
      <c r="J938" t="s">
        <v>79</v>
      </c>
      <c r="K938">
        <v>60</v>
      </c>
      <c r="L938">
        <v>7</v>
      </c>
      <c r="M938">
        <v>12</v>
      </c>
      <c r="N938">
        <v>3</v>
      </c>
      <c r="O938">
        <v>200</v>
      </c>
      <c r="P938">
        <v>0.1</v>
      </c>
      <c r="Q938">
        <v>25</v>
      </c>
      <c r="R938">
        <v>7</v>
      </c>
      <c r="S938">
        <v>155</v>
      </c>
      <c r="T938" t="s">
        <v>508</v>
      </c>
      <c r="U938">
        <v>150</v>
      </c>
      <c r="V938" t="s">
        <v>552</v>
      </c>
      <c r="W938">
        <v>130</v>
      </c>
      <c r="Y938" t="s">
        <v>330</v>
      </c>
    </row>
    <row r="939" spans="1:25">
      <c r="A939" t="s">
        <v>1854</v>
      </c>
      <c r="B939" s="2" t="str">
        <f>Hyperlink("https://www.diodes.com/datasheet/download/ZXTN19100CFF.pdf")</f>
        <v>https://www.diodes.com/datasheet/download/ZXTN19100CFF.pdf</v>
      </c>
      <c r="C939" t="str">
        <f>Hyperlink("https://www.diodes.com/part/view/ZXTN19100CFF","ZXTN19100CFF")</f>
        <v>ZXTN19100CFF</v>
      </c>
      <c r="D939" t="s">
        <v>1855</v>
      </c>
      <c r="H939" t="s">
        <v>27</v>
      </c>
      <c r="I939" t="s">
        <v>439</v>
      </c>
      <c r="J939" t="s">
        <v>79</v>
      </c>
      <c r="K939">
        <v>100</v>
      </c>
      <c r="L939">
        <v>4.5</v>
      </c>
      <c r="M939">
        <v>6</v>
      </c>
      <c r="N939">
        <v>1.5</v>
      </c>
      <c r="O939">
        <v>200</v>
      </c>
      <c r="P939">
        <v>0.1</v>
      </c>
      <c r="Q939">
        <v>130</v>
      </c>
      <c r="R939">
        <v>1</v>
      </c>
      <c r="S939">
        <v>135</v>
      </c>
      <c r="T939" t="s">
        <v>852</v>
      </c>
      <c r="U939">
        <v>235</v>
      </c>
      <c r="V939" t="s">
        <v>1856</v>
      </c>
      <c r="W939">
        <v>150</v>
      </c>
      <c r="Y939" t="s">
        <v>1823</v>
      </c>
    </row>
    <row r="940" spans="1:25">
      <c r="A940" t="s">
        <v>1857</v>
      </c>
      <c r="B940" s="2" t="str">
        <f>Hyperlink("https://www.diodes.com/datasheet/download/ZXTN19100CG.pdf")</f>
        <v>https://www.diodes.com/datasheet/download/ZXTN19100CG.pdf</v>
      </c>
      <c r="C940" t="str">
        <f>Hyperlink("https://www.diodes.com/part/view/ZXTN19100CG","ZXTN19100CG")</f>
        <v>ZXTN19100CG</v>
      </c>
      <c r="D940" t="s">
        <v>1858</v>
      </c>
      <c r="H940" t="s">
        <v>27</v>
      </c>
      <c r="I940" t="s">
        <v>439</v>
      </c>
      <c r="J940" t="s">
        <v>79</v>
      </c>
      <c r="K940">
        <v>100</v>
      </c>
      <c r="L940">
        <v>5.5</v>
      </c>
      <c r="M940">
        <v>10</v>
      </c>
      <c r="N940">
        <v>3</v>
      </c>
      <c r="O940">
        <v>200</v>
      </c>
      <c r="P940">
        <v>0.1</v>
      </c>
      <c r="Q940">
        <v>130</v>
      </c>
      <c r="R940">
        <v>1</v>
      </c>
      <c r="S940">
        <v>140</v>
      </c>
      <c r="T940" t="s">
        <v>852</v>
      </c>
      <c r="U940">
        <v>430</v>
      </c>
      <c r="V940" t="s">
        <v>1859</v>
      </c>
      <c r="W940">
        <v>150</v>
      </c>
      <c r="Y940" t="s">
        <v>330</v>
      </c>
    </row>
    <row r="941" spans="1:25">
      <c r="A941" t="s">
        <v>1860</v>
      </c>
      <c r="B941" s="2" t="str">
        <f>Hyperlink("https://www.diodes.com/datasheet/download/ZXTN19100CZ.pdf")</f>
        <v>https://www.diodes.com/datasheet/download/ZXTN19100CZ.pdf</v>
      </c>
      <c r="C941" t="str">
        <f>Hyperlink("https://www.diodes.com/part/view/ZXTN19100CZ","ZXTN19100CZ")</f>
        <v>ZXTN19100CZ</v>
      </c>
      <c r="D941" t="s">
        <v>1861</v>
      </c>
      <c r="H941" t="s">
        <v>27</v>
      </c>
      <c r="I941" t="s">
        <v>439</v>
      </c>
      <c r="J941" t="s">
        <v>79</v>
      </c>
      <c r="K941">
        <v>100</v>
      </c>
      <c r="L941">
        <v>5.25</v>
      </c>
      <c r="M941">
        <v>10</v>
      </c>
      <c r="N941">
        <v>2.4</v>
      </c>
      <c r="O941">
        <v>200</v>
      </c>
      <c r="P941">
        <v>0.1</v>
      </c>
      <c r="Q941">
        <v>130</v>
      </c>
      <c r="R941">
        <v>1</v>
      </c>
      <c r="S941">
        <v>140</v>
      </c>
      <c r="T941" t="s">
        <v>852</v>
      </c>
      <c r="U941">
        <v>350</v>
      </c>
      <c r="V941" t="s">
        <v>1862</v>
      </c>
      <c r="W941">
        <v>150</v>
      </c>
      <c r="Y941" t="s">
        <v>31</v>
      </c>
    </row>
    <row r="942" spans="1:25">
      <c r="A942" t="s">
        <v>1863</v>
      </c>
      <c r="B942" s="2" t="str">
        <f>Hyperlink("https://www.diodes.com/datasheet/download/ZXTN2005G.pdf")</f>
        <v>https://www.diodes.com/datasheet/download/ZXTN2005G.pdf</v>
      </c>
      <c r="C942" t="str">
        <f>Hyperlink("https://www.diodes.com/part/view/ZXTN2005G","ZXTN2005G")</f>
        <v>ZXTN2005G</v>
      </c>
      <c r="D942" t="s">
        <v>1177</v>
      </c>
      <c r="H942" t="s">
        <v>27</v>
      </c>
      <c r="I942" t="s">
        <v>439</v>
      </c>
      <c r="J942" t="s">
        <v>79</v>
      </c>
      <c r="K942">
        <v>25</v>
      </c>
      <c r="L942">
        <v>7</v>
      </c>
      <c r="M942">
        <v>20</v>
      </c>
      <c r="N942">
        <v>3</v>
      </c>
      <c r="O942">
        <v>300</v>
      </c>
      <c r="P942">
        <v>0.01</v>
      </c>
      <c r="Q942">
        <v>200</v>
      </c>
      <c r="R942">
        <v>7</v>
      </c>
      <c r="S942">
        <v>40</v>
      </c>
      <c r="T942" t="s">
        <v>1037</v>
      </c>
      <c r="U942">
        <v>140</v>
      </c>
      <c r="V942" t="s">
        <v>1114</v>
      </c>
      <c r="W942">
        <v>150</v>
      </c>
      <c r="Y942" t="s">
        <v>330</v>
      </c>
    </row>
    <row r="943" spans="1:25">
      <c r="A943" t="s">
        <v>1864</v>
      </c>
      <c r="B943" s="2" t="str">
        <f>Hyperlink("https://www.diodes.com/datasheet/download/ZXTN2005Z.pdf")</f>
        <v>https://www.diodes.com/datasheet/download/ZXTN2005Z.pdf</v>
      </c>
      <c r="C943" t="str">
        <f>Hyperlink("https://www.diodes.com/part/view/ZXTN2005Z","ZXTN2005Z")</f>
        <v>ZXTN2005Z</v>
      </c>
      <c r="D943" t="s">
        <v>1865</v>
      </c>
      <c r="H943" t="s">
        <v>27</v>
      </c>
      <c r="I943" t="s">
        <v>439</v>
      </c>
      <c r="J943" t="s">
        <v>79</v>
      </c>
      <c r="K943">
        <v>25</v>
      </c>
      <c r="L943">
        <v>5.5</v>
      </c>
      <c r="M943">
        <v>20</v>
      </c>
      <c r="N943">
        <v>2.1</v>
      </c>
      <c r="O943">
        <v>300</v>
      </c>
      <c r="P943">
        <v>0.01</v>
      </c>
      <c r="Q943">
        <v>200</v>
      </c>
      <c r="R943">
        <v>7</v>
      </c>
      <c r="S943">
        <v>35</v>
      </c>
      <c r="T943" t="s">
        <v>1037</v>
      </c>
      <c r="U943">
        <v>130</v>
      </c>
      <c r="V943" t="s">
        <v>1114</v>
      </c>
      <c r="W943">
        <v>150</v>
      </c>
      <c r="Y943" t="s">
        <v>31</v>
      </c>
    </row>
    <row r="944" spans="1:25">
      <c r="A944" t="s">
        <v>1866</v>
      </c>
      <c r="B944" s="2" t="str">
        <f>Hyperlink("https://www.diodes.com/datasheet/download/ZXTN2005ZQ.pdf")</f>
        <v>https://www.diodes.com/datasheet/download/ZXTN2005ZQ.pdf</v>
      </c>
      <c r="C944" t="str">
        <f>Hyperlink("https://www.diodes.com/part/view/ZXTN2005ZQ","ZXTN2005ZQ")</f>
        <v>ZXTN2005ZQ</v>
      </c>
      <c r="D944" t="s">
        <v>1865</v>
      </c>
      <c r="H944" t="s">
        <v>33</v>
      </c>
      <c r="I944" t="s">
        <v>439</v>
      </c>
      <c r="J944" t="s">
        <v>79</v>
      </c>
      <c r="K944">
        <v>25</v>
      </c>
      <c r="L944">
        <v>5.5</v>
      </c>
      <c r="M944">
        <v>20</v>
      </c>
      <c r="N944">
        <v>2.1</v>
      </c>
      <c r="O944">
        <v>300</v>
      </c>
      <c r="P944">
        <v>0.01</v>
      </c>
      <c r="Q944">
        <v>200</v>
      </c>
      <c r="R944">
        <v>7</v>
      </c>
      <c r="S944">
        <v>35</v>
      </c>
      <c r="T944" t="s">
        <v>1037</v>
      </c>
      <c r="U944">
        <v>130</v>
      </c>
      <c r="V944" t="s">
        <v>1114</v>
      </c>
      <c r="W944">
        <v>150</v>
      </c>
      <c r="Y944" t="s">
        <v>31</v>
      </c>
    </row>
    <row r="945" spans="1:25">
      <c r="A945" t="s">
        <v>1867</v>
      </c>
      <c r="B945" s="2" t="str">
        <f>Hyperlink("https://www.diodes.com/datasheet/download/ZXTN2007G.pdf")</f>
        <v>https://www.diodes.com/datasheet/download/ZXTN2007G.pdf</v>
      </c>
      <c r="C945" t="str">
        <f>Hyperlink("https://www.diodes.com/part/view/ZXTN2007G","ZXTN2007G")</f>
        <v>ZXTN2007G</v>
      </c>
      <c r="D945" t="s">
        <v>1164</v>
      </c>
      <c r="H945" t="s">
        <v>27</v>
      </c>
      <c r="I945" t="s">
        <v>439</v>
      </c>
      <c r="J945" t="s">
        <v>79</v>
      </c>
      <c r="K945">
        <v>30</v>
      </c>
      <c r="L945">
        <v>7</v>
      </c>
      <c r="M945">
        <v>20</v>
      </c>
      <c r="N945">
        <v>3</v>
      </c>
      <c r="O945">
        <v>100</v>
      </c>
      <c r="P945">
        <v>0.01</v>
      </c>
      <c r="Q945">
        <v>100</v>
      </c>
      <c r="R945">
        <v>7</v>
      </c>
      <c r="S945">
        <v>35</v>
      </c>
      <c r="T945" t="s">
        <v>961</v>
      </c>
      <c r="U945">
        <v>125</v>
      </c>
      <c r="V945" t="s">
        <v>1092</v>
      </c>
      <c r="W945">
        <v>140</v>
      </c>
      <c r="Y945" t="s">
        <v>330</v>
      </c>
    </row>
    <row r="946" spans="1:25">
      <c r="A946" t="s">
        <v>1868</v>
      </c>
      <c r="B946" s="2" t="str">
        <f>Hyperlink("https://www.diodes.com/datasheet/download/ZXTN2007Z.pdf")</f>
        <v>https://www.diodes.com/datasheet/download/ZXTN2007Z.pdf</v>
      </c>
      <c r="C946" t="str">
        <f>Hyperlink("https://www.diodes.com/part/view/ZXTN2007Z","ZXTN2007Z")</f>
        <v>ZXTN2007Z</v>
      </c>
      <c r="D946" t="s">
        <v>1869</v>
      </c>
      <c r="H946" t="s">
        <v>27</v>
      </c>
      <c r="I946" t="s">
        <v>439</v>
      </c>
      <c r="J946" t="s">
        <v>79</v>
      </c>
      <c r="K946">
        <v>30</v>
      </c>
      <c r="L946">
        <v>6</v>
      </c>
      <c r="M946">
        <v>20</v>
      </c>
      <c r="N946">
        <v>2.1</v>
      </c>
      <c r="O946">
        <v>100</v>
      </c>
      <c r="P946">
        <v>0.01</v>
      </c>
      <c r="Q946">
        <v>100</v>
      </c>
      <c r="R946">
        <v>7</v>
      </c>
      <c r="S946">
        <v>35</v>
      </c>
      <c r="T946" t="s">
        <v>961</v>
      </c>
      <c r="U946">
        <v>115</v>
      </c>
      <c r="V946" t="s">
        <v>1092</v>
      </c>
      <c r="W946">
        <v>140</v>
      </c>
      <c r="Y946" t="s">
        <v>31</v>
      </c>
    </row>
    <row r="947" spans="1:25">
      <c r="A947" t="s">
        <v>1870</v>
      </c>
      <c r="B947" s="2" t="str">
        <f>Hyperlink("https://www.diodes.com/datasheet/download/ZXTN2010A.pdf")</f>
        <v>https://www.diodes.com/datasheet/download/ZXTN2010A.pdf</v>
      </c>
      <c r="C947" t="str">
        <f>Hyperlink("https://www.diodes.com/part/view/ZXTN2010A","ZXTN2010A")</f>
        <v>ZXTN2010A</v>
      </c>
      <c r="D947" t="s">
        <v>1650</v>
      </c>
      <c r="H947" t="s">
        <v>27</v>
      </c>
      <c r="I947" t="s">
        <v>439</v>
      </c>
      <c r="J947" t="s">
        <v>79</v>
      </c>
      <c r="K947">
        <v>60</v>
      </c>
      <c r="L947">
        <v>4.5</v>
      </c>
      <c r="M947">
        <v>15</v>
      </c>
      <c r="N947">
        <v>1</v>
      </c>
      <c r="O947">
        <v>100</v>
      </c>
      <c r="P947">
        <v>0.01</v>
      </c>
      <c r="Q947">
        <v>55</v>
      </c>
      <c r="R947">
        <v>5</v>
      </c>
      <c r="S947">
        <v>30</v>
      </c>
      <c r="T947" t="s">
        <v>106</v>
      </c>
      <c r="U947">
        <v>130</v>
      </c>
      <c r="V947" t="s">
        <v>624</v>
      </c>
      <c r="W947">
        <v>130</v>
      </c>
      <c r="Y947" t="s">
        <v>380</v>
      </c>
    </row>
    <row r="948" spans="1:25">
      <c r="A948" t="s">
        <v>1871</v>
      </c>
      <c r="B948" s="2" t="str">
        <f>Hyperlink("https://www.diodes.com/datasheet/download/ZXTN2010G.pdf")</f>
        <v>https://www.diodes.com/datasheet/download/ZXTN2010G.pdf</v>
      </c>
      <c r="C948" t="str">
        <f>Hyperlink("https://www.diodes.com/part/view/ZXTN2010G","ZXTN2010G")</f>
        <v>ZXTN2010G</v>
      </c>
      <c r="D948" t="s">
        <v>593</v>
      </c>
      <c r="H948" t="s">
        <v>27</v>
      </c>
      <c r="I948" t="s">
        <v>439</v>
      </c>
      <c r="J948" t="s">
        <v>79</v>
      </c>
      <c r="K948">
        <v>60</v>
      </c>
      <c r="L948">
        <v>6</v>
      </c>
      <c r="M948">
        <v>20</v>
      </c>
      <c r="N948">
        <v>3</v>
      </c>
      <c r="O948">
        <v>100</v>
      </c>
      <c r="P948">
        <v>0.01</v>
      </c>
      <c r="Q948">
        <v>55</v>
      </c>
      <c r="R948">
        <v>5</v>
      </c>
      <c r="S948">
        <v>30</v>
      </c>
      <c r="T948" t="s">
        <v>106</v>
      </c>
      <c r="U948">
        <v>135</v>
      </c>
      <c r="V948" t="s">
        <v>624</v>
      </c>
      <c r="W948">
        <v>130</v>
      </c>
      <c r="Y948" t="s">
        <v>330</v>
      </c>
    </row>
    <row r="949" spans="1:25">
      <c r="A949" t="s">
        <v>1872</v>
      </c>
      <c r="B949" s="2" t="str">
        <f>Hyperlink("https://www.diodes.com/datasheet/download/ZXTN2010Z.pdf")</f>
        <v>https://www.diodes.com/datasheet/download/ZXTN2010Z.pdf</v>
      </c>
      <c r="C949" t="str">
        <f>Hyperlink("https://www.diodes.com/part/view/ZXTN2010Z","ZXTN2010Z")</f>
        <v>ZXTN2010Z</v>
      </c>
      <c r="D949" t="s">
        <v>1873</v>
      </c>
      <c r="H949" t="s">
        <v>27</v>
      </c>
      <c r="I949" t="s">
        <v>439</v>
      </c>
      <c r="J949" t="s">
        <v>79</v>
      </c>
      <c r="K949">
        <v>60</v>
      </c>
      <c r="L949">
        <v>5</v>
      </c>
      <c r="M949">
        <v>20</v>
      </c>
      <c r="N949">
        <v>2.1</v>
      </c>
      <c r="O949">
        <v>100</v>
      </c>
      <c r="P949">
        <v>0.01</v>
      </c>
      <c r="Q949">
        <v>55</v>
      </c>
      <c r="R949">
        <v>5</v>
      </c>
      <c r="S949">
        <v>30</v>
      </c>
      <c r="T949" t="s">
        <v>106</v>
      </c>
      <c r="U949">
        <v>125</v>
      </c>
      <c r="V949" t="s">
        <v>624</v>
      </c>
      <c r="W949">
        <v>130</v>
      </c>
      <c r="Y949" t="s">
        <v>31</v>
      </c>
    </row>
    <row r="950" spans="1:25">
      <c r="A950" t="s">
        <v>1874</v>
      </c>
      <c r="B950" s="2" t="str">
        <f>Hyperlink("https://www.diodes.com/datasheet/download/ZXTN2010ZQ.pdf")</f>
        <v>https://www.diodes.com/datasheet/download/ZXTN2010ZQ.pdf</v>
      </c>
      <c r="C950" t="str">
        <f>Hyperlink("https://www.diodes.com/part/view/ZXTN2010ZQ","ZXTN2010ZQ")</f>
        <v>ZXTN2010ZQ</v>
      </c>
      <c r="D950" t="s">
        <v>1873</v>
      </c>
      <c r="H950" t="s">
        <v>33</v>
      </c>
      <c r="I950" t="s">
        <v>439</v>
      </c>
      <c r="J950" t="s">
        <v>79</v>
      </c>
      <c r="K950">
        <v>60</v>
      </c>
      <c r="L950">
        <v>5</v>
      </c>
      <c r="M950">
        <v>20</v>
      </c>
      <c r="N950">
        <v>2.1</v>
      </c>
      <c r="O950">
        <v>100</v>
      </c>
      <c r="P950">
        <v>0.01</v>
      </c>
      <c r="Q950">
        <v>55</v>
      </c>
      <c r="R950">
        <v>5</v>
      </c>
      <c r="S950">
        <v>30</v>
      </c>
      <c r="T950" t="s">
        <v>106</v>
      </c>
      <c r="U950">
        <v>125</v>
      </c>
      <c r="V950" t="s">
        <v>624</v>
      </c>
      <c r="W950">
        <v>130</v>
      </c>
      <c r="Y950" t="s">
        <v>31</v>
      </c>
    </row>
    <row r="951" spans="1:25">
      <c r="A951" t="s">
        <v>1875</v>
      </c>
      <c r="B951" s="2" t="str">
        <f>Hyperlink("https://www.diodes.com/datasheet/download/ZXTN2011G.pdf")</f>
        <v>https://www.diodes.com/datasheet/download/ZXTN2011G.pdf</v>
      </c>
      <c r="C951" t="str">
        <f>Hyperlink("https://www.diodes.com/part/view/ZXTN2011G","ZXTN2011G")</f>
        <v>ZXTN2011G</v>
      </c>
      <c r="D951" t="s">
        <v>1168</v>
      </c>
      <c r="H951" t="s">
        <v>27</v>
      </c>
      <c r="I951" t="s">
        <v>439</v>
      </c>
      <c r="J951" t="s">
        <v>79</v>
      </c>
      <c r="K951">
        <v>100</v>
      </c>
      <c r="L951">
        <v>6</v>
      </c>
      <c r="M951">
        <v>10</v>
      </c>
      <c r="N951">
        <v>3</v>
      </c>
      <c r="O951">
        <v>100</v>
      </c>
      <c r="P951">
        <v>0.01</v>
      </c>
      <c r="Q951">
        <v>30</v>
      </c>
      <c r="R951">
        <v>5</v>
      </c>
      <c r="S951">
        <v>35</v>
      </c>
      <c r="T951" t="s">
        <v>106</v>
      </c>
      <c r="U951">
        <v>125</v>
      </c>
      <c r="V951" t="s">
        <v>491</v>
      </c>
      <c r="W951">
        <v>130</v>
      </c>
      <c r="Y951" t="s">
        <v>330</v>
      </c>
    </row>
    <row r="952" spans="1:25">
      <c r="A952" t="s">
        <v>1876</v>
      </c>
      <c r="B952" s="2" t="str">
        <f>Hyperlink("https://www.diodes.com/datasheet/download/ZXTN2011Z.pdf")</f>
        <v>https://www.diodes.com/datasheet/download/ZXTN2011Z.pdf</v>
      </c>
      <c r="C952" t="str">
        <f>Hyperlink("https://www.diodes.com/part/view/ZXTN2011Z","ZXTN2011Z")</f>
        <v>ZXTN2011Z</v>
      </c>
      <c r="D952" t="s">
        <v>1877</v>
      </c>
      <c r="H952" t="s">
        <v>27</v>
      </c>
      <c r="I952" t="s">
        <v>439</v>
      </c>
      <c r="J952" t="s">
        <v>79</v>
      </c>
      <c r="K952">
        <v>100</v>
      </c>
      <c r="L952">
        <v>4.5</v>
      </c>
      <c r="M952">
        <v>10</v>
      </c>
      <c r="N952">
        <v>2.1</v>
      </c>
      <c r="O952">
        <v>100</v>
      </c>
      <c r="P952">
        <v>0.01</v>
      </c>
      <c r="Q952">
        <v>30</v>
      </c>
      <c r="R952">
        <v>5</v>
      </c>
      <c r="S952">
        <v>30</v>
      </c>
      <c r="T952" t="s">
        <v>106</v>
      </c>
      <c r="U952">
        <v>115</v>
      </c>
      <c r="V952" t="s">
        <v>491</v>
      </c>
      <c r="W952">
        <v>130</v>
      </c>
      <c r="Y952" t="s">
        <v>31</v>
      </c>
    </row>
    <row r="953" spans="1:25">
      <c r="A953" t="s">
        <v>1878</v>
      </c>
      <c r="B953" s="2" t="str">
        <f>Hyperlink("https://www.diodes.com/datasheet/download/ZXTN2018F.pdf")</f>
        <v>https://www.diodes.com/datasheet/download/ZXTN2018F.pdf</v>
      </c>
      <c r="C953" t="str">
        <f>Hyperlink("https://www.diodes.com/part/view/ZXTN2018F","ZXTN2018F")</f>
        <v>ZXTN2018F</v>
      </c>
      <c r="D953" t="s">
        <v>1879</v>
      </c>
      <c r="H953" t="s">
        <v>27</v>
      </c>
      <c r="I953" t="s">
        <v>439</v>
      </c>
      <c r="J953" t="s">
        <v>79</v>
      </c>
      <c r="K953">
        <v>60</v>
      </c>
      <c r="L953">
        <v>5</v>
      </c>
      <c r="M953">
        <v>12</v>
      </c>
      <c r="N953">
        <v>1</v>
      </c>
      <c r="O953">
        <v>100</v>
      </c>
      <c r="P953">
        <v>0.01</v>
      </c>
      <c r="Q953">
        <v>40</v>
      </c>
      <c r="R953">
        <v>5</v>
      </c>
      <c r="S953">
        <v>30</v>
      </c>
      <c r="T953" t="s">
        <v>106</v>
      </c>
      <c r="U953">
        <v>110</v>
      </c>
      <c r="V953" t="s">
        <v>624</v>
      </c>
      <c r="W953">
        <v>130</v>
      </c>
      <c r="Y953" t="s">
        <v>80</v>
      </c>
    </row>
    <row r="954" spans="1:25">
      <c r="A954" t="s">
        <v>1880</v>
      </c>
      <c r="B954" s="2" t="str">
        <f>Hyperlink("https://www.diodes.com/datasheet/download/ZXTN2018FQ.pdf")</f>
        <v>https://www.diodes.com/datasheet/download/ZXTN2018FQ.pdf</v>
      </c>
      <c r="C954" t="str">
        <f>Hyperlink("https://www.diodes.com/part/view/ZXTN2018FQ","ZXTN2018FQ")</f>
        <v>ZXTN2018FQ</v>
      </c>
      <c r="D954" t="s">
        <v>1879</v>
      </c>
      <c r="H954" t="s">
        <v>33</v>
      </c>
      <c r="I954" t="s">
        <v>439</v>
      </c>
      <c r="J954" t="s">
        <v>79</v>
      </c>
      <c r="K954">
        <v>60</v>
      </c>
      <c r="L954">
        <v>5</v>
      </c>
      <c r="M954">
        <v>12</v>
      </c>
      <c r="N954">
        <v>1</v>
      </c>
      <c r="O954">
        <v>100</v>
      </c>
      <c r="P954">
        <v>0.01</v>
      </c>
      <c r="Q954">
        <v>40</v>
      </c>
      <c r="R954">
        <v>5</v>
      </c>
      <c r="S954">
        <v>30</v>
      </c>
      <c r="T954" t="s">
        <v>106</v>
      </c>
      <c r="U954">
        <v>110</v>
      </c>
      <c r="V954" t="s">
        <v>624</v>
      </c>
      <c r="W954">
        <v>130</v>
      </c>
      <c r="Y954" t="s">
        <v>80</v>
      </c>
    </row>
    <row r="955" spans="1:25">
      <c r="A955" t="s">
        <v>1881</v>
      </c>
      <c r="B955" s="2" t="str">
        <f>Hyperlink("https://www.diodes.com/datasheet/download/ZXTN2020F.pdf")</f>
        <v>https://www.diodes.com/datasheet/download/ZXTN2020F.pdf</v>
      </c>
      <c r="C955" t="str">
        <f>Hyperlink("https://www.diodes.com/part/view/ZXTN2020F","ZXTN2020F")</f>
        <v>ZXTN2020F</v>
      </c>
      <c r="D955" t="s">
        <v>1882</v>
      </c>
      <c r="H955" t="s">
        <v>27</v>
      </c>
      <c r="I955" t="s">
        <v>439</v>
      </c>
      <c r="J955" t="s">
        <v>79</v>
      </c>
      <c r="K955">
        <v>100</v>
      </c>
      <c r="L955">
        <v>4</v>
      </c>
      <c r="M955">
        <v>12</v>
      </c>
      <c r="N955">
        <v>1</v>
      </c>
      <c r="O955">
        <v>100</v>
      </c>
      <c r="P955">
        <v>0.01</v>
      </c>
      <c r="Q955">
        <v>35</v>
      </c>
      <c r="R955">
        <v>4</v>
      </c>
      <c r="S955">
        <v>30</v>
      </c>
      <c r="T955" t="s">
        <v>106</v>
      </c>
      <c r="U955">
        <v>105</v>
      </c>
      <c r="V955" t="s">
        <v>491</v>
      </c>
      <c r="W955">
        <v>130</v>
      </c>
      <c r="Y955" t="s">
        <v>80</v>
      </c>
    </row>
    <row r="956" spans="1:25">
      <c r="A956" t="s">
        <v>1883</v>
      </c>
      <c r="B956" s="2" t="str">
        <f>Hyperlink("https://www.diodes.com/datasheet/download/ZXTN2031F.pdf")</f>
        <v>https://www.diodes.com/datasheet/download/ZXTN2031F.pdf</v>
      </c>
      <c r="C956" t="str">
        <f>Hyperlink("https://www.diodes.com/part/view/ZXTN2031F","ZXTN2031F")</f>
        <v>ZXTN2031F</v>
      </c>
      <c r="D956" t="s">
        <v>1884</v>
      </c>
      <c r="H956" t="s">
        <v>27</v>
      </c>
      <c r="I956" t="s">
        <v>439</v>
      </c>
      <c r="J956" t="s">
        <v>79</v>
      </c>
      <c r="K956">
        <v>50</v>
      </c>
      <c r="L956">
        <v>5</v>
      </c>
      <c r="M956">
        <v>12</v>
      </c>
      <c r="N956">
        <v>1</v>
      </c>
      <c r="O956">
        <v>190</v>
      </c>
      <c r="P956">
        <v>0.01</v>
      </c>
      <c r="Q956">
        <v>80</v>
      </c>
      <c r="R956">
        <v>5</v>
      </c>
      <c r="S956">
        <v>18</v>
      </c>
      <c r="T956" t="s">
        <v>106</v>
      </c>
      <c r="U956">
        <v>110</v>
      </c>
      <c r="V956" t="s">
        <v>552</v>
      </c>
      <c r="W956">
        <v>125</v>
      </c>
      <c r="Y956" t="s">
        <v>80</v>
      </c>
    </row>
    <row r="957" spans="1:25">
      <c r="A957" t="s">
        <v>1885</v>
      </c>
      <c r="B957" s="2" t="str">
        <f>Hyperlink("https://www.diodes.com/datasheet/download/ZXTN2038F.pdf")</f>
        <v>https://www.diodes.com/datasheet/download/ZXTN2038F.pdf</v>
      </c>
      <c r="C957" t="str">
        <f>Hyperlink("https://www.diodes.com/part/view/ZXTN2038F","ZXTN2038F")</f>
        <v>ZXTN2038F</v>
      </c>
      <c r="D957" t="s">
        <v>483</v>
      </c>
      <c r="H957" t="s">
        <v>27</v>
      </c>
      <c r="I957" t="s">
        <v>28</v>
      </c>
      <c r="J957" t="s">
        <v>79</v>
      </c>
      <c r="K957">
        <v>60</v>
      </c>
      <c r="L957">
        <v>1</v>
      </c>
      <c r="M957">
        <v>2</v>
      </c>
      <c r="N957">
        <v>0.35</v>
      </c>
      <c r="O957">
        <v>100</v>
      </c>
      <c r="P957">
        <v>0.001</v>
      </c>
      <c r="Q957">
        <v>80</v>
      </c>
      <c r="R957">
        <v>1</v>
      </c>
      <c r="S957">
        <v>200</v>
      </c>
      <c r="T957" t="s">
        <v>662</v>
      </c>
      <c r="U957">
        <v>250</v>
      </c>
      <c r="V957" t="s">
        <v>30</v>
      </c>
      <c r="W957">
        <v>150</v>
      </c>
      <c r="Y957" t="s">
        <v>80</v>
      </c>
    </row>
    <row r="958" spans="1:25">
      <c r="A958" t="s">
        <v>1886</v>
      </c>
      <c r="B958" s="2" t="str">
        <f>Hyperlink("https://www.diodes.com/datasheet/download/ZXTN2040F.pdf")</f>
        <v>https://www.diodes.com/datasheet/download/ZXTN2040F.pdf</v>
      </c>
      <c r="C958" t="str">
        <f>Hyperlink("https://www.diodes.com/part/view/ZXTN2040F","ZXTN2040F")</f>
        <v>ZXTN2040F</v>
      </c>
      <c r="D958" t="s">
        <v>928</v>
      </c>
      <c r="H958" t="s">
        <v>27</v>
      </c>
      <c r="I958" t="s">
        <v>28</v>
      </c>
      <c r="J958" t="s">
        <v>79</v>
      </c>
      <c r="K958">
        <v>40</v>
      </c>
      <c r="L958">
        <v>1</v>
      </c>
      <c r="M958">
        <v>2</v>
      </c>
      <c r="N958">
        <v>0.35</v>
      </c>
      <c r="O958">
        <v>300</v>
      </c>
      <c r="P958">
        <v>0.001</v>
      </c>
      <c r="Q958">
        <v>200</v>
      </c>
      <c r="R958">
        <v>1</v>
      </c>
      <c r="S958">
        <v>200</v>
      </c>
      <c r="T958" t="s">
        <v>499</v>
      </c>
      <c r="U958">
        <v>300</v>
      </c>
      <c r="V958" t="s">
        <v>30</v>
      </c>
      <c r="W958">
        <v>150</v>
      </c>
      <c r="Y958" t="s">
        <v>80</v>
      </c>
    </row>
    <row r="959" spans="1:25">
      <c r="A959" t="s">
        <v>1887</v>
      </c>
      <c r="B959" s="2" t="str">
        <f>Hyperlink("https://www.diodes.com/datasheet/download/ZXTN23015CFH.pdf")</f>
        <v>https://www.diodes.com/datasheet/download/ZXTN23015CFH.pdf</v>
      </c>
      <c r="C959" t="str">
        <f>Hyperlink("https://www.diodes.com/part/view/ZXTN23015CFH","ZXTN23015CFH")</f>
        <v>ZXTN23015CFH</v>
      </c>
      <c r="D959" t="s">
        <v>1499</v>
      </c>
      <c r="H959" t="s">
        <v>27</v>
      </c>
      <c r="I959" t="s">
        <v>439</v>
      </c>
      <c r="J959" t="s">
        <v>79</v>
      </c>
      <c r="K959">
        <v>15</v>
      </c>
      <c r="L959">
        <v>6</v>
      </c>
      <c r="M959">
        <v>12</v>
      </c>
      <c r="N959">
        <v>1.25</v>
      </c>
      <c r="O959">
        <v>200</v>
      </c>
      <c r="P959">
        <v>0.5</v>
      </c>
      <c r="Q959">
        <v>150</v>
      </c>
      <c r="R959">
        <v>6</v>
      </c>
      <c r="S959">
        <v>30</v>
      </c>
      <c r="T959" t="s">
        <v>414</v>
      </c>
      <c r="U959">
        <v>90</v>
      </c>
      <c r="V959" t="s">
        <v>590</v>
      </c>
      <c r="W959">
        <v>235</v>
      </c>
      <c r="Y959" t="s">
        <v>80</v>
      </c>
    </row>
    <row r="960" spans="1:25">
      <c r="A960" t="s">
        <v>1888</v>
      </c>
      <c r="B960" s="2" t="str">
        <f>Hyperlink("https://www.diodes.com/datasheet/download/ZXTN25012EFH.pdf")</f>
        <v>https://www.diodes.com/datasheet/download/ZXTN25012EFH.pdf</v>
      </c>
      <c r="C960" t="str">
        <f>Hyperlink("https://www.diodes.com/part/view/ZXTN25012EFH","ZXTN25012EFH")</f>
        <v>ZXTN25012EFH</v>
      </c>
      <c r="D960" t="s">
        <v>1889</v>
      </c>
      <c r="H960" t="s">
        <v>27</v>
      </c>
      <c r="I960" t="s">
        <v>439</v>
      </c>
      <c r="J960" t="s">
        <v>79</v>
      </c>
      <c r="K960">
        <v>12</v>
      </c>
      <c r="L960">
        <v>6</v>
      </c>
      <c r="M960">
        <v>15</v>
      </c>
      <c r="N960">
        <v>1.25</v>
      </c>
      <c r="O960">
        <v>500</v>
      </c>
      <c r="P960">
        <v>0.01</v>
      </c>
      <c r="Q960">
        <v>300</v>
      </c>
      <c r="R960">
        <v>4</v>
      </c>
      <c r="S960">
        <v>32</v>
      </c>
      <c r="T960" t="s">
        <v>414</v>
      </c>
      <c r="U960">
        <v>75</v>
      </c>
      <c r="V960" t="s">
        <v>552</v>
      </c>
      <c r="W960">
        <v>260</v>
      </c>
      <c r="Y960" t="s">
        <v>80</v>
      </c>
    </row>
    <row r="961" spans="1:25">
      <c r="A961" t="s">
        <v>1890</v>
      </c>
      <c r="B961" s="2" t="str">
        <f>Hyperlink("https://www.diodes.com/datasheet/download/ZXTN25012EFL.pdf")</f>
        <v>https://www.diodes.com/datasheet/download/ZXTN25012EFL.pdf</v>
      </c>
      <c r="C961" t="str">
        <f>Hyperlink("https://www.diodes.com/part/view/ZXTN25012EFL","ZXTN25012EFL")</f>
        <v>ZXTN25012EFL</v>
      </c>
      <c r="D961" t="s">
        <v>1891</v>
      </c>
      <c r="H961" t="s">
        <v>27</v>
      </c>
      <c r="I961" t="s">
        <v>439</v>
      </c>
      <c r="J961" t="s">
        <v>79</v>
      </c>
      <c r="K961">
        <v>12</v>
      </c>
      <c r="L961">
        <v>2</v>
      </c>
      <c r="M961">
        <v>15</v>
      </c>
      <c r="N961">
        <v>0.35</v>
      </c>
      <c r="O961">
        <v>500</v>
      </c>
      <c r="P961">
        <v>0.01</v>
      </c>
      <c r="Q961">
        <v>210</v>
      </c>
      <c r="R961">
        <v>5</v>
      </c>
      <c r="S961">
        <v>65</v>
      </c>
      <c r="T961" t="s">
        <v>414</v>
      </c>
      <c r="U961">
        <v>130</v>
      </c>
      <c r="V961" t="s">
        <v>552</v>
      </c>
      <c r="W961">
        <v>260</v>
      </c>
      <c r="Y961" t="s">
        <v>80</v>
      </c>
    </row>
    <row r="962" spans="1:25">
      <c r="A962" t="s">
        <v>1892</v>
      </c>
      <c r="B962" s="2" t="str">
        <f>Hyperlink("https://www.diodes.com/datasheet/download/ZXTN25012EZ.pdf")</f>
        <v>https://www.diodes.com/datasheet/download/ZXTN25012EZ.pdf</v>
      </c>
      <c r="C962" t="str">
        <f>Hyperlink("https://www.diodes.com/part/view/ZXTN25012EZ","ZXTN25012EZ")</f>
        <v>ZXTN25012EZ</v>
      </c>
      <c r="D962" t="s">
        <v>1893</v>
      </c>
      <c r="H962" t="s">
        <v>27</v>
      </c>
      <c r="I962" t="s">
        <v>439</v>
      </c>
      <c r="J962" t="s">
        <v>79</v>
      </c>
      <c r="K962">
        <v>12</v>
      </c>
      <c r="L962">
        <v>6.5</v>
      </c>
      <c r="M962">
        <v>15</v>
      </c>
      <c r="N962">
        <v>2.4</v>
      </c>
      <c r="O962">
        <v>500</v>
      </c>
      <c r="P962">
        <v>0.01</v>
      </c>
      <c r="Q962">
        <v>185</v>
      </c>
      <c r="R962">
        <v>6.5</v>
      </c>
      <c r="S962">
        <v>60</v>
      </c>
      <c r="T962" t="s">
        <v>414</v>
      </c>
      <c r="U962">
        <v>130</v>
      </c>
      <c r="V962" t="s">
        <v>1092</v>
      </c>
      <c r="W962">
        <v>260</v>
      </c>
      <c r="Y962" t="s">
        <v>31</v>
      </c>
    </row>
    <row r="963" spans="1:25">
      <c r="A963" t="s">
        <v>1894</v>
      </c>
      <c r="B963" s="2" t="str">
        <f>Hyperlink("https://www.diodes.com/datasheet/download/ZXTN25015DFH.pdf")</f>
        <v>https://www.diodes.com/datasheet/download/ZXTN25015DFH.pdf</v>
      </c>
      <c r="C963" t="str">
        <f>Hyperlink("https://www.diodes.com/part/view/ZXTN25015DFH","ZXTN25015DFH")</f>
        <v>ZXTN25015DFH</v>
      </c>
      <c r="D963" t="s">
        <v>1895</v>
      </c>
      <c r="H963" t="s">
        <v>27</v>
      </c>
      <c r="I963" t="s">
        <v>439</v>
      </c>
      <c r="J963" t="s">
        <v>79</v>
      </c>
      <c r="K963">
        <v>15</v>
      </c>
      <c r="L963">
        <v>5</v>
      </c>
      <c r="M963">
        <v>15</v>
      </c>
      <c r="N963">
        <v>1.25</v>
      </c>
      <c r="O963">
        <v>300</v>
      </c>
      <c r="P963">
        <v>0.01</v>
      </c>
      <c r="Q963">
        <v>150</v>
      </c>
      <c r="R963">
        <v>5</v>
      </c>
      <c r="S963">
        <v>80</v>
      </c>
      <c r="T963" t="s">
        <v>508</v>
      </c>
      <c r="U963">
        <v>125</v>
      </c>
      <c r="V963" t="s">
        <v>1092</v>
      </c>
      <c r="W963">
        <v>240</v>
      </c>
      <c r="Y963" t="s">
        <v>80</v>
      </c>
    </row>
    <row r="964" spans="1:25">
      <c r="A964" t="s">
        <v>1896</v>
      </c>
      <c r="B964" s="2" t="str">
        <f>Hyperlink("https://www.diodes.com/datasheet/download/ZXTN25020BFH.pdf")</f>
        <v>https://www.diodes.com/datasheet/download/ZXTN25020BFH.pdf</v>
      </c>
      <c r="C964" t="str">
        <f>Hyperlink("https://www.diodes.com/part/view/ZXTN25020BFH","ZXTN25020BFH")</f>
        <v>ZXTN25020BFH</v>
      </c>
      <c r="D964" t="s">
        <v>1897</v>
      </c>
      <c r="H964" t="s">
        <v>27</v>
      </c>
      <c r="I964" t="s">
        <v>439</v>
      </c>
      <c r="J964" t="s">
        <v>79</v>
      </c>
      <c r="K964">
        <v>20</v>
      </c>
      <c r="L964">
        <v>4.5</v>
      </c>
      <c r="M964">
        <v>10</v>
      </c>
      <c r="N964">
        <v>1.25</v>
      </c>
      <c r="O964">
        <v>100</v>
      </c>
      <c r="P964">
        <v>0.01</v>
      </c>
      <c r="Q964">
        <v>75</v>
      </c>
      <c r="R964">
        <v>4.5</v>
      </c>
      <c r="S964">
        <v>80</v>
      </c>
      <c r="T964" t="s">
        <v>852</v>
      </c>
      <c r="U964">
        <v>240</v>
      </c>
      <c r="V964" t="s">
        <v>1898</v>
      </c>
      <c r="W964">
        <v>185</v>
      </c>
      <c r="Y964" t="s">
        <v>80</v>
      </c>
    </row>
    <row r="965" spans="1:25">
      <c r="A965" t="s">
        <v>1899</v>
      </c>
      <c r="B965" s="2" t="str">
        <f>Hyperlink("https://www.diodes.com/datasheet/download/ZXTN25020CFH.pdf")</f>
        <v>https://www.diodes.com/datasheet/download/ZXTN25020CFH.pdf</v>
      </c>
      <c r="C965" t="str">
        <f>Hyperlink("https://www.diodes.com/part/view/ZXTN25020CFH","ZXTN25020CFH")</f>
        <v>ZXTN25020CFH</v>
      </c>
      <c r="D965" t="s">
        <v>1897</v>
      </c>
      <c r="H965" t="s">
        <v>27</v>
      </c>
      <c r="I965" t="s">
        <v>439</v>
      </c>
      <c r="J965" t="s">
        <v>79</v>
      </c>
      <c r="K965">
        <v>20</v>
      </c>
      <c r="L965">
        <v>4.5</v>
      </c>
      <c r="M965">
        <v>10</v>
      </c>
      <c r="N965">
        <v>1.25</v>
      </c>
      <c r="O965">
        <v>200</v>
      </c>
      <c r="P965">
        <v>0.01</v>
      </c>
      <c r="Q965">
        <v>90</v>
      </c>
      <c r="R965">
        <v>4.5</v>
      </c>
      <c r="S965">
        <v>65</v>
      </c>
      <c r="T965" t="s">
        <v>852</v>
      </c>
      <c r="U965">
        <v>220</v>
      </c>
      <c r="V965" t="s">
        <v>1898</v>
      </c>
      <c r="W965">
        <v>185</v>
      </c>
      <c r="Y965" t="s">
        <v>80</v>
      </c>
    </row>
    <row r="966" spans="1:25">
      <c r="A966" t="s">
        <v>1900</v>
      </c>
      <c r="B966" s="2" t="str">
        <f>Hyperlink("https://www.diodes.com/datasheet/download/ZXTN25020DFH.pdf")</f>
        <v>https://www.diodes.com/datasheet/download/ZXTN25020DFH.pdf</v>
      </c>
      <c r="C966" t="str">
        <f>Hyperlink("https://www.diodes.com/part/view/ZXTN25020DFH","ZXTN25020DFH")</f>
        <v>ZXTN25020DFH</v>
      </c>
      <c r="D966" t="s">
        <v>1897</v>
      </c>
      <c r="H966" t="s">
        <v>27</v>
      </c>
      <c r="I966" t="s">
        <v>439</v>
      </c>
      <c r="J966" t="s">
        <v>79</v>
      </c>
      <c r="K966">
        <v>20</v>
      </c>
      <c r="L966">
        <v>4.5</v>
      </c>
      <c r="M966">
        <v>15</v>
      </c>
      <c r="N966">
        <v>1.25</v>
      </c>
      <c r="O966">
        <v>300</v>
      </c>
      <c r="P966">
        <v>0.01</v>
      </c>
      <c r="Q966">
        <v>120</v>
      </c>
      <c r="R966">
        <v>4.5</v>
      </c>
      <c r="S966">
        <v>70</v>
      </c>
      <c r="T966" t="s">
        <v>852</v>
      </c>
      <c r="U966">
        <v>265</v>
      </c>
      <c r="V966" t="s">
        <v>1898</v>
      </c>
      <c r="W966">
        <v>215</v>
      </c>
      <c r="Y966" t="s">
        <v>80</v>
      </c>
    </row>
    <row r="967" spans="1:25">
      <c r="A967" t="s">
        <v>1901</v>
      </c>
      <c r="B967" s="2" t="str">
        <f>Hyperlink("https://www.diodes.com/datasheet/download/ZXTN25020DFL.pdf")</f>
        <v>https://www.diodes.com/datasheet/download/ZXTN25020DFL.pdf</v>
      </c>
      <c r="C967" t="str">
        <f>Hyperlink("https://www.diodes.com/part/view/ZXTN25020DFL","ZXTN25020DFL")</f>
        <v>ZXTN25020DFL</v>
      </c>
      <c r="D967" t="s">
        <v>510</v>
      </c>
      <c r="H967" t="s">
        <v>27</v>
      </c>
      <c r="I967" t="s">
        <v>439</v>
      </c>
      <c r="J967" t="s">
        <v>79</v>
      </c>
      <c r="K967">
        <v>20</v>
      </c>
      <c r="L967">
        <v>2</v>
      </c>
      <c r="M967">
        <v>8</v>
      </c>
      <c r="N967">
        <v>0.35</v>
      </c>
      <c r="O967">
        <v>300</v>
      </c>
      <c r="P967">
        <v>0.01</v>
      </c>
      <c r="Q967">
        <v>220</v>
      </c>
      <c r="R967">
        <v>2</v>
      </c>
      <c r="S967">
        <v>100</v>
      </c>
      <c r="T967" t="s">
        <v>852</v>
      </c>
      <c r="U967">
        <v>225</v>
      </c>
      <c r="V967" t="s">
        <v>1092</v>
      </c>
      <c r="W967">
        <v>215</v>
      </c>
      <c r="Y967" t="s">
        <v>80</v>
      </c>
    </row>
    <row r="968" spans="1:25">
      <c r="A968" t="s">
        <v>1902</v>
      </c>
      <c r="B968" s="2" t="str">
        <f>Hyperlink("https://www.diodes.com/datasheet/download/ZXTN25020DG.pdf")</f>
        <v>https://www.diodes.com/datasheet/download/ZXTN25020DG.pdf</v>
      </c>
      <c r="C968" t="str">
        <f>Hyperlink("https://www.diodes.com/part/view/ZXTN25020DG","ZXTN25020DG")</f>
        <v>ZXTN25020DG</v>
      </c>
      <c r="D968" t="s">
        <v>1903</v>
      </c>
      <c r="H968" t="s">
        <v>27</v>
      </c>
      <c r="I968" t="s">
        <v>439</v>
      </c>
      <c r="J968" t="s">
        <v>79</v>
      </c>
      <c r="K968">
        <v>20</v>
      </c>
      <c r="L968">
        <v>7</v>
      </c>
      <c r="M968">
        <v>15</v>
      </c>
      <c r="N968">
        <v>3</v>
      </c>
      <c r="O968">
        <v>300</v>
      </c>
      <c r="P968">
        <v>0.01</v>
      </c>
      <c r="Q968">
        <v>250</v>
      </c>
      <c r="R968">
        <v>2</v>
      </c>
      <c r="S968">
        <v>75</v>
      </c>
      <c r="T968" t="s">
        <v>852</v>
      </c>
      <c r="U968">
        <v>180</v>
      </c>
      <c r="V968" t="s">
        <v>1092</v>
      </c>
      <c r="W968">
        <v>215</v>
      </c>
      <c r="Y968" t="s">
        <v>330</v>
      </c>
    </row>
    <row r="969" spans="1:25">
      <c r="A969" t="s">
        <v>1904</v>
      </c>
      <c r="B969" s="2" t="str">
        <f>Hyperlink("https://www.diodes.com/datasheet/download/ZXTN25020DZ.pdf")</f>
        <v>https://www.diodes.com/datasheet/download/ZXTN25020DZ.pdf</v>
      </c>
      <c r="C969" t="str">
        <f>Hyperlink("https://www.diodes.com/part/view/ZXTN25020DZ","ZXTN25020DZ")</f>
        <v>ZXTN25020DZ</v>
      </c>
      <c r="D969" t="s">
        <v>1905</v>
      </c>
      <c r="H969" t="s">
        <v>27</v>
      </c>
      <c r="I969" t="s">
        <v>439</v>
      </c>
      <c r="J969" t="s">
        <v>79</v>
      </c>
      <c r="K969">
        <v>20</v>
      </c>
      <c r="L969">
        <v>6</v>
      </c>
      <c r="M969">
        <v>15</v>
      </c>
      <c r="N969">
        <v>2.4</v>
      </c>
      <c r="O969">
        <v>300</v>
      </c>
      <c r="P969">
        <v>0.01</v>
      </c>
      <c r="Q969">
        <v>250</v>
      </c>
      <c r="R969">
        <v>2</v>
      </c>
      <c r="S969">
        <v>75</v>
      </c>
      <c r="T969" t="s">
        <v>852</v>
      </c>
      <c r="U969">
        <v>180</v>
      </c>
      <c r="V969" t="s">
        <v>1092</v>
      </c>
      <c r="W969">
        <v>215</v>
      </c>
      <c r="Y969" t="s">
        <v>31</v>
      </c>
    </row>
    <row r="970" spans="1:25">
      <c r="A970" t="s">
        <v>1906</v>
      </c>
      <c r="B970" s="2" t="str">
        <f>Hyperlink("https://www.diodes.com/datasheet/download/ZXTN25040DFH.pdf")</f>
        <v>https://www.diodes.com/datasheet/download/ZXTN25040DFH.pdf</v>
      </c>
      <c r="C970" t="str">
        <f>Hyperlink("https://www.diodes.com/part/view/ZXTN25040DFH","ZXTN25040DFH")</f>
        <v>ZXTN25040DFH</v>
      </c>
      <c r="D970" t="s">
        <v>1907</v>
      </c>
      <c r="H970" t="s">
        <v>27</v>
      </c>
      <c r="I970" t="s">
        <v>439</v>
      </c>
      <c r="J970" t="s">
        <v>79</v>
      </c>
      <c r="K970">
        <v>40</v>
      </c>
      <c r="L970">
        <v>4</v>
      </c>
      <c r="M970">
        <v>10</v>
      </c>
      <c r="N970">
        <v>1.25</v>
      </c>
      <c r="O970">
        <v>300</v>
      </c>
      <c r="P970">
        <v>0.01</v>
      </c>
      <c r="Q970">
        <v>30</v>
      </c>
      <c r="R970">
        <v>4</v>
      </c>
      <c r="S970">
        <v>210</v>
      </c>
      <c r="T970" t="s">
        <v>508</v>
      </c>
      <c r="U970">
        <v>210</v>
      </c>
      <c r="V970" t="s">
        <v>552</v>
      </c>
      <c r="W970">
        <v>190</v>
      </c>
      <c r="Y970" t="s">
        <v>80</v>
      </c>
    </row>
    <row r="971" spans="1:25">
      <c r="A971" t="s">
        <v>1908</v>
      </c>
      <c r="B971" s="2" t="str">
        <f>Hyperlink("https://www.diodes.com/datasheet/download/ZXTN25040DFL.pdf")</f>
        <v>https://www.diodes.com/datasheet/download/ZXTN25040DFL.pdf</v>
      </c>
      <c r="C971" t="str">
        <f>Hyperlink("https://www.diodes.com/part/view/ZXTN25040DFL","ZXTN25040DFL")</f>
        <v>ZXTN25040DFL</v>
      </c>
      <c r="D971" t="s">
        <v>1909</v>
      </c>
      <c r="H971" t="s">
        <v>27</v>
      </c>
      <c r="I971" t="s">
        <v>439</v>
      </c>
      <c r="J971" t="s">
        <v>79</v>
      </c>
      <c r="K971">
        <v>40</v>
      </c>
      <c r="L971">
        <v>1.5</v>
      </c>
      <c r="M971">
        <v>6</v>
      </c>
      <c r="N971">
        <v>0.35</v>
      </c>
      <c r="O971">
        <v>300</v>
      </c>
      <c r="P971">
        <v>0.01</v>
      </c>
      <c r="Q971">
        <v>25</v>
      </c>
      <c r="R971">
        <v>4</v>
      </c>
      <c r="S971">
        <v>80</v>
      </c>
      <c r="T971" t="s">
        <v>1037</v>
      </c>
      <c r="U971">
        <v>185</v>
      </c>
      <c r="V971" t="s">
        <v>76</v>
      </c>
      <c r="W971">
        <v>190</v>
      </c>
      <c r="Y971" t="s">
        <v>80</v>
      </c>
    </row>
    <row r="972" spans="1:25">
      <c r="A972" t="s">
        <v>1910</v>
      </c>
      <c r="B972" s="2" t="str">
        <f>Hyperlink("https://www.diodes.com/datasheet/download/ZXTN25040DZ.pdf")</f>
        <v>https://www.diodes.com/datasheet/download/ZXTN25040DZ.pdf</v>
      </c>
      <c r="C972" t="str">
        <f>Hyperlink("https://www.diodes.com/part/view/ZXTN25040DZ","ZXTN25040DZ")</f>
        <v>ZXTN25040DZ</v>
      </c>
      <c r="D972" t="s">
        <v>1911</v>
      </c>
      <c r="H972" t="s">
        <v>27</v>
      </c>
      <c r="I972" t="s">
        <v>439</v>
      </c>
      <c r="J972" t="s">
        <v>79</v>
      </c>
      <c r="K972">
        <v>40</v>
      </c>
      <c r="L972">
        <v>5</v>
      </c>
      <c r="M972">
        <v>10</v>
      </c>
      <c r="N972">
        <v>2.4</v>
      </c>
      <c r="O972">
        <v>300</v>
      </c>
      <c r="P972">
        <v>0.01</v>
      </c>
      <c r="Q972">
        <v>20</v>
      </c>
      <c r="R972">
        <v>5</v>
      </c>
      <c r="S972">
        <v>215</v>
      </c>
      <c r="T972" t="s">
        <v>508</v>
      </c>
      <c r="U972">
        <v>215</v>
      </c>
      <c r="V972" t="s">
        <v>552</v>
      </c>
      <c r="W972">
        <v>190</v>
      </c>
      <c r="Y972" t="s">
        <v>31</v>
      </c>
    </row>
    <row r="973" spans="1:25">
      <c r="A973" t="s">
        <v>1912</v>
      </c>
      <c r="B973" s="2" t="str">
        <f>Hyperlink("https://www.diodes.com/datasheet/download/ZXTN25050DFH.pdf")</f>
        <v>https://www.diodes.com/datasheet/download/ZXTN25050DFH.pdf</v>
      </c>
      <c r="C973" t="str">
        <f>Hyperlink("https://www.diodes.com/part/view/ZXTN25050DFH","ZXTN25050DFH")</f>
        <v>ZXTN25050DFH</v>
      </c>
      <c r="D973" t="s">
        <v>1913</v>
      </c>
      <c r="H973" t="s">
        <v>27</v>
      </c>
      <c r="I973" t="s">
        <v>439</v>
      </c>
      <c r="J973" t="s">
        <v>79</v>
      </c>
      <c r="K973">
        <v>50</v>
      </c>
      <c r="L973">
        <v>4</v>
      </c>
      <c r="M973">
        <v>10</v>
      </c>
      <c r="N973">
        <v>1.25</v>
      </c>
      <c r="O973">
        <v>300</v>
      </c>
      <c r="P973">
        <v>0.01</v>
      </c>
      <c r="Q973">
        <v>20</v>
      </c>
      <c r="R973">
        <v>4</v>
      </c>
      <c r="S973">
        <v>260</v>
      </c>
      <c r="T973" t="s">
        <v>508</v>
      </c>
      <c r="U973">
        <v>250</v>
      </c>
      <c r="V973" t="s">
        <v>552</v>
      </c>
      <c r="W973">
        <v>200</v>
      </c>
      <c r="Y973" t="s">
        <v>80</v>
      </c>
    </row>
    <row r="974" spans="1:25">
      <c r="A974" t="s">
        <v>1914</v>
      </c>
      <c r="B974" s="2" t="str">
        <f>Hyperlink("https://www.diodes.com/datasheet/download/ZXTN25060BFH.pdf")</f>
        <v>https://www.diodes.com/datasheet/download/ZXTN25060BFH.pdf</v>
      </c>
      <c r="C974" t="str">
        <f>Hyperlink("https://www.diodes.com/part/view/ZXTN25060BFH","ZXTN25060BFH")</f>
        <v>ZXTN25060BFH</v>
      </c>
      <c r="D974" t="s">
        <v>1915</v>
      </c>
      <c r="H974" t="s">
        <v>27</v>
      </c>
      <c r="I974" t="s">
        <v>439</v>
      </c>
      <c r="J974" t="s">
        <v>79</v>
      </c>
      <c r="K974">
        <v>60</v>
      </c>
      <c r="L974">
        <v>3.5</v>
      </c>
      <c r="M974">
        <v>10</v>
      </c>
      <c r="N974">
        <v>1.25</v>
      </c>
      <c r="O974">
        <v>100</v>
      </c>
      <c r="P974">
        <v>0.01</v>
      </c>
      <c r="Q974">
        <v>25</v>
      </c>
      <c r="R974">
        <v>3.5</v>
      </c>
      <c r="S974">
        <v>95</v>
      </c>
      <c r="T974" t="s">
        <v>1037</v>
      </c>
      <c r="U974">
        <v>65</v>
      </c>
      <c r="V974" t="s">
        <v>414</v>
      </c>
      <c r="W974">
        <v>185</v>
      </c>
      <c r="Y974" t="s">
        <v>80</v>
      </c>
    </row>
    <row r="975" spans="1:25">
      <c r="A975" t="s">
        <v>1916</v>
      </c>
      <c r="B975" s="2" t="str">
        <f>Hyperlink("https://www.diodes.com/datasheet/download/ZXTN25060BZ.pdf")</f>
        <v>https://www.diodes.com/datasheet/download/ZXTN25060BZ.pdf</v>
      </c>
      <c r="C975" t="str">
        <f>Hyperlink("https://www.diodes.com/part/view/ZXTN25060BZ","ZXTN25060BZ")</f>
        <v>ZXTN25060BZ</v>
      </c>
      <c r="D975" t="s">
        <v>1873</v>
      </c>
      <c r="H975" t="s">
        <v>27</v>
      </c>
      <c r="I975" t="s">
        <v>439</v>
      </c>
      <c r="J975" t="s">
        <v>79</v>
      </c>
      <c r="K975">
        <v>60</v>
      </c>
      <c r="L975">
        <v>5</v>
      </c>
      <c r="M975">
        <v>10</v>
      </c>
      <c r="N975">
        <v>2.4</v>
      </c>
      <c r="O975">
        <v>100</v>
      </c>
      <c r="P975">
        <v>0.01</v>
      </c>
      <c r="Q975">
        <v>45</v>
      </c>
      <c r="R975">
        <v>2</v>
      </c>
      <c r="S975">
        <v>90</v>
      </c>
      <c r="T975" t="s">
        <v>36</v>
      </c>
      <c r="U975">
        <v>230</v>
      </c>
      <c r="V975" t="s">
        <v>738</v>
      </c>
      <c r="W975">
        <v>185</v>
      </c>
      <c r="Y975" t="s">
        <v>31</v>
      </c>
    </row>
    <row r="976" spans="1:25">
      <c r="A976" t="s">
        <v>1917</v>
      </c>
      <c r="B976" s="2" t="str">
        <f>Hyperlink("https://www.diodes.com/datasheet/download/ZXTN25060BZQ.pdf")</f>
        <v>https://www.diodes.com/datasheet/download/ZXTN25060BZQ.pdf</v>
      </c>
      <c r="C976" t="str">
        <f>Hyperlink("https://www.diodes.com/part/view/ZXTN25060BZQ","ZXTN25060BZQ")</f>
        <v>ZXTN25060BZQ</v>
      </c>
      <c r="D976" t="s">
        <v>1873</v>
      </c>
      <c r="H976" t="s">
        <v>33</v>
      </c>
      <c r="I976" t="s">
        <v>439</v>
      </c>
      <c r="J976" t="s">
        <v>79</v>
      </c>
      <c r="K976">
        <v>60</v>
      </c>
      <c r="L976">
        <v>5</v>
      </c>
      <c r="M976">
        <v>10</v>
      </c>
      <c r="N976">
        <v>2.4</v>
      </c>
      <c r="O976">
        <v>100</v>
      </c>
      <c r="P976">
        <v>0.01</v>
      </c>
      <c r="Q976">
        <v>45</v>
      </c>
      <c r="R976">
        <v>2</v>
      </c>
      <c r="S976">
        <v>90</v>
      </c>
      <c r="T976" t="s">
        <v>36</v>
      </c>
      <c r="U976">
        <v>230</v>
      </c>
      <c r="V976" t="s">
        <v>738</v>
      </c>
      <c r="W976">
        <v>185</v>
      </c>
      <c r="Y976" t="s">
        <v>31</v>
      </c>
    </row>
    <row r="977" spans="1:25">
      <c r="A977" t="s">
        <v>1918</v>
      </c>
      <c r="B977" s="2" t="str">
        <f>Hyperlink("https://www.diodes.com/datasheet/download/ZXTN25100BFH.pdf")</f>
        <v>https://www.diodes.com/datasheet/download/ZXTN25100BFH.pdf</v>
      </c>
      <c r="C977" t="str">
        <f>Hyperlink("https://www.diodes.com/part/view/ZXTN25100BFH","ZXTN25100BFH")</f>
        <v>ZXTN25100BFH</v>
      </c>
      <c r="D977" t="s">
        <v>1919</v>
      </c>
      <c r="H977" t="s">
        <v>27</v>
      </c>
      <c r="I977" t="s">
        <v>439</v>
      </c>
      <c r="J977" t="s">
        <v>79</v>
      </c>
      <c r="K977">
        <v>100</v>
      </c>
      <c r="L977">
        <v>3</v>
      </c>
      <c r="M977">
        <v>9</v>
      </c>
      <c r="N977">
        <v>1.25</v>
      </c>
      <c r="O977">
        <v>100</v>
      </c>
      <c r="P977">
        <v>0.01</v>
      </c>
      <c r="Q977">
        <v>50</v>
      </c>
      <c r="R977">
        <v>1</v>
      </c>
      <c r="S977">
        <v>135</v>
      </c>
      <c r="T977" t="s">
        <v>1037</v>
      </c>
      <c r="U977">
        <v>80</v>
      </c>
      <c r="V977" t="s">
        <v>414</v>
      </c>
      <c r="W977">
        <v>160</v>
      </c>
      <c r="Y977" t="s">
        <v>80</v>
      </c>
    </row>
    <row r="978" spans="1:25">
      <c r="A978" t="s">
        <v>1920</v>
      </c>
      <c r="B978" s="2" t="str">
        <f>Hyperlink("https://www.diodes.com/datasheet/download/ZXTN25100DFH.pdf")</f>
        <v>https://www.diodes.com/datasheet/download/ZXTN25100DFH.pdf</v>
      </c>
      <c r="C978" t="str">
        <f>Hyperlink("https://www.diodes.com/part/view/ZXTN25100DFH","ZXTN25100DFH")</f>
        <v>ZXTN25100DFH</v>
      </c>
      <c r="D978" t="s">
        <v>1921</v>
      </c>
      <c r="H978" t="s">
        <v>27</v>
      </c>
      <c r="I978" t="s">
        <v>439</v>
      </c>
      <c r="J978" t="s">
        <v>79</v>
      </c>
      <c r="K978">
        <v>100</v>
      </c>
      <c r="L978">
        <v>2.5</v>
      </c>
      <c r="M978">
        <v>3</v>
      </c>
      <c r="N978">
        <v>1.25</v>
      </c>
      <c r="O978">
        <v>300</v>
      </c>
      <c r="P978">
        <v>0.01</v>
      </c>
      <c r="Q978">
        <v>40</v>
      </c>
      <c r="R978">
        <v>1</v>
      </c>
      <c r="S978">
        <v>170</v>
      </c>
      <c r="T978" t="s">
        <v>1037</v>
      </c>
      <c r="U978">
        <v>95</v>
      </c>
      <c r="V978" t="s">
        <v>414</v>
      </c>
      <c r="W978">
        <v>175</v>
      </c>
      <c r="Y978" t="s">
        <v>80</v>
      </c>
    </row>
    <row r="979" spans="1:25">
      <c r="A979" t="s">
        <v>1922</v>
      </c>
      <c r="B979" s="2" t="str">
        <f>Hyperlink("https://www.diodes.com/datasheet/download/ZXTN25100DG.pdf")</f>
        <v>https://www.diodes.com/datasheet/download/ZXTN25100DG.pdf</v>
      </c>
      <c r="C979" t="str">
        <f>Hyperlink("https://www.diodes.com/part/view/ZXTN25100DG","ZXTN25100DG")</f>
        <v>ZXTN25100DG</v>
      </c>
      <c r="D979" t="s">
        <v>1923</v>
      </c>
      <c r="H979" t="s">
        <v>27</v>
      </c>
      <c r="I979" t="s">
        <v>439</v>
      </c>
      <c r="J979" t="s">
        <v>79</v>
      </c>
      <c r="K979">
        <v>100</v>
      </c>
      <c r="L979">
        <v>3</v>
      </c>
      <c r="M979">
        <v>3.5</v>
      </c>
      <c r="N979">
        <v>3</v>
      </c>
      <c r="O979">
        <v>300</v>
      </c>
      <c r="P979">
        <v>0.01</v>
      </c>
      <c r="Q979">
        <v>40</v>
      </c>
      <c r="R979">
        <v>1</v>
      </c>
      <c r="S979">
        <v>170</v>
      </c>
      <c r="T979" t="s">
        <v>1037</v>
      </c>
      <c r="U979">
        <v>345</v>
      </c>
      <c r="V979" t="s">
        <v>1924</v>
      </c>
      <c r="W979">
        <v>175</v>
      </c>
      <c r="Y979" t="s">
        <v>330</v>
      </c>
    </row>
    <row r="980" spans="1:25">
      <c r="A980" t="s">
        <v>1925</v>
      </c>
      <c r="B980" s="2" t="str">
        <f>Hyperlink("https://www.diodes.com/datasheet/download/ZXTN25100DG.pdf")</f>
        <v>https://www.diodes.com/datasheet/download/ZXTN25100DG.pdf</v>
      </c>
      <c r="C980" t="str">
        <f>Hyperlink("https://www.diodes.com/part/view/ZXTN25100DGQ","ZXTN25100DGQ")</f>
        <v>ZXTN25100DGQ</v>
      </c>
      <c r="D980" t="s">
        <v>1923</v>
      </c>
      <c r="H980" t="s">
        <v>33</v>
      </c>
      <c r="I980" t="s">
        <v>439</v>
      </c>
      <c r="J980" t="s">
        <v>79</v>
      </c>
      <c r="K980">
        <v>100</v>
      </c>
      <c r="L980">
        <v>3</v>
      </c>
      <c r="M980">
        <v>3.5</v>
      </c>
      <c r="N980">
        <v>3</v>
      </c>
      <c r="O980">
        <v>300</v>
      </c>
      <c r="P980">
        <v>0.01</v>
      </c>
      <c r="Q980">
        <v>40</v>
      </c>
      <c r="R980">
        <v>1</v>
      </c>
      <c r="S980">
        <v>170</v>
      </c>
      <c r="T980" t="s">
        <v>1037</v>
      </c>
      <c r="U980">
        <v>345</v>
      </c>
      <c r="V980" t="s">
        <v>1924</v>
      </c>
      <c r="W980">
        <v>175</v>
      </c>
      <c r="Y980" t="s">
        <v>330</v>
      </c>
    </row>
    <row r="981" spans="1:25">
      <c r="A981" t="s">
        <v>1926</v>
      </c>
      <c r="B981" s="2" t="str">
        <f>Hyperlink("https://www.diodes.com/datasheet/download/ZXTN25100DZ.pdf")</f>
        <v>https://www.diodes.com/datasheet/download/ZXTN25100DZ.pdf</v>
      </c>
      <c r="C981" t="str">
        <f>Hyperlink("https://www.diodes.com/part/view/ZXTN25100DZ","ZXTN25100DZ")</f>
        <v>ZXTN25100DZ</v>
      </c>
      <c r="D981" t="s">
        <v>1927</v>
      </c>
      <c r="H981" t="s">
        <v>27</v>
      </c>
      <c r="I981" t="s">
        <v>439</v>
      </c>
      <c r="J981" t="s">
        <v>79</v>
      </c>
      <c r="K981">
        <v>100</v>
      </c>
      <c r="L981">
        <v>2.5</v>
      </c>
      <c r="M981">
        <v>3.5</v>
      </c>
      <c r="N981">
        <v>2.4</v>
      </c>
      <c r="O981">
        <v>300</v>
      </c>
      <c r="P981">
        <v>0.01</v>
      </c>
      <c r="Q981">
        <v>120</v>
      </c>
      <c r="R981">
        <v>0.5</v>
      </c>
      <c r="S981">
        <v>170</v>
      </c>
      <c r="T981" t="s">
        <v>1037</v>
      </c>
      <c r="U981">
        <v>245</v>
      </c>
      <c r="V981" t="s">
        <v>1928</v>
      </c>
      <c r="W981">
        <v>175</v>
      </c>
      <c r="Y981" t="s">
        <v>31</v>
      </c>
    </row>
    <row r="982" spans="1:25">
      <c r="A982" t="s">
        <v>1929</v>
      </c>
      <c r="B982" s="2" t="str">
        <f>Hyperlink("https://www.diodes.com/datasheet/download/ZXTN26020DMF.pdf")</f>
        <v>https://www.diodes.com/datasheet/download/ZXTN26020DMF.pdf</v>
      </c>
      <c r="C982" t="str">
        <f>Hyperlink("https://www.diodes.com/part/view/ZXTN26020DMF","ZXTN26020DMF")</f>
        <v>ZXTN26020DMF</v>
      </c>
      <c r="D982" t="s">
        <v>1930</v>
      </c>
      <c r="H982" t="s">
        <v>27</v>
      </c>
      <c r="I982" t="s">
        <v>439</v>
      </c>
      <c r="J982" t="s">
        <v>79</v>
      </c>
      <c r="K982">
        <v>20</v>
      </c>
      <c r="L982">
        <v>1.5</v>
      </c>
      <c r="M982">
        <v>4</v>
      </c>
      <c r="N982">
        <v>1</v>
      </c>
      <c r="O982">
        <v>300</v>
      </c>
      <c r="P982">
        <v>0.1</v>
      </c>
      <c r="Q982">
        <v>200</v>
      </c>
      <c r="R982">
        <v>2</v>
      </c>
      <c r="S982">
        <v>45</v>
      </c>
      <c r="T982" t="s">
        <v>499</v>
      </c>
      <c r="U982">
        <v>290</v>
      </c>
      <c r="V982" t="s">
        <v>552</v>
      </c>
      <c r="W982">
        <v>260</v>
      </c>
      <c r="Y982" t="s">
        <v>1931</v>
      </c>
    </row>
    <row r="983" spans="1:25">
      <c r="A983" t="s">
        <v>1932</v>
      </c>
      <c r="B983" s="2" t="str">
        <f>Hyperlink("https://www.diodes.com/datasheet/download/ZXTN26070CV.pdf")</f>
        <v>https://www.diodes.com/datasheet/download/ZXTN26070CV.pdf</v>
      </c>
      <c r="C983" t="str">
        <f>Hyperlink("https://www.diodes.com/part/view/ZXTN26070CV","ZXTN26070CV")</f>
        <v>ZXTN26070CV</v>
      </c>
      <c r="D983" t="s">
        <v>1933</v>
      </c>
      <c r="H983" t="s">
        <v>27</v>
      </c>
      <c r="I983" t="s">
        <v>439</v>
      </c>
      <c r="J983" t="s">
        <v>79</v>
      </c>
      <c r="K983">
        <v>70</v>
      </c>
      <c r="L983">
        <v>2</v>
      </c>
      <c r="M983">
        <v>5</v>
      </c>
      <c r="N983">
        <v>0.6</v>
      </c>
      <c r="O983">
        <v>190</v>
      </c>
      <c r="P983">
        <v>0.01</v>
      </c>
      <c r="Q983">
        <v>75</v>
      </c>
      <c r="R983">
        <v>2</v>
      </c>
      <c r="S983">
        <v>30</v>
      </c>
      <c r="T983" t="s">
        <v>55</v>
      </c>
      <c r="U983">
        <v>200</v>
      </c>
      <c r="V983" t="s">
        <v>36</v>
      </c>
      <c r="W983">
        <v>200</v>
      </c>
      <c r="Y983" t="s">
        <v>1934</v>
      </c>
    </row>
    <row r="984" spans="1:25">
      <c r="A984" t="s">
        <v>1935</v>
      </c>
      <c r="B984" s="2" t="str">
        <f>Hyperlink("https://www.diodes.com/datasheet/download/ZXTN4000Z.pdf")</f>
        <v>https://www.diodes.com/datasheet/download/ZXTN4000Z.pdf</v>
      </c>
      <c r="C984" t="str">
        <f>Hyperlink("https://www.diodes.com/part/view/ZXTN4000Z","ZXTN4000Z")</f>
        <v>ZXTN4000Z</v>
      </c>
      <c r="D984" t="s">
        <v>404</v>
      </c>
      <c r="H984" t="s">
        <v>27</v>
      </c>
      <c r="I984" t="s">
        <v>28</v>
      </c>
      <c r="J984" t="s">
        <v>79</v>
      </c>
      <c r="K984">
        <v>60</v>
      </c>
      <c r="L984">
        <v>1</v>
      </c>
      <c r="M984">
        <v>3</v>
      </c>
      <c r="N984">
        <v>1.5</v>
      </c>
      <c r="O984">
        <v>60</v>
      </c>
      <c r="P984">
        <v>0.085</v>
      </c>
      <c r="Q984">
        <v>100</v>
      </c>
      <c r="R984">
        <v>0.15</v>
      </c>
      <c r="Y984" t="s">
        <v>31</v>
      </c>
    </row>
    <row r="985" spans="1:25">
      <c r="A985" t="s">
        <v>1936</v>
      </c>
      <c r="B985" s="2" t="str">
        <f>Hyperlink("https://www.diodes.com/datasheet/download/ZXTN4002Z.pdf")</f>
        <v>https://www.diodes.com/datasheet/download/ZXTN4002Z.pdf</v>
      </c>
      <c r="C985" t="str">
        <f>Hyperlink("https://www.diodes.com/part/view/ZXTN4002Z","ZXTN4002Z")</f>
        <v>ZXTN4002Z</v>
      </c>
      <c r="D985" t="s">
        <v>863</v>
      </c>
      <c r="H985" t="s">
        <v>27</v>
      </c>
      <c r="I985" t="s">
        <v>28</v>
      </c>
      <c r="J985" t="s">
        <v>79</v>
      </c>
      <c r="K985">
        <v>100</v>
      </c>
      <c r="L985">
        <v>1</v>
      </c>
      <c r="M985">
        <v>3</v>
      </c>
      <c r="N985">
        <v>1.5</v>
      </c>
      <c r="O985">
        <v>60</v>
      </c>
      <c r="P985">
        <v>0.085</v>
      </c>
      <c r="Q985">
        <v>100</v>
      </c>
      <c r="R985">
        <v>0.15</v>
      </c>
      <c r="Y985" t="s">
        <v>31</v>
      </c>
    </row>
    <row r="986" spans="1:25">
      <c r="A986" t="s">
        <v>1937</v>
      </c>
      <c r="B986" s="2" t="str">
        <f>Hyperlink("https://www.diodes.com/datasheet/download/ZXTN4004K.pdf")</f>
        <v>https://www.diodes.com/datasheet/download/ZXTN4004K.pdf</v>
      </c>
      <c r="C986" t="str">
        <f>Hyperlink("https://www.diodes.com/part/view/ZXTN4004K","ZXTN4004K")</f>
        <v>ZXTN4004K</v>
      </c>
      <c r="D986" t="s">
        <v>1938</v>
      </c>
      <c r="H986" t="s">
        <v>27</v>
      </c>
      <c r="I986" t="s">
        <v>54</v>
      </c>
      <c r="J986" t="s">
        <v>79</v>
      </c>
      <c r="K986">
        <v>150</v>
      </c>
      <c r="L986">
        <v>1</v>
      </c>
      <c r="M986">
        <v>3</v>
      </c>
      <c r="N986">
        <v>3.4</v>
      </c>
      <c r="O986">
        <v>60</v>
      </c>
      <c r="P986">
        <v>0.085</v>
      </c>
      <c r="Q986">
        <v>100</v>
      </c>
      <c r="R986">
        <v>0.15</v>
      </c>
      <c r="S986">
        <v>250</v>
      </c>
      <c r="T986" t="s">
        <v>106</v>
      </c>
      <c r="Y986" t="s">
        <v>63</v>
      </c>
    </row>
    <row r="987" spans="1:25">
      <c r="A987" t="s">
        <v>1939</v>
      </c>
      <c r="B987" s="2" t="str">
        <f>Hyperlink("https://www.diodes.com/datasheet/download/ZXTN4004K.pdf")</f>
        <v>https://www.diodes.com/datasheet/download/ZXTN4004K.pdf</v>
      </c>
      <c r="C987" t="str">
        <f>Hyperlink("https://www.diodes.com/part/view/ZXTN4004KQ","ZXTN4004KQ")</f>
        <v>ZXTN4004KQ</v>
      </c>
      <c r="D987" t="s">
        <v>1938</v>
      </c>
      <c r="H987" t="s">
        <v>33</v>
      </c>
      <c r="I987" t="s">
        <v>54</v>
      </c>
      <c r="J987" t="s">
        <v>79</v>
      </c>
      <c r="K987">
        <v>150</v>
      </c>
      <c r="L987">
        <v>1</v>
      </c>
      <c r="M987">
        <v>3</v>
      </c>
      <c r="N987">
        <v>3.4</v>
      </c>
      <c r="O987">
        <v>60</v>
      </c>
      <c r="P987">
        <v>0.085</v>
      </c>
      <c r="Q987">
        <v>100</v>
      </c>
      <c r="R987">
        <v>0.15</v>
      </c>
      <c r="S987">
        <v>250</v>
      </c>
      <c r="T987" t="s">
        <v>106</v>
      </c>
      <c r="Y987" t="s">
        <v>63</v>
      </c>
    </row>
    <row r="988" spans="1:25">
      <c r="A988" t="s">
        <v>1940</v>
      </c>
      <c r="B988" s="2" t="str">
        <f>Hyperlink("https://www.diodes.com/datasheet/download/ZXTN4004Z.pdf")</f>
        <v>https://www.diodes.com/datasheet/download/ZXTN4004Z.pdf</v>
      </c>
      <c r="C988" t="str">
        <f>Hyperlink("https://www.diodes.com/part/view/ZXTN4004Z","ZXTN4004Z")</f>
        <v>ZXTN4004Z</v>
      </c>
      <c r="D988" t="s">
        <v>867</v>
      </c>
      <c r="H988" t="s">
        <v>27</v>
      </c>
      <c r="I988" t="s">
        <v>54</v>
      </c>
      <c r="J988" t="s">
        <v>79</v>
      </c>
      <c r="K988">
        <v>150</v>
      </c>
      <c r="L988">
        <v>1</v>
      </c>
      <c r="M988">
        <v>3</v>
      </c>
      <c r="N988">
        <v>1.5</v>
      </c>
      <c r="O988">
        <v>60</v>
      </c>
      <c r="P988">
        <v>0.085</v>
      </c>
      <c r="Q988">
        <v>100</v>
      </c>
      <c r="R988">
        <v>0.15</v>
      </c>
      <c r="S988">
        <v>250</v>
      </c>
      <c r="T988" t="s">
        <v>106</v>
      </c>
      <c r="Y988" t="s">
        <v>31</v>
      </c>
    </row>
    <row r="989" spans="1:25">
      <c r="A989" t="s">
        <v>1941</v>
      </c>
      <c r="B989" s="2" t="str">
        <f>Hyperlink("https://www.diodes.com/datasheet/download/ZXTN4004Z.pdf")</f>
        <v>https://www.diodes.com/datasheet/download/ZXTN4004Z.pdf</v>
      </c>
      <c r="C989" t="str">
        <f>Hyperlink("https://www.diodes.com/part/view/ZXTN4004ZQ","ZXTN4004ZQ")</f>
        <v>ZXTN4004ZQ</v>
      </c>
      <c r="D989" t="s">
        <v>867</v>
      </c>
      <c r="H989" t="s">
        <v>33</v>
      </c>
      <c r="I989" t="s">
        <v>54</v>
      </c>
      <c r="J989" t="s">
        <v>79</v>
      </c>
      <c r="K989">
        <v>150</v>
      </c>
      <c r="L989">
        <v>1</v>
      </c>
      <c r="M989">
        <v>3</v>
      </c>
      <c r="N989">
        <v>1.5</v>
      </c>
      <c r="O989">
        <v>60</v>
      </c>
      <c r="P989">
        <v>0.085</v>
      </c>
      <c r="Q989">
        <v>100</v>
      </c>
      <c r="R989">
        <v>0.15</v>
      </c>
      <c r="S989">
        <v>250</v>
      </c>
      <c r="T989" t="s">
        <v>106</v>
      </c>
      <c r="Y989" t="s">
        <v>31</v>
      </c>
    </row>
    <row r="990" spans="1:25">
      <c r="A990" t="s">
        <v>1942</v>
      </c>
      <c r="B990" s="2" t="str">
        <f>Hyperlink("https://www.diodes.com/datasheet/download/ZXTN4006Z.pdf")</f>
        <v>https://www.diodes.com/datasheet/download/ZXTN4006Z.pdf</v>
      </c>
      <c r="C990" t="str">
        <f>Hyperlink("https://www.diodes.com/part/view/ZXTN4006Z","ZXTN4006Z")</f>
        <v>ZXTN4006Z</v>
      </c>
      <c r="D990" t="s">
        <v>1943</v>
      </c>
      <c r="H990" t="s">
        <v>27</v>
      </c>
      <c r="I990" t="s">
        <v>54</v>
      </c>
      <c r="J990" t="s">
        <v>79</v>
      </c>
      <c r="K990">
        <v>200</v>
      </c>
      <c r="L990">
        <v>1</v>
      </c>
      <c r="M990">
        <v>3</v>
      </c>
      <c r="N990">
        <v>1.5</v>
      </c>
      <c r="O990">
        <v>60</v>
      </c>
      <c r="P990">
        <v>0.085</v>
      </c>
      <c r="Q990">
        <v>100</v>
      </c>
      <c r="R990">
        <v>0.15</v>
      </c>
      <c r="Y990" t="s">
        <v>31</v>
      </c>
    </row>
    <row r="991" spans="1:25">
      <c r="A991" t="s">
        <v>1944</v>
      </c>
      <c r="B991" s="2" t="str">
        <f>Hyperlink("https://www.diodes.com/datasheet/download/ZXTN4240F.pdf")</f>
        <v>https://www.diodes.com/datasheet/download/ZXTN4240F.pdf</v>
      </c>
      <c r="C991" t="str">
        <f>Hyperlink("https://www.diodes.com/part/view/ZXTN4240F","ZXTN4240F")</f>
        <v>ZXTN4240F</v>
      </c>
      <c r="D991" t="s">
        <v>1945</v>
      </c>
      <c r="H991" t="s">
        <v>27</v>
      </c>
      <c r="I991" t="s">
        <v>439</v>
      </c>
      <c r="J991" t="s">
        <v>79</v>
      </c>
      <c r="K991">
        <v>40</v>
      </c>
      <c r="L991">
        <v>2</v>
      </c>
      <c r="M991">
        <v>3</v>
      </c>
      <c r="N991">
        <v>0.73</v>
      </c>
      <c r="O991">
        <v>350</v>
      </c>
      <c r="P991">
        <v>0.1</v>
      </c>
      <c r="Q991">
        <v>150</v>
      </c>
      <c r="R991">
        <v>2</v>
      </c>
      <c r="S991">
        <v>70</v>
      </c>
      <c r="T991" t="s">
        <v>499</v>
      </c>
      <c r="U991">
        <v>180</v>
      </c>
      <c r="V991" t="s">
        <v>36</v>
      </c>
      <c r="W991">
        <v>100</v>
      </c>
      <c r="Y991" t="s">
        <v>80</v>
      </c>
    </row>
    <row r="992" spans="1:25">
      <c r="A992" t="s">
        <v>1946</v>
      </c>
      <c r="B992" s="2" t="str">
        <f>Hyperlink("https://www.diodes.com/datasheet/download/ZXTN4240FQ.pdf")</f>
        <v>https://www.diodes.com/datasheet/download/ZXTN4240FQ.pdf</v>
      </c>
      <c r="C992" t="str">
        <f>Hyperlink("https://www.diodes.com/part/view/ZXTN4240FQ","ZXTN4240FQ")</f>
        <v>ZXTN4240FQ</v>
      </c>
      <c r="D992" t="s">
        <v>1945</v>
      </c>
      <c r="G992">
        <v>60</v>
      </c>
      <c r="H992" t="s">
        <v>33</v>
      </c>
      <c r="I992" t="s">
        <v>439</v>
      </c>
      <c r="J992" t="s">
        <v>79</v>
      </c>
      <c r="K992">
        <v>40</v>
      </c>
      <c r="L992">
        <v>2</v>
      </c>
      <c r="M992">
        <v>3</v>
      </c>
      <c r="N992">
        <v>0.73</v>
      </c>
      <c r="O992">
        <v>300</v>
      </c>
      <c r="P992">
        <v>0.5</v>
      </c>
      <c r="Q992">
        <v>150</v>
      </c>
      <c r="R992">
        <v>2</v>
      </c>
      <c r="S992">
        <v>70</v>
      </c>
      <c r="T992" t="s">
        <v>499</v>
      </c>
      <c r="U992">
        <v>180</v>
      </c>
      <c r="V992" t="s">
        <v>36</v>
      </c>
      <c r="W992">
        <v>100</v>
      </c>
      <c r="X992" t="s">
        <v>1947</v>
      </c>
      <c r="Y992" t="s">
        <v>80</v>
      </c>
    </row>
    <row r="993" spans="1:25">
      <c r="A993" t="s">
        <v>1948</v>
      </c>
      <c r="B993" s="2" t="str">
        <f>Hyperlink("https://www.diodes.com/datasheet/download/ZXTN5551FLQ.pdf")</f>
        <v>https://www.diodes.com/datasheet/download/ZXTN5551FLQ.pdf</v>
      </c>
      <c r="C993" t="str">
        <f>Hyperlink("https://www.diodes.com/part/view/ZXTN5551FLQ","ZXTN5551FLQ")</f>
        <v>ZXTN5551FLQ</v>
      </c>
      <c r="D993" t="s">
        <v>1303</v>
      </c>
      <c r="H993" t="s">
        <v>33</v>
      </c>
      <c r="I993" t="s">
        <v>54</v>
      </c>
      <c r="J993" t="s">
        <v>79</v>
      </c>
      <c r="K993">
        <v>160</v>
      </c>
      <c r="L993">
        <v>0.6</v>
      </c>
      <c r="N993">
        <v>0.33</v>
      </c>
      <c r="O993">
        <v>80</v>
      </c>
      <c r="P993">
        <v>0.01</v>
      </c>
      <c r="Q993">
        <v>30</v>
      </c>
      <c r="R993">
        <v>0.05</v>
      </c>
      <c r="S993">
        <v>80</v>
      </c>
      <c r="T993">
        <v>0.01</v>
      </c>
      <c r="U993">
        <v>200</v>
      </c>
      <c r="V993" t="s">
        <v>42</v>
      </c>
      <c r="W993">
        <v>130</v>
      </c>
      <c r="Y993" t="s">
        <v>80</v>
      </c>
    </row>
    <row r="994" spans="1:25">
      <c r="A994" t="s">
        <v>1949</v>
      </c>
      <c r="B994" s="2" t="str">
        <f>Hyperlink("https://www.diodes.com/datasheet/download/ZXTN617MA.pdf")</f>
        <v>https://www.diodes.com/datasheet/download/ZXTN617MA.pdf</v>
      </c>
      <c r="C994" t="str">
        <f>Hyperlink("https://www.diodes.com/part/view/ZXTN617MA","ZXTN617MA")</f>
        <v>ZXTN617MA</v>
      </c>
      <c r="D994" t="s">
        <v>1950</v>
      </c>
      <c r="H994" t="s">
        <v>27</v>
      </c>
      <c r="I994" t="s">
        <v>439</v>
      </c>
      <c r="J994" t="s">
        <v>79</v>
      </c>
      <c r="K994">
        <v>15</v>
      </c>
      <c r="L994">
        <v>4.5</v>
      </c>
      <c r="M994">
        <v>15</v>
      </c>
      <c r="N994">
        <v>1.5</v>
      </c>
      <c r="O994">
        <v>300</v>
      </c>
      <c r="P994">
        <v>0.2</v>
      </c>
      <c r="Q994">
        <v>150</v>
      </c>
      <c r="R994">
        <v>5</v>
      </c>
      <c r="S994">
        <v>14</v>
      </c>
      <c r="T994" t="s">
        <v>55</v>
      </c>
      <c r="U994">
        <v>310</v>
      </c>
      <c r="V994" t="s">
        <v>1800</v>
      </c>
      <c r="W994">
        <v>120</v>
      </c>
      <c r="Y994" t="s">
        <v>124</v>
      </c>
    </row>
    <row r="995" spans="1:25">
      <c r="A995" t="s">
        <v>1951</v>
      </c>
      <c r="B995" s="2" t="str">
        <f>Hyperlink("https://www.diodes.com/datasheet/download/ZXTN618MA.pdf")</f>
        <v>https://www.diodes.com/datasheet/download/ZXTN618MA.pdf</v>
      </c>
      <c r="C995" t="str">
        <f>Hyperlink("https://www.diodes.com/part/view/ZXTN618MA","ZXTN618MA")</f>
        <v>ZXTN618MA</v>
      </c>
      <c r="D995" t="s">
        <v>1952</v>
      </c>
      <c r="H995" t="s">
        <v>27</v>
      </c>
      <c r="I995" t="s">
        <v>439</v>
      </c>
      <c r="J995" t="s">
        <v>79</v>
      </c>
      <c r="K995">
        <v>20</v>
      </c>
      <c r="L995">
        <v>4.5</v>
      </c>
      <c r="M995">
        <v>12</v>
      </c>
      <c r="N995">
        <v>1.5</v>
      </c>
      <c r="O995">
        <v>300</v>
      </c>
      <c r="P995">
        <v>0.2</v>
      </c>
      <c r="Q995">
        <v>100</v>
      </c>
      <c r="R995">
        <v>6</v>
      </c>
      <c r="S995">
        <v>15</v>
      </c>
      <c r="T995" t="s">
        <v>55</v>
      </c>
      <c r="U995">
        <v>135</v>
      </c>
      <c r="V995" t="s">
        <v>624</v>
      </c>
      <c r="W995">
        <v>140</v>
      </c>
      <c r="Y995" t="s">
        <v>124</v>
      </c>
    </row>
    <row r="996" spans="1:25">
      <c r="A996" t="s">
        <v>1953</v>
      </c>
      <c r="B996" s="2" t="str">
        <f>Hyperlink("https://www.diodes.com/datasheet/download/ZXTN619MA.pdf")</f>
        <v>https://www.diodes.com/datasheet/download/ZXTN619MA.pdf</v>
      </c>
      <c r="C996" t="str">
        <f>Hyperlink("https://www.diodes.com/part/view/ZXTN619MA","ZXTN619MA")</f>
        <v>ZXTN619MA</v>
      </c>
      <c r="D996" t="s">
        <v>1954</v>
      </c>
      <c r="H996" t="s">
        <v>27</v>
      </c>
      <c r="I996" t="s">
        <v>439</v>
      </c>
      <c r="J996" t="s">
        <v>79</v>
      </c>
      <c r="K996">
        <v>50</v>
      </c>
      <c r="L996">
        <v>4</v>
      </c>
      <c r="M996">
        <v>6</v>
      </c>
      <c r="N996">
        <v>1.5</v>
      </c>
      <c r="O996">
        <v>300</v>
      </c>
      <c r="P996">
        <v>0.2</v>
      </c>
      <c r="Q996">
        <v>100</v>
      </c>
      <c r="R996">
        <v>2</v>
      </c>
      <c r="S996">
        <v>20</v>
      </c>
      <c r="T996" t="s">
        <v>55</v>
      </c>
      <c r="U996">
        <v>220</v>
      </c>
      <c r="V996" t="s">
        <v>624</v>
      </c>
      <c r="W996">
        <v>165</v>
      </c>
      <c r="Y996" t="s">
        <v>124</v>
      </c>
    </row>
    <row r="997" spans="1:25">
      <c r="A997" t="s">
        <v>1955</v>
      </c>
      <c r="B997" s="2" t="str">
        <f>Hyperlink("https://www.diodes.com/datasheet/download/ZXTN620MA.pdf")</f>
        <v>https://www.diodes.com/datasheet/download/ZXTN620MA.pdf</v>
      </c>
      <c r="C997" t="str">
        <f>Hyperlink("https://www.diodes.com/part/view/ZXTN620MA","ZXTN620MA")</f>
        <v>ZXTN620MA</v>
      </c>
      <c r="D997" t="s">
        <v>1956</v>
      </c>
      <c r="H997" t="s">
        <v>27</v>
      </c>
      <c r="I997" t="s">
        <v>439</v>
      </c>
      <c r="J997" t="s">
        <v>79</v>
      </c>
      <c r="K997">
        <v>80</v>
      </c>
      <c r="L997">
        <v>3.5</v>
      </c>
      <c r="M997">
        <v>5</v>
      </c>
      <c r="N997">
        <v>1.5</v>
      </c>
      <c r="O997">
        <v>300</v>
      </c>
      <c r="P997">
        <v>0.2</v>
      </c>
      <c r="Q997">
        <v>60</v>
      </c>
      <c r="R997">
        <v>1.5</v>
      </c>
      <c r="S997">
        <v>20</v>
      </c>
      <c r="T997" t="s">
        <v>55</v>
      </c>
      <c r="U997">
        <v>200</v>
      </c>
      <c r="V997" t="s">
        <v>907</v>
      </c>
      <c r="W997">
        <v>160</v>
      </c>
      <c r="Y997" t="s">
        <v>124</v>
      </c>
    </row>
    <row r="998" spans="1:25">
      <c r="A998" t="s">
        <v>1957</v>
      </c>
      <c r="B998" s="2" t="str">
        <f>Hyperlink("https://www.diodes.com/datasheet/download/ZXTN649F.pdf")</f>
        <v>https://www.diodes.com/datasheet/download/ZXTN649F.pdf</v>
      </c>
      <c r="C998" t="str">
        <f>Hyperlink("https://www.diodes.com/part/view/ZXTN649F","ZXTN649F")</f>
        <v>ZXTN649F</v>
      </c>
      <c r="D998" t="s">
        <v>1958</v>
      </c>
      <c r="H998" t="s">
        <v>27</v>
      </c>
      <c r="I998" t="s">
        <v>439</v>
      </c>
      <c r="J998" t="s">
        <v>79</v>
      </c>
      <c r="K998">
        <v>25</v>
      </c>
      <c r="L998">
        <v>3</v>
      </c>
      <c r="M998">
        <v>6</v>
      </c>
      <c r="N998">
        <v>0.725</v>
      </c>
      <c r="O998">
        <v>200</v>
      </c>
      <c r="P998">
        <v>0.1</v>
      </c>
      <c r="Q998">
        <v>155</v>
      </c>
      <c r="R998">
        <v>2</v>
      </c>
      <c r="S998">
        <v>120</v>
      </c>
      <c r="T998" t="s">
        <v>414</v>
      </c>
      <c r="U998">
        <v>300</v>
      </c>
      <c r="V998" t="s">
        <v>441</v>
      </c>
      <c r="Y998" t="s">
        <v>80</v>
      </c>
    </row>
    <row r="999" spans="1:25">
      <c r="A999" t="s">
        <v>1959</v>
      </c>
      <c r="B999" s="2" t="str">
        <f>Hyperlink("https://www.diodes.com/datasheet/download/ZXTP01500BG.pdf")</f>
        <v>https://www.diodes.com/datasheet/download/ZXTP01500BG.pdf</v>
      </c>
      <c r="C999" t="str">
        <f>Hyperlink("https://www.diodes.com/part/view/ZXTP01500BG","ZXTP01500BG")</f>
        <v>ZXTP01500BG</v>
      </c>
      <c r="D999" t="s">
        <v>1075</v>
      </c>
      <c r="H999" t="s">
        <v>27</v>
      </c>
      <c r="I999" t="s">
        <v>54</v>
      </c>
      <c r="J999" t="s">
        <v>29</v>
      </c>
      <c r="K999">
        <v>500</v>
      </c>
      <c r="L999">
        <v>0.15</v>
      </c>
      <c r="M999">
        <v>0.5</v>
      </c>
      <c r="N999">
        <v>2</v>
      </c>
      <c r="O999">
        <v>100</v>
      </c>
      <c r="P999">
        <v>0.001</v>
      </c>
      <c r="Q999">
        <v>80</v>
      </c>
      <c r="R999">
        <v>0.05</v>
      </c>
      <c r="S999">
        <v>200</v>
      </c>
      <c r="T999" t="s">
        <v>480</v>
      </c>
      <c r="U999">
        <v>500</v>
      </c>
      <c r="V999" t="s">
        <v>808</v>
      </c>
      <c r="W999">
        <v>60</v>
      </c>
      <c r="Y999" t="s">
        <v>330</v>
      </c>
    </row>
    <row r="1000" spans="1:25">
      <c r="A1000" t="s">
        <v>1960</v>
      </c>
      <c r="B1000" s="2" t="str">
        <f>Hyperlink("https://www.diodes.com/datasheet/download/ZXTP01500BGQ.pdf")</f>
        <v>https://www.diodes.com/datasheet/download/ZXTP01500BGQ.pdf</v>
      </c>
      <c r="C1000" t="str">
        <f>Hyperlink("https://www.diodes.com/part/view/ZXTP01500BGQ","ZXTP01500BGQ")</f>
        <v>ZXTP01500BGQ</v>
      </c>
      <c r="D1000" t="s">
        <v>1075</v>
      </c>
      <c r="H1000" t="s">
        <v>33</v>
      </c>
      <c r="I1000" t="s">
        <v>54</v>
      </c>
      <c r="J1000" t="s">
        <v>29</v>
      </c>
      <c r="K1000">
        <v>500</v>
      </c>
      <c r="L1000">
        <v>0.15</v>
      </c>
      <c r="M1000">
        <v>0.5</v>
      </c>
      <c r="N1000">
        <v>2</v>
      </c>
      <c r="O1000">
        <v>100</v>
      </c>
      <c r="P1000">
        <v>0.001</v>
      </c>
      <c r="Q1000">
        <v>80</v>
      </c>
      <c r="R1000">
        <v>0.05</v>
      </c>
      <c r="S1000">
        <v>200</v>
      </c>
      <c r="T1000" t="s">
        <v>480</v>
      </c>
      <c r="U1000">
        <v>500</v>
      </c>
      <c r="V1000" t="s">
        <v>808</v>
      </c>
      <c r="W1000">
        <v>60</v>
      </c>
      <c r="Y1000" t="s">
        <v>330</v>
      </c>
    </row>
    <row r="1001" spans="1:25">
      <c r="A1001" t="s">
        <v>1961</v>
      </c>
      <c r="B1001" s="2" t="str">
        <f>Hyperlink("https://www.diodes.com/datasheet/download/ZXTP03200BG.pdf")</f>
        <v>https://www.diodes.com/datasheet/download/ZXTP03200BG.pdf</v>
      </c>
      <c r="C1001" t="str">
        <f>Hyperlink("https://www.diodes.com/part/view/ZXTP03200BG","ZXTP03200BG")</f>
        <v>ZXTP03200BG</v>
      </c>
      <c r="D1001" t="s">
        <v>1192</v>
      </c>
      <c r="H1001" t="s">
        <v>27</v>
      </c>
      <c r="I1001" t="s">
        <v>54</v>
      </c>
      <c r="J1001" t="s">
        <v>29</v>
      </c>
      <c r="K1001">
        <v>200</v>
      </c>
      <c r="L1001">
        <v>2</v>
      </c>
      <c r="M1001">
        <v>5</v>
      </c>
      <c r="N1001">
        <v>3</v>
      </c>
      <c r="O1001">
        <v>100</v>
      </c>
      <c r="P1001">
        <v>0.01</v>
      </c>
      <c r="Q1001">
        <v>100</v>
      </c>
      <c r="R1001">
        <v>1</v>
      </c>
      <c r="S1001">
        <v>50</v>
      </c>
      <c r="T1001" t="s">
        <v>55</v>
      </c>
      <c r="U1001">
        <v>155</v>
      </c>
      <c r="V1001" t="s">
        <v>96</v>
      </c>
      <c r="W1001">
        <v>105</v>
      </c>
      <c r="Y1001" t="s">
        <v>330</v>
      </c>
    </row>
    <row r="1002" spans="1:25">
      <c r="A1002" t="s">
        <v>1962</v>
      </c>
      <c r="B1002" s="2" t="str">
        <f>Hyperlink("https://www.diodes.com/datasheet/download/ZXTP03200BZ.pdf")</f>
        <v>https://www.diodes.com/datasheet/download/ZXTP03200BZ.pdf</v>
      </c>
      <c r="C1002" t="str">
        <f>Hyperlink("https://www.diodes.com/part/view/ZXTP03200BZ","ZXTP03200BZ")</f>
        <v>ZXTP03200BZ</v>
      </c>
      <c r="D1002" t="s">
        <v>1963</v>
      </c>
      <c r="H1002" t="s">
        <v>27</v>
      </c>
      <c r="I1002" t="s">
        <v>54</v>
      </c>
      <c r="J1002" t="s">
        <v>29</v>
      </c>
      <c r="K1002">
        <v>200</v>
      </c>
      <c r="L1002">
        <v>2</v>
      </c>
      <c r="M1002">
        <v>5</v>
      </c>
      <c r="N1002">
        <v>2.4</v>
      </c>
      <c r="O1002">
        <v>100</v>
      </c>
      <c r="P1002">
        <v>0.01</v>
      </c>
      <c r="Q1002">
        <v>100</v>
      </c>
      <c r="R1002">
        <v>1</v>
      </c>
      <c r="S1002">
        <v>50</v>
      </c>
      <c r="T1002" t="s">
        <v>55</v>
      </c>
      <c r="U1002">
        <v>155</v>
      </c>
      <c r="V1002" t="s">
        <v>96</v>
      </c>
      <c r="W1002">
        <v>105</v>
      </c>
      <c r="Y1002" t="s">
        <v>31</v>
      </c>
    </row>
    <row r="1003" spans="1:25">
      <c r="A1003" t="s">
        <v>1964</v>
      </c>
      <c r="B1003" s="2" t="str">
        <f>Hyperlink("https://www.diodes.com/datasheet/download/ZXTP05120HFF.pdf")</f>
        <v>https://www.diodes.com/datasheet/download/ZXTP05120HFF.pdf</v>
      </c>
      <c r="C1003" t="str">
        <f>Hyperlink("https://www.diodes.com/part/view/ZXTP05120HFF","ZXTP05120HFF")</f>
        <v>ZXTP05120HFF</v>
      </c>
      <c r="D1003" t="s">
        <v>1965</v>
      </c>
      <c r="H1003" t="s">
        <v>27</v>
      </c>
      <c r="I1003" t="s">
        <v>363</v>
      </c>
      <c r="J1003" t="s">
        <v>29</v>
      </c>
      <c r="K1003">
        <v>120</v>
      </c>
      <c r="L1003">
        <v>1</v>
      </c>
      <c r="M1003">
        <v>4</v>
      </c>
      <c r="N1003">
        <v>1.5</v>
      </c>
      <c r="O1003">
        <v>3000</v>
      </c>
      <c r="P1003">
        <v>0.5</v>
      </c>
      <c r="Q1003">
        <v>2000</v>
      </c>
      <c r="R1003">
        <v>2</v>
      </c>
      <c r="S1003">
        <v>1100</v>
      </c>
      <c r="T1003" t="s">
        <v>889</v>
      </c>
      <c r="U1003">
        <v>2000</v>
      </c>
      <c r="V1003" t="s">
        <v>903</v>
      </c>
      <c r="W1003">
        <v>150</v>
      </c>
      <c r="Y1003" t="s">
        <v>1823</v>
      </c>
    </row>
    <row r="1004" spans="1:25">
      <c r="A1004" t="s">
        <v>1966</v>
      </c>
      <c r="B1004" s="2" t="str">
        <f>Hyperlink("https://www.diodes.com/datasheet/download/ZXTP07012EFF.pdf")</f>
        <v>https://www.diodes.com/datasheet/download/ZXTP07012EFF.pdf</v>
      </c>
      <c r="C1004" t="str">
        <f>Hyperlink("https://www.diodes.com/part/view/ZXTP07012EFF","ZXTP07012EFF")</f>
        <v>ZXTP07012EFF</v>
      </c>
      <c r="D1004" t="s">
        <v>1967</v>
      </c>
      <c r="H1004" t="s">
        <v>27</v>
      </c>
      <c r="I1004" t="s">
        <v>439</v>
      </c>
      <c r="J1004" t="s">
        <v>29</v>
      </c>
      <c r="K1004">
        <v>12</v>
      </c>
      <c r="L1004">
        <v>4</v>
      </c>
      <c r="M1004">
        <v>8</v>
      </c>
      <c r="N1004">
        <v>1.5</v>
      </c>
      <c r="O1004">
        <v>500</v>
      </c>
      <c r="P1004">
        <v>0.01</v>
      </c>
      <c r="Q1004">
        <v>230</v>
      </c>
      <c r="R1004">
        <v>4</v>
      </c>
      <c r="S1004">
        <v>100</v>
      </c>
      <c r="T1004" t="s">
        <v>1586</v>
      </c>
      <c r="U1004">
        <v>350</v>
      </c>
      <c r="V1004" t="s">
        <v>1114</v>
      </c>
      <c r="W1004">
        <v>250</v>
      </c>
      <c r="Y1004" t="s">
        <v>1823</v>
      </c>
    </row>
    <row r="1005" spans="1:25">
      <c r="A1005" t="s">
        <v>1968</v>
      </c>
      <c r="B1005" s="2" t="str">
        <f>Hyperlink("https://www.diodes.com/datasheet/download/ZXTP07040DFF.pdf")</f>
        <v>https://www.diodes.com/datasheet/download/ZXTP07040DFF.pdf</v>
      </c>
      <c r="C1005" t="str">
        <f>Hyperlink("https://www.diodes.com/part/view/ZXTP07040DFF","ZXTP07040DFF")</f>
        <v>ZXTP07040DFF</v>
      </c>
      <c r="D1005" t="s">
        <v>1969</v>
      </c>
      <c r="H1005" t="s">
        <v>27</v>
      </c>
      <c r="I1005" t="s">
        <v>439</v>
      </c>
      <c r="J1005" t="s">
        <v>29</v>
      </c>
      <c r="K1005">
        <v>40</v>
      </c>
      <c r="L1005">
        <v>3</v>
      </c>
      <c r="M1005">
        <v>6</v>
      </c>
      <c r="N1005">
        <v>1.5</v>
      </c>
      <c r="O1005">
        <v>300</v>
      </c>
      <c r="P1005">
        <v>0.01</v>
      </c>
      <c r="Q1005">
        <v>80</v>
      </c>
      <c r="R1005">
        <v>3</v>
      </c>
      <c r="S1005">
        <v>180</v>
      </c>
      <c r="T1005" t="s">
        <v>440</v>
      </c>
      <c r="U1005">
        <v>540</v>
      </c>
      <c r="V1005" t="s">
        <v>552</v>
      </c>
      <c r="W1005">
        <v>200</v>
      </c>
      <c r="Y1005" t="s">
        <v>1823</v>
      </c>
    </row>
    <row r="1006" spans="1:25">
      <c r="A1006" t="s">
        <v>1970</v>
      </c>
      <c r="B1006" s="2" t="str">
        <f>Hyperlink("https://www.diodes.com/datasheet/download/ZXTP08400BFF.pdf")</f>
        <v>https://www.diodes.com/datasheet/download/ZXTP08400BFF.pdf</v>
      </c>
      <c r="C1006" t="str">
        <f>Hyperlink("https://www.diodes.com/part/view/ZXTP08400BFF","ZXTP08400BFF")</f>
        <v>ZXTP08400BFF</v>
      </c>
      <c r="D1006" t="s">
        <v>1971</v>
      </c>
      <c r="H1006" t="s">
        <v>27</v>
      </c>
      <c r="I1006" t="s">
        <v>54</v>
      </c>
      <c r="J1006" t="s">
        <v>29</v>
      </c>
      <c r="K1006">
        <v>400</v>
      </c>
      <c r="L1006">
        <v>0.2</v>
      </c>
      <c r="M1006">
        <v>1</v>
      </c>
      <c r="N1006">
        <v>1.5</v>
      </c>
      <c r="O1006">
        <v>100</v>
      </c>
      <c r="P1006">
        <v>0.05</v>
      </c>
      <c r="Q1006">
        <v>100</v>
      </c>
      <c r="R1006">
        <v>0.2</v>
      </c>
      <c r="S1006">
        <v>125</v>
      </c>
      <c r="T1006" t="s">
        <v>42</v>
      </c>
      <c r="U1006">
        <v>190</v>
      </c>
      <c r="V1006" t="s">
        <v>56</v>
      </c>
      <c r="W1006">
        <v>70</v>
      </c>
      <c r="Y1006" t="s">
        <v>1823</v>
      </c>
    </row>
    <row r="1007" spans="1:25">
      <c r="A1007" t="s">
        <v>1972</v>
      </c>
      <c r="B1007" s="2" t="str">
        <f>Hyperlink("https://www.diodes.com/datasheet/download/ZXTP19020CFF.pdf")</f>
        <v>https://www.diodes.com/datasheet/download/ZXTP19020CFF.pdf</v>
      </c>
      <c r="C1007" t="str">
        <f>Hyperlink("https://www.diodes.com/part/view/ZXTP19020CFF","ZXTP19020CFF")</f>
        <v>ZXTP19020CFF</v>
      </c>
      <c r="D1007" t="s">
        <v>1973</v>
      </c>
      <c r="H1007" t="s">
        <v>27</v>
      </c>
      <c r="I1007" t="s">
        <v>439</v>
      </c>
      <c r="J1007" t="s">
        <v>29</v>
      </c>
      <c r="K1007">
        <v>20</v>
      </c>
      <c r="L1007">
        <v>5</v>
      </c>
      <c r="M1007">
        <v>10</v>
      </c>
      <c r="N1007">
        <v>1.5</v>
      </c>
      <c r="O1007">
        <v>200</v>
      </c>
      <c r="P1007">
        <v>0.1</v>
      </c>
      <c r="Q1007">
        <v>110</v>
      </c>
      <c r="R1007">
        <v>5</v>
      </c>
      <c r="S1007">
        <v>70</v>
      </c>
      <c r="T1007" t="s">
        <v>852</v>
      </c>
      <c r="U1007">
        <v>120</v>
      </c>
      <c r="V1007" t="s">
        <v>552</v>
      </c>
      <c r="W1007">
        <v>200</v>
      </c>
      <c r="Y1007" t="s">
        <v>1823</v>
      </c>
    </row>
    <row r="1008" spans="1:25">
      <c r="A1008" t="s">
        <v>1974</v>
      </c>
      <c r="B1008" s="2" t="str">
        <f>Hyperlink("https://www.diodes.com/datasheet/download/ZXTP19020DFF.pdf")</f>
        <v>https://www.diodes.com/datasheet/download/ZXTP19020DFF.pdf</v>
      </c>
      <c r="C1008" t="str">
        <f>Hyperlink("https://www.diodes.com/part/view/ZXTP19020DFF","ZXTP19020DFF")</f>
        <v>ZXTP19020DFF</v>
      </c>
      <c r="D1008" t="s">
        <v>1975</v>
      </c>
      <c r="H1008" t="s">
        <v>27</v>
      </c>
      <c r="I1008" t="s">
        <v>439</v>
      </c>
      <c r="J1008" t="s">
        <v>29</v>
      </c>
      <c r="K1008">
        <v>20</v>
      </c>
      <c r="L1008">
        <v>5.5</v>
      </c>
      <c r="M1008">
        <v>15</v>
      </c>
      <c r="N1008">
        <v>1.5</v>
      </c>
      <c r="O1008">
        <v>300</v>
      </c>
      <c r="P1008">
        <v>0.1</v>
      </c>
      <c r="Q1008">
        <v>85</v>
      </c>
      <c r="R1008">
        <v>5.5</v>
      </c>
      <c r="S1008">
        <v>125</v>
      </c>
      <c r="T1008" t="s">
        <v>508</v>
      </c>
      <c r="U1008">
        <v>140</v>
      </c>
      <c r="V1008" t="s">
        <v>552</v>
      </c>
      <c r="W1008">
        <v>176</v>
      </c>
      <c r="Y1008" t="s">
        <v>1823</v>
      </c>
    </row>
    <row r="1009" spans="1:25">
      <c r="A1009" t="s">
        <v>1976</v>
      </c>
      <c r="B1009" s="2" t="str">
        <f>Hyperlink("https://www.diodes.com/datasheet/download/ZXTP19020DG.pdf")</f>
        <v>https://www.diodes.com/datasheet/download/ZXTP19020DG.pdf</v>
      </c>
      <c r="C1009" t="str">
        <f>Hyperlink("https://www.diodes.com/part/view/ZXTP19020DG","ZXTP19020DG")</f>
        <v>ZXTP19020DG</v>
      </c>
      <c r="D1009" t="s">
        <v>1977</v>
      </c>
      <c r="H1009" t="s">
        <v>27</v>
      </c>
      <c r="I1009" t="s">
        <v>439</v>
      </c>
      <c r="J1009" t="s">
        <v>29</v>
      </c>
      <c r="K1009">
        <v>20</v>
      </c>
      <c r="L1009">
        <v>8</v>
      </c>
      <c r="M1009">
        <v>15</v>
      </c>
      <c r="N1009">
        <v>3</v>
      </c>
      <c r="O1009">
        <v>300</v>
      </c>
      <c r="P1009">
        <v>0.1</v>
      </c>
      <c r="Q1009">
        <v>200</v>
      </c>
      <c r="R1009">
        <v>2</v>
      </c>
      <c r="S1009">
        <v>130</v>
      </c>
      <c r="T1009" t="s">
        <v>508</v>
      </c>
      <c r="U1009">
        <v>145</v>
      </c>
      <c r="V1009" t="s">
        <v>552</v>
      </c>
      <c r="W1009">
        <v>176</v>
      </c>
      <c r="Y1009" t="s">
        <v>330</v>
      </c>
    </row>
    <row r="1010" spans="1:25">
      <c r="A1010" t="s">
        <v>1978</v>
      </c>
      <c r="B1010" s="2" t="str">
        <f>Hyperlink("https://www.diodes.com/datasheet/download/ZXTP19020DZ.pdf")</f>
        <v>https://www.diodes.com/datasheet/download/ZXTP19020DZ.pdf</v>
      </c>
      <c r="C1010" t="str">
        <f>Hyperlink("https://www.diodes.com/part/view/ZXTP19020DZ","ZXTP19020DZ")</f>
        <v>ZXTP19020DZ</v>
      </c>
      <c r="D1010" t="s">
        <v>1979</v>
      </c>
      <c r="H1010" t="s">
        <v>27</v>
      </c>
      <c r="I1010" t="s">
        <v>439</v>
      </c>
      <c r="J1010" t="s">
        <v>29</v>
      </c>
      <c r="K1010">
        <v>20</v>
      </c>
      <c r="L1010">
        <v>6</v>
      </c>
      <c r="M1010">
        <v>15</v>
      </c>
      <c r="N1010">
        <v>2.4</v>
      </c>
      <c r="O1010">
        <v>300</v>
      </c>
      <c r="P1010">
        <v>0.1</v>
      </c>
      <c r="Q1010">
        <v>65</v>
      </c>
      <c r="R1010">
        <v>6</v>
      </c>
      <c r="S1010">
        <v>130</v>
      </c>
      <c r="T1010" t="s">
        <v>508</v>
      </c>
      <c r="U1010">
        <v>145</v>
      </c>
      <c r="V1010" t="s">
        <v>552</v>
      </c>
      <c r="W1010">
        <v>176</v>
      </c>
      <c r="Y1010" t="s">
        <v>31</v>
      </c>
    </row>
    <row r="1011" spans="1:25">
      <c r="A1011" t="s">
        <v>1980</v>
      </c>
      <c r="B1011" s="2" t="str">
        <f>Hyperlink("https://www.diodes.com/datasheet/download/ZXTP19040CGQ.pdf")</f>
        <v>https://www.diodes.com/datasheet/download/ZXTP19040CGQ.pdf</v>
      </c>
      <c r="C1011" t="str">
        <f>Hyperlink("https://www.diodes.com/part/view/ZXTP19040CGQ","ZXTP19040CGQ")</f>
        <v>ZXTP19040CGQ</v>
      </c>
      <c r="D1011" t="s">
        <v>438</v>
      </c>
      <c r="H1011" t="s">
        <v>33</v>
      </c>
      <c r="I1011" t="s">
        <v>439</v>
      </c>
      <c r="J1011" t="s">
        <v>29</v>
      </c>
      <c r="K1011">
        <v>40</v>
      </c>
      <c r="L1011">
        <v>3</v>
      </c>
      <c r="M1011">
        <v>5</v>
      </c>
      <c r="N1011">
        <v>2</v>
      </c>
      <c r="O1011">
        <v>220</v>
      </c>
      <c r="P1011">
        <v>0.5</v>
      </c>
      <c r="Q1011">
        <v>100</v>
      </c>
      <c r="R1011">
        <v>3</v>
      </c>
      <c r="S1011">
        <v>150</v>
      </c>
      <c r="T1011" t="s">
        <v>440</v>
      </c>
      <c r="U1011">
        <v>500</v>
      </c>
      <c r="V1011" t="s">
        <v>441</v>
      </c>
      <c r="W1011">
        <v>150</v>
      </c>
      <c r="Y1011" t="s">
        <v>330</v>
      </c>
    </row>
    <row r="1012" spans="1:25">
      <c r="A1012" t="s">
        <v>1981</v>
      </c>
      <c r="B1012" s="2" t="str">
        <f>Hyperlink("https://www.diodes.com/datasheet/download/ZXTP19060CFF.pdf")</f>
        <v>https://www.diodes.com/datasheet/download/ZXTP19060CFF.pdf</v>
      </c>
      <c r="C1012" t="str">
        <f>Hyperlink("https://www.diodes.com/part/view/ZXTP19060CFF","ZXTP19060CFF")</f>
        <v>ZXTP19060CFF</v>
      </c>
      <c r="D1012" t="s">
        <v>1982</v>
      </c>
      <c r="H1012" t="s">
        <v>27</v>
      </c>
      <c r="I1012" t="s">
        <v>439</v>
      </c>
      <c r="J1012" t="s">
        <v>29</v>
      </c>
      <c r="K1012">
        <v>60</v>
      </c>
      <c r="L1012">
        <v>4</v>
      </c>
      <c r="M1012">
        <v>7</v>
      </c>
      <c r="N1012">
        <v>1.5</v>
      </c>
      <c r="O1012">
        <v>200</v>
      </c>
      <c r="P1012">
        <v>0.1</v>
      </c>
      <c r="Q1012">
        <v>160</v>
      </c>
      <c r="R1012">
        <v>1</v>
      </c>
      <c r="S1012">
        <v>200</v>
      </c>
      <c r="T1012" t="s">
        <v>852</v>
      </c>
      <c r="U1012">
        <v>270</v>
      </c>
      <c r="V1012" t="s">
        <v>738</v>
      </c>
      <c r="W1012">
        <v>180</v>
      </c>
      <c r="Y1012" t="s">
        <v>1823</v>
      </c>
    </row>
    <row r="1013" spans="1:25">
      <c r="A1013" t="s">
        <v>1983</v>
      </c>
      <c r="B1013" s="2" t="str">
        <f>Hyperlink("https://www.diodes.com/datasheet/download/ZXTP19060CG.pdf")</f>
        <v>https://www.diodes.com/datasheet/download/ZXTP19060CG.pdf</v>
      </c>
      <c r="C1013" t="str">
        <f>Hyperlink("https://www.diodes.com/part/view/ZXTP19060CG","ZXTP19060CG")</f>
        <v>ZXTP19060CG</v>
      </c>
      <c r="D1013" t="s">
        <v>1184</v>
      </c>
      <c r="H1013" t="s">
        <v>27</v>
      </c>
      <c r="I1013" t="s">
        <v>439</v>
      </c>
      <c r="J1013" t="s">
        <v>29</v>
      </c>
      <c r="K1013">
        <v>60</v>
      </c>
      <c r="L1013">
        <v>5</v>
      </c>
      <c r="M1013">
        <v>7</v>
      </c>
      <c r="N1013">
        <v>3</v>
      </c>
      <c r="O1013">
        <v>200</v>
      </c>
      <c r="P1013">
        <v>0.1</v>
      </c>
      <c r="Q1013">
        <v>20</v>
      </c>
      <c r="R1013">
        <v>5</v>
      </c>
      <c r="S1013">
        <v>205</v>
      </c>
      <c r="T1013" t="s">
        <v>852</v>
      </c>
      <c r="U1013">
        <v>750</v>
      </c>
      <c r="V1013" t="s">
        <v>552</v>
      </c>
      <c r="W1013">
        <v>180</v>
      </c>
      <c r="Y1013" t="s">
        <v>330</v>
      </c>
    </row>
    <row r="1014" spans="1:25">
      <c r="A1014" t="s">
        <v>1984</v>
      </c>
      <c r="B1014" s="2" t="str">
        <f>Hyperlink("https://www.diodes.com/datasheet/download/ZXTP19060CZ.pdf")</f>
        <v>https://www.diodes.com/datasheet/download/ZXTP19060CZ.pdf</v>
      </c>
      <c r="C1014" t="str">
        <f>Hyperlink("https://www.diodes.com/part/view/ZXTP19060CZ","ZXTP19060CZ")</f>
        <v>ZXTP19060CZ</v>
      </c>
      <c r="D1014" t="s">
        <v>1985</v>
      </c>
      <c r="H1014" t="s">
        <v>27</v>
      </c>
      <c r="I1014" t="s">
        <v>439</v>
      </c>
      <c r="J1014" t="s">
        <v>29</v>
      </c>
      <c r="K1014">
        <v>60</v>
      </c>
      <c r="L1014">
        <v>4.5</v>
      </c>
      <c r="M1014">
        <v>7</v>
      </c>
      <c r="N1014">
        <v>2.4</v>
      </c>
      <c r="O1014">
        <v>200</v>
      </c>
      <c r="P1014">
        <v>0.1</v>
      </c>
      <c r="Q1014">
        <v>160</v>
      </c>
      <c r="R1014">
        <v>1</v>
      </c>
      <c r="S1014">
        <v>205</v>
      </c>
      <c r="T1014" t="s">
        <v>852</v>
      </c>
      <c r="U1014">
        <v>750</v>
      </c>
      <c r="V1014" t="s">
        <v>552</v>
      </c>
      <c r="W1014">
        <v>180</v>
      </c>
      <c r="Y1014" t="s">
        <v>31</v>
      </c>
    </row>
    <row r="1015" spans="1:25">
      <c r="A1015" t="s">
        <v>1986</v>
      </c>
      <c r="B1015" s="2" t="str">
        <f>Hyperlink("https://www.diodes.com/datasheet/download/ZXTP19100CFF.pdf")</f>
        <v>https://www.diodes.com/datasheet/download/ZXTP19100CFF.pdf</v>
      </c>
      <c r="C1015" t="str">
        <f>Hyperlink("https://www.diodes.com/part/view/ZXTP19100CFF","ZXTP19100CFF")</f>
        <v>ZXTP19100CFF</v>
      </c>
      <c r="D1015" t="s">
        <v>1987</v>
      </c>
      <c r="H1015" t="s">
        <v>27</v>
      </c>
      <c r="I1015" t="s">
        <v>439</v>
      </c>
      <c r="J1015" t="s">
        <v>29</v>
      </c>
      <c r="K1015">
        <v>100</v>
      </c>
      <c r="L1015">
        <v>2</v>
      </c>
      <c r="M1015">
        <v>3</v>
      </c>
      <c r="N1015">
        <v>1.5</v>
      </c>
      <c r="O1015">
        <v>200</v>
      </c>
      <c r="P1015">
        <v>0.1</v>
      </c>
      <c r="Q1015">
        <v>70</v>
      </c>
      <c r="R1015">
        <v>1</v>
      </c>
      <c r="S1015">
        <v>130</v>
      </c>
      <c r="T1015" t="s">
        <v>961</v>
      </c>
      <c r="U1015">
        <v>225</v>
      </c>
      <c r="V1015" t="s">
        <v>36</v>
      </c>
      <c r="W1015">
        <v>142</v>
      </c>
      <c r="Y1015" t="s">
        <v>1823</v>
      </c>
    </row>
    <row r="1016" spans="1:25">
      <c r="A1016" t="s">
        <v>1988</v>
      </c>
      <c r="B1016" s="2" t="str">
        <f>Hyperlink("https://www.diodes.com/datasheet/download/ZXTP19100CG.pdf")</f>
        <v>https://www.diodes.com/datasheet/download/ZXTP19100CG.pdf</v>
      </c>
      <c r="C1016" t="str">
        <f>Hyperlink("https://www.diodes.com/part/view/ZXTP19100CG","ZXTP19100CG")</f>
        <v>ZXTP19100CG</v>
      </c>
      <c r="D1016" t="s">
        <v>1141</v>
      </c>
      <c r="H1016" t="s">
        <v>27</v>
      </c>
      <c r="I1016" t="s">
        <v>439</v>
      </c>
      <c r="J1016" t="s">
        <v>29</v>
      </c>
      <c r="K1016">
        <v>100</v>
      </c>
      <c r="L1016">
        <v>2</v>
      </c>
      <c r="M1016">
        <v>3</v>
      </c>
      <c r="N1016">
        <v>3</v>
      </c>
      <c r="O1016">
        <v>200</v>
      </c>
      <c r="P1016">
        <v>0.1</v>
      </c>
      <c r="Q1016">
        <v>20</v>
      </c>
      <c r="R1016">
        <v>2</v>
      </c>
      <c r="S1016">
        <v>130</v>
      </c>
      <c r="T1016" t="s">
        <v>961</v>
      </c>
      <c r="U1016">
        <v>295</v>
      </c>
      <c r="V1016" t="s">
        <v>62</v>
      </c>
      <c r="W1016">
        <v>142</v>
      </c>
      <c r="Y1016" t="s">
        <v>330</v>
      </c>
    </row>
    <row r="1017" spans="1:25">
      <c r="A1017" t="s">
        <v>1989</v>
      </c>
      <c r="B1017" s="2" t="str">
        <f>Hyperlink("https://www.diodes.com/datasheet/download/ZXTP19100CZ.pdf")</f>
        <v>https://www.diodes.com/datasheet/download/ZXTP19100CZ.pdf</v>
      </c>
      <c r="C1017" t="str">
        <f>Hyperlink("https://www.diodes.com/part/view/ZXTP19100CZ","ZXTP19100CZ")</f>
        <v>ZXTP19100CZ</v>
      </c>
      <c r="D1017" t="s">
        <v>1990</v>
      </c>
      <c r="H1017" t="s">
        <v>27</v>
      </c>
      <c r="I1017" t="s">
        <v>439</v>
      </c>
      <c r="J1017" t="s">
        <v>29</v>
      </c>
      <c r="K1017">
        <v>100</v>
      </c>
      <c r="L1017">
        <v>2</v>
      </c>
      <c r="M1017">
        <v>3</v>
      </c>
      <c r="N1017">
        <v>2.4</v>
      </c>
      <c r="O1017">
        <v>200</v>
      </c>
      <c r="P1017">
        <v>0.1</v>
      </c>
      <c r="Q1017">
        <v>70</v>
      </c>
      <c r="R1017">
        <v>1</v>
      </c>
      <c r="S1017">
        <v>130</v>
      </c>
      <c r="T1017" t="s">
        <v>961</v>
      </c>
      <c r="U1017">
        <v>225</v>
      </c>
      <c r="V1017" t="s">
        <v>36</v>
      </c>
      <c r="W1017">
        <v>142</v>
      </c>
      <c r="Y1017" t="s">
        <v>31</v>
      </c>
    </row>
    <row r="1018" spans="1:25">
      <c r="A1018" t="s">
        <v>1991</v>
      </c>
      <c r="B1018" s="2" t="str">
        <f>Hyperlink("https://www.diodes.com/datasheet/download/ZXTP19100CZ.pdf")</f>
        <v>https://www.diodes.com/datasheet/download/ZXTP19100CZ.pdf</v>
      </c>
      <c r="C1018" t="str">
        <f>Hyperlink("https://www.diodes.com/part/view/ZXTP19100CZQ","ZXTP19100CZQ")</f>
        <v>ZXTP19100CZQ</v>
      </c>
      <c r="D1018" t="s">
        <v>1990</v>
      </c>
      <c r="H1018" t="s">
        <v>33</v>
      </c>
      <c r="I1018" t="s">
        <v>439</v>
      </c>
      <c r="J1018" t="s">
        <v>29</v>
      </c>
      <c r="K1018">
        <v>100</v>
      </c>
      <c r="L1018">
        <v>2</v>
      </c>
      <c r="M1018">
        <v>3</v>
      </c>
      <c r="N1018">
        <v>2.4</v>
      </c>
      <c r="O1018">
        <v>200</v>
      </c>
      <c r="P1018">
        <v>0.1</v>
      </c>
      <c r="Q1018">
        <v>70</v>
      </c>
      <c r="R1018">
        <v>1</v>
      </c>
      <c r="S1018">
        <v>130</v>
      </c>
      <c r="T1018" t="s">
        <v>961</v>
      </c>
      <c r="U1018">
        <v>225</v>
      </c>
      <c r="V1018" t="s">
        <v>36</v>
      </c>
      <c r="W1018">
        <v>142</v>
      </c>
      <c r="Y1018" t="s">
        <v>31</v>
      </c>
    </row>
    <row r="1019" spans="1:25">
      <c r="A1019" t="s">
        <v>1992</v>
      </c>
      <c r="B1019" s="2" t="str">
        <f>Hyperlink("https://www.diodes.com/datasheet/download/ZXTP2006E6.pdf")</f>
        <v>https://www.diodes.com/datasheet/download/ZXTP2006E6.pdf</v>
      </c>
      <c r="C1019" t="str">
        <f>Hyperlink("https://www.diodes.com/part/view/ZXTP2006E6","ZXTP2006E6")</f>
        <v>ZXTP2006E6</v>
      </c>
      <c r="D1019" t="s">
        <v>1646</v>
      </c>
      <c r="H1019" t="s">
        <v>27</v>
      </c>
      <c r="I1019" t="s">
        <v>439</v>
      </c>
      <c r="J1019" t="s">
        <v>29</v>
      </c>
      <c r="K1019">
        <v>20</v>
      </c>
      <c r="L1019">
        <v>3.5</v>
      </c>
      <c r="M1019">
        <v>10</v>
      </c>
      <c r="N1019">
        <v>1.1</v>
      </c>
      <c r="O1019">
        <v>300</v>
      </c>
      <c r="P1019">
        <v>0.01</v>
      </c>
      <c r="Q1019">
        <v>150</v>
      </c>
      <c r="R1019">
        <v>3.5</v>
      </c>
      <c r="S1019">
        <v>15</v>
      </c>
      <c r="T1019" t="s">
        <v>55</v>
      </c>
      <c r="U1019">
        <v>140</v>
      </c>
      <c r="V1019" t="s">
        <v>508</v>
      </c>
      <c r="W1019">
        <v>110</v>
      </c>
      <c r="Y1019" t="s">
        <v>452</v>
      </c>
    </row>
    <row r="1020" spans="1:25">
      <c r="A1020" t="s">
        <v>1993</v>
      </c>
      <c r="B1020" s="2" t="str">
        <f>Hyperlink("https://www.diodes.com/datasheet/download/ZXTP2008G.pdf")</f>
        <v>https://www.diodes.com/datasheet/download/ZXTP2008G.pdf</v>
      </c>
      <c r="C1020" t="str">
        <f>Hyperlink("https://www.diodes.com/part/view/ZXTP2008G","ZXTP2008G")</f>
        <v>ZXTP2008G</v>
      </c>
      <c r="D1020" t="s">
        <v>1181</v>
      </c>
      <c r="H1020" t="s">
        <v>27</v>
      </c>
      <c r="I1020" t="s">
        <v>439</v>
      </c>
      <c r="J1020" t="s">
        <v>29</v>
      </c>
      <c r="K1020">
        <v>30</v>
      </c>
      <c r="L1020">
        <v>5.5</v>
      </c>
      <c r="M1020">
        <v>20</v>
      </c>
      <c r="N1020">
        <v>3</v>
      </c>
      <c r="O1020">
        <v>100</v>
      </c>
      <c r="P1020">
        <v>0.01</v>
      </c>
      <c r="Q1020">
        <v>70</v>
      </c>
      <c r="R1020">
        <v>5</v>
      </c>
      <c r="S1020">
        <v>45</v>
      </c>
      <c r="T1020" t="s">
        <v>961</v>
      </c>
      <c r="U1020">
        <v>85</v>
      </c>
      <c r="V1020" t="s">
        <v>852</v>
      </c>
      <c r="W1020">
        <v>110</v>
      </c>
      <c r="Y1020" t="s">
        <v>330</v>
      </c>
    </row>
    <row r="1021" spans="1:25">
      <c r="A1021" t="s">
        <v>1994</v>
      </c>
      <c r="B1021" s="2" t="str">
        <f>Hyperlink("https://www.diodes.com/datasheet/download/ZXTP2008Z.pdf")</f>
        <v>https://www.diodes.com/datasheet/download/ZXTP2008Z.pdf</v>
      </c>
      <c r="C1021" t="str">
        <f>Hyperlink("https://www.diodes.com/part/view/ZXTP2008Z","ZXTP2008Z")</f>
        <v>ZXTP2008Z</v>
      </c>
      <c r="D1021" t="s">
        <v>1995</v>
      </c>
      <c r="H1021" t="s">
        <v>27</v>
      </c>
      <c r="I1021" t="s">
        <v>439</v>
      </c>
      <c r="J1021" t="s">
        <v>29</v>
      </c>
      <c r="K1021">
        <v>30</v>
      </c>
      <c r="L1021">
        <v>5.5</v>
      </c>
      <c r="M1021">
        <v>20</v>
      </c>
      <c r="N1021">
        <v>2.1</v>
      </c>
      <c r="O1021">
        <v>100</v>
      </c>
      <c r="P1021">
        <v>0.01</v>
      </c>
      <c r="Q1021">
        <v>70</v>
      </c>
      <c r="R1021">
        <v>5</v>
      </c>
      <c r="S1021">
        <v>40</v>
      </c>
      <c r="T1021" t="s">
        <v>961</v>
      </c>
      <c r="U1021">
        <v>80</v>
      </c>
      <c r="V1021" t="s">
        <v>852</v>
      </c>
      <c r="W1021">
        <v>110</v>
      </c>
      <c r="Y1021" t="s">
        <v>31</v>
      </c>
    </row>
    <row r="1022" spans="1:25">
      <c r="A1022" t="s">
        <v>1996</v>
      </c>
      <c r="B1022" s="2" t="str">
        <f>Hyperlink("https://www.diodes.com/datasheet/download/ZXTP2008ZQ.pdf")</f>
        <v>https://www.diodes.com/datasheet/download/ZXTP2008ZQ.pdf</v>
      </c>
      <c r="C1022" t="str">
        <f>Hyperlink("https://www.diodes.com/part/view/ZXTP2008ZQ","ZXTP2008ZQ")</f>
        <v>ZXTP2008ZQ</v>
      </c>
      <c r="D1022" t="s">
        <v>1995</v>
      </c>
      <c r="H1022" t="s">
        <v>33</v>
      </c>
      <c r="I1022" t="s">
        <v>439</v>
      </c>
      <c r="J1022" t="s">
        <v>29</v>
      </c>
      <c r="K1022">
        <v>30</v>
      </c>
      <c r="L1022">
        <v>5.5</v>
      </c>
      <c r="M1022">
        <v>20</v>
      </c>
      <c r="N1022">
        <v>2.1</v>
      </c>
      <c r="O1022">
        <v>100</v>
      </c>
      <c r="P1022">
        <v>0.01</v>
      </c>
      <c r="Q1022">
        <v>70</v>
      </c>
      <c r="R1022">
        <v>5</v>
      </c>
      <c r="S1022">
        <v>40</v>
      </c>
      <c r="T1022" t="s">
        <v>961</v>
      </c>
      <c r="U1022">
        <v>80</v>
      </c>
      <c r="V1022" t="s">
        <v>852</v>
      </c>
      <c r="W1022">
        <v>110</v>
      </c>
      <c r="Y1022" t="s">
        <v>31</v>
      </c>
    </row>
    <row r="1023" spans="1:25">
      <c r="A1023" t="s">
        <v>1997</v>
      </c>
      <c r="B1023" s="2" t="str">
        <f>Hyperlink("https://www.diodes.com/datasheet/download/ZXTP2009Z.pdf")</f>
        <v>https://www.diodes.com/datasheet/download/ZXTP2009Z.pdf</v>
      </c>
      <c r="C1023" t="str">
        <f>Hyperlink("https://www.diodes.com/part/view/ZXTP2009Z","ZXTP2009Z")</f>
        <v>ZXTP2009Z</v>
      </c>
      <c r="D1023" t="s">
        <v>1648</v>
      </c>
      <c r="H1023" t="s">
        <v>27</v>
      </c>
      <c r="I1023" t="s">
        <v>439</v>
      </c>
      <c r="J1023" t="s">
        <v>29</v>
      </c>
      <c r="K1023">
        <v>40</v>
      </c>
      <c r="L1023">
        <v>5.5</v>
      </c>
      <c r="M1023">
        <v>15</v>
      </c>
      <c r="N1023">
        <v>2.1</v>
      </c>
      <c r="O1023">
        <v>200</v>
      </c>
      <c r="P1023">
        <v>0.01</v>
      </c>
      <c r="Q1023">
        <v>110</v>
      </c>
      <c r="R1023">
        <v>5.5</v>
      </c>
      <c r="S1023">
        <v>30</v>
      </c>
      <c r="T1023" t="s">
        <v>55</v>
      </c>
      <c r="U1023">
        <v>175</v>
      </c>
      <c r="V1023" t="s">
        <v>552</v>
      </c>
      <c r="W1023">
        <v>152</v>
      </c>
      <c r="Y1023" t="s">
        <v>31</v>
      </c>
    </row>
    <row r="1024" spans="1:25">
      <c r="A1024" t="s">
        <v>1998</v>
      </c>
      <c r="B1024" s="2" t="str">
        <f>Hyperlink("https://www.diodes.com/datasheet/download/ZXTP2009ZQ.pdf")</f>
        <v>https://www.diodes.com/datasheet/download/ZXTP2009ZQ.pdf</v>
      </c>
      <c r="C1024" t="str">
        <f>Hyperlink("https://www.diodes.com/part/view/ZXTP2009ZQ","ZXTP2009ZQ")</f>
        <v>ZXTP2009ZQ</v>
      </c>
      <c r="D1024" t="s">
        <v>1648</v>
      </c>
      <c r="H1024" t="s">
        <v>33</v>
      </c>
      <c r="I1024" t="s">
        <v>439</v>
      </c>
      <c r="J1024" t="s">
        <v>29</v>
      </c>
      <c r="K1024">
        <v>40</v>
      </c>
      <c r="L1024">
        <v>5.5</v>
      </c>
      <c r="M1024">
        <v>15</v>
      </c>
      <c r="N1024">
        <v>2.1</v>
      </c>
      <c r="O1024">
        <v>200</v>
      </c>
      <c r="P1024">
        <v>0.01</v>
      </c>
      <c r="Q1024">
        <v>110</v>
      </c>
      <c r="R1024">
        <v>5.5</v>
      </c>
      <c r="S1024">
        <v>30</v>
      </c>
      <c r="T1024" t="s">
        <v>55</v>
      </c>
      <c r="U1024">
        <v>175</v>
      </c>
      <c r="V1024" t="s">
        <v>552</v>
      </c>
      <c r="W1024">
        <v>152</v>
      </c>
      <c r="Y1024" t="s">
        <v>31</v>
      </c>
    </row>
    <row r="1025" spans="1:25">
      <c r="A1025" t="s">
        <v>1999</v>
      </c>
      <c r="B1025" s="2" t="str">
        <f>Hyperlink("https://www.diodes.com/datasheet/download/ZXTP2012A.pdf")</f>
        <v>https://www.diodes.com/datasheet/download/ZXTP2012A.pdf</v>
      </c>
      <c r="C1025" t="str">
        <f>Hyperlink("https://www.diodes.com/part/view/ZXTP2012A","ZXTP2012A")</f>
        <v>ZXTP2012A</v>
      </c>
      <c r="D1025" t="s">
        <v>2000</v>
      </c>
      <c r="H1025" t="s">
        <v>27</v>
      </c>
      <c r="I1025" t="s">
        <v>439</v>
      </c>
      <c r="J1025" t="s">
        <v>29</v>
      </c>
      <c r="K1025">
        <v>60</v>
      </c>
      <c r="L1025">
        <v>3.5</v>
      </c>
      <c r="M1025">
        <v>15</v>
      </c>
      <c r="N1025">
        <v>1</v>
      </c>
      <c r="O1025">
        <v>100</v>
      </c>
      <c r="P1025">
        <v>0.01</v>
      </c>
      <c r="Q1025">
        <v>65</v>
      </c>
      <c r="R1025">
        <v>4</v>
      </c>
      <c r="S1025">
        <v>20</v>
      </c>
      <c r="T1025" t="s">
        <v>55</v>
      </c>
      <c r="U1025">
        <v>115</v>
      </c>
      <c r="V1025" t="s">
        <v>62</v>
      </c>
      <c r="W1025">
        <v>120</v>
      </c>
      <c r="Y1025" t="s">
        <v>380</v>
      </c>
    </row>
    <row r="1026" spans="1:25">
      <c r="A1026" t="s">
        <v>2001</v>
      </c>
      <c r="B1026" s="2" t="str">
        <f>Hyperlink("https://www.diodes.com/datasheet/download/ZXTP2012G.pdf")</f>
        <v>https://www.diodes.com/datasheet/download/ZXTP2012G.pdf</v>
      </c>
      <c r="C1026" t="str">
        <f>Hyperlink("https://www.diodes.com/part/view/ZXTP2012G","ZXTP2012G")</f>
        <v>ZXTP2012G</v>
      </c>
      <c r="D1026" t="s">
        <v>1656</v>
      </c>
      <c r="H1026" t="s">
        <v>27</v>
      </c>
      <c r="I1026" t="s">
        <v>439</v>
      </c>
      <c r="J1026" t="s">
        <v>29</v>
      </c>
      <c r="K1026">
        <v>60</v>
      </c>
      <c r="L1026">
        <v>5.5</v>
      </c>
      <c r="M1026">
        <v>15</v>
      </c>
      <c r="N1026">
        <v>3</v>
      </c>
      <c r="O1026">
        <v>100</v>
      </c>
      <c r="P1026">
        <v>0.01</v>
      </c>
      <c r="Q1026">
        <v>45</v>
      </c>
      <c r="R1026">
        <v>5</v>
      </c>
      <c r="S1026">
        <v>25</v>
      </c>
      <c r="T1026" t="s">
        <v>55</v>
      </c>
      <c r="U1026">
        <v>120</v>
      </c>
      <c r="V1026" t="s">
        <v>62</v>
      </c>
      <c r="W1026">
        <v>120</v>
      </c>
      <c r="Y1026" t="s">
        <v>330</v>
      </c>
    </row>
    <row r="1027" spans="1:25">
      <c r="A1027" t="s">
        <v>2002</v>
      </c>
      <c r="B1027" s="2" t="str">
        <f>Hyperlink("https://www.diodes.com/datasheet/download/ZXTP2012Z.pdf")</f>
        <v>https://www.diodes.com/datasheet/download/ZXTP2012Z.pdf</v>
      </c>
      <c r="C1027" t="str">
        <f>Hyperlink("https://www.diodes.com/part/view/ZXTP2012Z","ZXTP2012Z")</f>
        <v>ZXTP2012Z</v>
      </c>
      <c r="D1027" t="s">
        <v>2003</v>
      </c>
      <c r="H1027" t="s">
        <v>27</v>
      </c>
      <c r="I1027" t="s">
        <v>439</v>
      </c>
      <c r="J1027" t="s">
        <v>29</v>
      </c>
      <c r="K1027">
        <v>60</v>
      </c>
      <c r="L1027">
        <v>4.3</v>
      </c>
      <c r="M1027">
        <v>15</v>
      </c>
      <c r="N1027">
        <v>2.1</v>
      </c>
      <c r="O1027">
        <v>100</v>
      </c>
      <c r="P1027">
        <v>0.01</v>
      </c>
      <c r="Q1027">
        <v>45</v>
      </c>
      <c r="R1027">
        <v>5</v>
      </c>
      <c r="S1027">
        <v>20</v>
      </c>
      <c r="T1027" t="s">
        <v>55</v>
      </c>
      <c r="U1027">
        <v>110</v>
      </c>
      <c r="V1027" t="s">
        <v>62</v>
      </c>
      <c r="W1027">
        <v>120</v>
      </c>
      <c r="Y1027" t="s">
        <v>31</v>
      </c>
    </row>
    <row r="1028" spans="1:25">
      <c r="A1028" t="s">
        <v>2004</v>
      </c>
      <c r="B1028" s="2" t="str">
        <f>Hyperlink("https://www.diodes.com/datasheet/download/ZXTP2012ZQ.pdf")</f>
        <v>https://www.diodes.com/datasheet/download/ZXTP2012ZQ.pdf</v>
      </c>
      <c r="C1028" t="str">
        <f>Hyperlink("https://www.diodes.com/part/view/ZXTP2012ZQ","ZXTP2012ZQ")</f>
        <v>ZXTP2012ZQ</v>
      </c>
      <c r="D1028" t="s">
        <v>2003</v>
      </c>
      <c r="H1028" t="s">
        <v>33</v>
      </c>
      <c r="I1028" t="s">
        <v>439</v>
      </c>
      <c r="J1028" t="s">
        <v>29</v>
      </c>
      <c r="K1028">
        <v>60</v>
      </c>
      <c r="L1028">
        <v>4.3</v>
      </c>
      <c r="M1028">
        <v>15</v>
      </c>
      <c r="N1028">
        <v>2.1</v>
      </c>
      <c r="O1028">
        <v>100</v>
      </c>
      <c r="P1028">
        <v>0.01</v>
      </c>
      <c r="Q1028">
        <v>45</v>
      </c>
      <c r="R1028">
        <v>5</v>
      </c>
      <c r="S1028">
        <v>20</v>
      </c>
      <c r="T1028" t="s">
        <v>55</v>
      </c>
      <c r="U1028">
        <v>110</v>
      </c>
      <c r="V1028" t="s">
        <v>62</v>
      </c>
      <c r="W1028">
        <v>120</v>
      </c>
      <c r="Y1028" t="s">
        <v>31</v>
      </c>
    </row>
    <row r="1029" spans="1:25">
      <c r="A1029" t="s">
        <v>2005</v>
      </c>
      <c r="B1029" s="2" t="str">
        <f>Hyperlink("https://www.diodes.com/datasheet/download/ZXTP2013G.pdf")</f>
        <v>https://www.diodes.com/datasheet/download/ZXTP2013G.pdf</v>
      </c>
      <c r="C1029" t="str">
        <f>Hyperlink("https://www.diodes.com/part/view/ZXTP2013G","ZXTP2013G")</f>
        <v>ZXTP2013G</v>
      </c>
      <c r="D1029" t="s">
        <v>1187</v>
      </c>
      <c r="H1029" t="s">
        <v>27</v>
      </c>
      <c r="I1029" t="s">
        <v>439</v>
      </c>
      <c r="J1029" t="s">
        <v>29</v>
      </c>
      <c r="K1029">
        <v>100</v>
      </c>
      <c r="L1029">
        <v>5</v>
      </c>
      <c r="M1029">
        <v>10</v>
      </c>
      <c r="N1029">
        <v>3</v>
      </c>
      <c r="O1029">
        <v>100</v>
      </c>
      <c r="P1029">
        <v>0.01</v>
      </c>
      <c r="Q1029">
        <v>25</v>
      </c>
      <c r="R1029">
        <v>3</v>
      </c>
      <c r="S1029">
        <v>30</v>
      </c>
      <c r="T1029" t="s">
        <v>55</v>
      </c>
      <c r="U1029">
        <v>150</v>
      </c>
      <c r="V1029" t="s">
        <v>62</v>
      </c>
      <c r="W1029">
        <v>125</v>
      </c>
      <c r="Y1029" t="s">
        <v>330</v>
      </c>
    </row>
    <row r="1030" spans="1:25">
      <c r="A1030" t="s">
        <v>2006</v>
      </c>
      <c r="B1030" s="2" t="str">
        <f>Hyperlink("https://www.diodes.com/datasheet/download/ZXTP2013Z.pdf")</f>
        <v>https://www.diodes.com/datasheet/download/ZXTP2013Z.pdf</v>
      </c>
      <c r="C1030" t="str">
        <f>Hyperlink("https://www.diodes.com/part/view/ZXTP2013Z","ZXTP2013Z")</f>
        <v>ZXTP2013Z</v>
      </c>
      <c r="D1030" t="s">
        <v>2007</v>
      </c>
      <c r="H1030" t="s">
        <v>27</v>
      </c>
      <c r="I1030" t="s">
        <v>439</v>
      </c>
      <c r="J1030" t="s">
        <v>29</v>
      </c>
      <c r="K1030">
        <v>100</v>
      </c>
      <c r="L1030">
        <v>3.5</v>
      </c>
      <c r="M1030">
        <v>10</v>
      </c>
      <c r="N1030">
        <v>2.1</v>
      </c>
      <c r="O1030">
        <v>100</v>
      </c>
      <c r="P1030">
        <v>0.01</v>
      </c>
      <c r="Q1030">
        <v>25</v>
      </c>
      <c r="R1030">
        <v>3</v>
      </c>
      <c r="S1030">
        <v>30</v>
      </c>
      <c r="T1030" t="s">
        <v>55</v>
      </c>
      <c r="U1030">
        <v>135</v>
      </c>
      <c r="V1030" t="s">
        <v>62</v>
      </c>
      <c r="W1030">
        <v>125</v>
      </c>
      <c r="Y1030" t="s">
        <v>31</v>
      </c>
    </row>
    <row r="1031" spans="1:25">
      <c r="A1031" t="s">
        <v>2008</v>
      </c>
      <c r="B1031" s="2" t="str">
        <f>Hyperlink("https://www.diodes.com/datasheet/download/ZXTP2014G.pdf")</f>
        <v>https://www.diodes.com/datasheet/download/ZXTP2014G.pdf</v>
      </c>
      <c r="C1031" t="str">
        <f>Hyperlink("https://www.diodes.com/part/view/ZXTP2014G","ZXTP2014G")</f>
        <v>ZXTP2014G</v>
      </c>
      <c r="D1031" t="s">
        <v>1190</v>
      </c>
      <c r="H1031" t="s">
        <v>27</v>
      </c>
      <c r="I1031" t="s">
        <v>54</v>
      </c>
      <c r="J1031" t="s">
        <v>29</v>
      </c>
      <c r="K1031">
        <v>140</v>
      </c>
      <c r="L1031">
        <v>4</v>
      </c>
      <c r="M1031">
        <v>10</v>
      </c>
      <c r="N1031">
        <v>3</v>
      </c>
      <c r="O1031">
        <v>100</v>
      </c>
      <c r="P1031">
        <v>0.01</v>
      </c>
      <c r="Q1031">
        <v>45</v>
      </c>
      <c r="R1031">
        <v>3</v>
      </c>
      <c r="S1031">
        <v>60</v>
      </c>
      <c r="T1031" t="s">
        <v>106</v>
      </c>
      <c r="U1031">
        <v>120</v>
      </c>
      <c r="V1031" t="s">
        <v>414</v>
      </c>
      <c r="W1031">
        <v>120</v>
      </c>
      <c r="Y1031" t="s">
        <v>330</v>
      </c>
    </row>
    <row r="1032" spans="1:25">
      <c r="A1032" t="s">
        <v>2009</v>
      </c>
      <c r="B1032" s="2" t="str">
        <f>Hyperlink("https://www.diodes.com/datasheet/download/ZXTP2014Z.pdf")</f>
        <v>https://www.diodes.com/datasheet/download/ZXTP2014Z.pdf</v>
      </c>
      <c r="C1032" t="str">
        <f>Hyperlink("https://www.diodes.com/part/view/ZXTP2014Z","ZXTP2014Z")</f>
        <v>ZXTP2014Z</v>
      </c>
      <c r="D1032" t="s">
        <v>1662</v>
      </c>
      <c r="H1032" t="s">
        <v>27</v>
      </c>
      <c r="I1032" t="s">
        <v>54</v>
      </c>
      <c r="J1032" t="s">
        <v>29</v>
      </c>
      <c r="K1032">
        <v>140</v>
      </c>
      <c r="L1032">
        <v>3</v>
      </c>
      <c r="M1032">
        <v>10</v>
      </c>
      <c r="N1032">
        <v>2.1</v>
      </c>
      <c r="O1032">
        <v>100</v>
      </c>
      <c r="P1032">
        <v>0.01</v>
      </c>
      <c r="Q1032">
        <v>45</v>
      </c>
      <c r="R1032">
        <v>3</v>
      </c>
      <c r="S1032">
        <v>60</v>
      </c>
      <c r="T1032" t="s">
        <v>106</v>
      </c>
      <c r="U1032">
        <v>115</v>
      </c>
      <c r="V1032" t="s">
        <v>414</v>
      </c>
      <c r="W1032">
        <v>120</v>
      </c>
      <c r="Y1032" t="s">
        <v>31</v>
      </c>
    </row>
    <row r="1033" spans="1:25">
      <c r="A1033" t="s">
        <v>2010</v>
      </c>
      <c r="B1033" s="2" t="str">
        <f>Hyperlink("https://www.diodes.com/datasheet/download/ZXTP2014ZQ.pdf")</f>
        <v>https://www.diodes.com/datasheet/download/ZXTP2014ZQ.pdf</v>
      </c>
      <c r="C1033" t="str">
        <f>Hyperlink("https://www.diodes.com/part/view/ZXTP2014ZQ","ZXTP2014ZQ")</f>
        <v>ZXTP2014ZQ</v>
      </c>
      <c r="D1033" t="s">
        <v>1662</v>
      </c>
      <c r="H1033" t="s">
        <v>33</v>
      </c>
      <c r="I1033" t="s">
        <v>54</v>
      </c>
      <c r="J1033" t="s">
        <v>29</v>
      </c>
      <c r="K1033">
        <v>140</v>
      </c>
      <c r="L1033">
        <v>3</v>
      </c>
      <c r="M1033">
        <v>10</v>
      </c>
      <c r="N1033">
        <v>2.1</v>
      </c>
      <c r="O1033">
        <v>100</v>
      </c>
      <c r="P1033">
        <v>0.01</v>
      </c>
      <c r="Q1033">
        <v>45</v>
      </c>
      <c r="R1033">
        <v>3</v>
      </c>
      <c r="S1033">
        <v>60</v>
      </c>
      <c r="T1033" t="s">
        <v>106</v>
      </c>
      <c r="U1033">
        <v>115</v>
      </c>
      <c r="V1033" t="s">
        <v>414</v>
      </c>
      <c r="W1033">
        <v>120</v>
      </c>
      <c r="Y1033" t="s">
        <v>31</v>
      </c>
    </row>
    <row r="1034" spans="1:25">
      <c r="A1034" t="s">
        <v>2011</v>
      </c>
      <c r="B1034" s="2" t="str">
        <f>Hyperlink("https://www.diodes.com/datasheet/download/ZXTP2025F.pdf")</f>
        <v>https://www.diodes.com/datasheet/download/ZXTP2025F.pdf</v>
      </c>
      <c r="C1034" t="str">
        <f>Hyperlink("https://www.diodes.com/part/view/ZXTP2025F","ZXTP2025F")</f>
        <v>ZXTP2025F</v>
      </c>
      <c r="D1034" t="s">
        <v>2012</v>
      </c>
      <c r="H1034" t="s">
        <v>27</v>
      </c>
      <c r="I1034" t="s">
        <v>439</v>
      </c>
      <c r="J1034" t="s">
        <v>29</v>
      </c>
      <c r="K1034">
        <v>50</v>
      </c>
      <c r="L1034">
        <v>5</v>
      </c>
      <c r="M1034">
        <v>10</v>
      </c>
      <c r="N1034">
        <v>1</v>
      </c>
      <c r="O1034">
        <v>180</v>
      </c>
      <c r="P1034">
        <v>0.01</v>
      </c>
      <c r="Q1034">
        <v>70</v>
      </c>
      <c r="R1034">
        <v>5</v>
      </c>
      <c r="S1034">
        <v>20</v>
      </c>
      <c r="T1034" t="s">
        <v>55</v>
      </c>
      <c r="U1034">
        <v>230</v>
      </c>
      <c r="V1034" t="s">
        <v>552</v>
      </c>
      <c r="W1034">
        <v>190</v>
      </c>
      <c r="Y1034" t="s">
        <v>80</v>
      </c>
    </row>
    <row r="1035" spans="1:25">
      <c r="A1035" t="s">
        <v>2013</v>
      </c>
      <c r="B1035" s="2" t="str">
        <f>Hyperlink("https://www.diodes.com/datasheet/download/ZXTP2027F.pdf")</f>
        <v>https://www.diodes.com/datasheet/download/ZXTP2027F.pdf</v>
      </c>
      <c r="C1035" t="str">
        <f>Hyperlink("https://www.diodes.com/part/view/ZXTP2027F","ZXTP2027F")</f>
        <v>ZXTP2027F</v>
      </c>
      <c r="D1035" t="s">
        <v>2014</v>
      </c>
      <c r="H1035" t="s">
        <v>27</v>
      </c>
      <c r="I1035" t="s">
        <v>439</v>
      </c>
      <c r="J1035" t="s">
        <v>29</v>
      </c>
      <c r="K1035">
        <v>60</v>
      </c>
      <c r="L1035">
        <v>4</v>
      </c>
      <c r="M1035">
        <v>10</v>
      </c>
      <c r="N1035">
        <v>1</v>
      </c>
      <c r="O1035">
        <v>100</v>
      </c>
      <c r="P1035">
        <v>0.01</v>
      </c>
      <c r="Q1035">
        <v>80</v>
      </c>
      <c r="R1035">
        <v>4</v>
      </c>
      <c r="S1035">
        <v>25</v>
      </c>
      <c r="T1035" t="s">
        <v>55</v>
      </c>
      <c r="U1035">
        <v>95</v>
      </c>
      <c r="V1035" t="s">
        <v>62</v>
      </c>
      <c r="W1035">
        <v>165</v>
      </c>
      <c r="Y1035" t="s">
        <v>80</v>
      </c>
    </row>
    <row r="1036" spans="1:25">
      <c r="A1036" t="s">
        <v>2015</v>
      </c>
      <c r="B1036" s="2" t="str">
        <f>Hyperlink("https://www.diodes.com/datasheet/download/ZXTP2027FQ.pdf")</f>
        <v>https://www.diodes.com/datasheet/download/ZXTP2027FQ.pdf</v>
      </c>
      <c r="C1036" t="str">
        <f>Hyperlink("https://www.diodes.com/part/view/ZXTP2027FQ","ZXTP2027FQ")</f>
        <v>ZXTP2027FQ</v>
      </c>
      <c r="D1036" t="s">
        <v>2014</v>
      </c>
      <c r="H1036" t="s">
        <v>33</v>
      </c>
      <c r="I1036" t="s">
        <v>439</v>
      </c>
      <c r="J1036" t="s">
        <v>29</v>
      </c>
      <c r="K1036">
        <v>60</v>
      </c>
      <c r="L1036">
        <v>4</v>
      </c>
      <c r="M1036">
        <v>10</v>
      </c>
      <c r="N1036">
        <v>1</v>
      </c>
      <c r="O1036">
        <v>100</v>
      </c>
      <c r="P1036">
        <v>0.01</v>
      </c>
      <c r="Q1036">
        <v>80</v>
      </c>
      <c r="R1036">
        <v>4</v>
      </c>
      <c r="S1036">
        <v>25</v>
      </c>
      <c r="T1036" t="s">
        <v>55</v>
      </c>
      <c r="U1036">
        <v>95</v>
      </c>
      <c r="V1036" t="s">
        <v>62</v>
      </c>
      <c r="W1036">
        <v>165</v>
      </c>
      <c r="X1036" t="s">
        <v>2013</v>
      </c>
      <c r="Y1036" t="s">
        <v>80</v>
      </c>
    </row>
    <row r="1037" spans="1:25">
      <c r="A1037" t="s">
        <v>2016</v>
      </c>
      <c r="B1037" s="2" t="str">
        <f>Hyperlink("https://www.diodes.com/datasheet/download/ZXTP2029F.pdf")</f>
        <v>https://www.diodes.com/datasheet/download/ZXTP2029F.pdf</v>
      </c>
      <c r="C1037" t="str">
        <f>Hyperlink("https://www.diodes.com/part/view/ZXTP2029F","ZXTP2029F")</f>
        <v>ZXTP2029F</v>
      </c>
      <c r="D1037" t="s">
        <v>2017</v>
      </c>
      <c r="H1037" t="s">
        <v>27</v>
      </c>
      <c r="I1037" t="s">
        <v>439</v>
      </c>
      <c r="J1037" t="s">
        <v>29</v>
      </c>
      <c r="K1037">
        <v>100</v>
      </c>
      <c r="L1037">
        <v>3</v>
      </c>
      <c r="M1037">
        <v>5</v>
      </c>
      <c r="N1037">
        <v>1</v>
      </c>
      <c r="O1037">
        <v>100</v>
      </c>
      <c r="P1037">
        <v>0.01</v>
      </c>
      <c r="Q1037">
        <v>40</v>
      </c>
      <c r="R1037">
        <v>3</v>
      </c>
      <c r="S1037">
        <v>30</v>
      </c>
      <c r="T1037" t="s">
        <v>55</v>
      </c>
      <c r="U1037">
        <v>80</v>
      </c>
      <c r="V1037" t="s">
        <v>414</v>
      </c>
      <c r="W1037">
        <v>150</v>
      </c>
      <c r="Y1037" t="s">
        <v>80</v>
      </c>
    </row>
    <row r="1038" spans="1:25">
      <c r="A1038" t="s">
        <v>2018</v>
      </c>
      <c r="B1038" s="2" t="str">
        <f>Hyperlink("https://www.diodes.com/datasheet/download/ZXTP2039F.pdf")</f>
        <v>https://www.diodes.com/datasheet/download/ZXTP2039F.pdf</v>
      </c>
      <c r="C1038" t="str">
        <f>Hyperlink("https://www.diodes.com/part/view/ZXTP2039F","ZXTP2039F")</f>
        <v>ZXTP2039F</v>
      </c>
      <c r="D1038" t="s">
        <v>497</v>
      </c>
      <c r="H1038" t="s">
        <v>27</v>
      </c>
      <c r="I1038" t="s">
        <v>28</v>
      </c>
      <c r="J1038" t="s">
        <v>29</v>
      </c>
      <c r="K1038">
        <v>60</v>
      </c>
      <c r="L1038">
        <v>1</v>
      </c>
      <c r="M1038">
        <v>2</v>
      </c>
      <c r="N1038">
        <v>0.35</v>
      </c>
      <c r="O1038">
        <v>100</v>
      </c>
      <c r="P1038">
        <v>0.001</v>
      </c>
      <c r="Q1038">
        <v>80</v>
      </c>
      <c r="R1038">
        <v>1</v>
      </c>
      <c r="S1038">
        <v>200</v>
      </c>
      <c r="T1038" t="s">
        <v>662</v>
      </c>
      <c r="U1038">
        <v>300</v>
      </c>
      <c r="V1038" t="s">
        <v>30</v>
      </c>
      <c r="W1038">
        <v>150</v>
      </c>
      <c r="Y1038" t="s">
        <v>80</v>
      </c>
    </row>
    <row r="1039" spans="1:25">
      <c r="A1039" t="s">
        <v>2019</v>
      </c>
      <c r="B1039" s="2" t="str">
        <f>Hyperlink("https://www.diodes.com/datasheet/download/ZXTP2041F.pdf")</f>
        <v>https://www.diodes.com/datasheet/download/ZXTP2041F.pdf</v>
      </c>
      <c r="C1039" t="str">
        <f>Hyperlink("https://www.diodes.com/part/view/ZXTP2041F","ZXTP2041F")</f>
        <v>ZXTP2041F</v>
      </c>
      <c r="D1039" t="s">
        <v>960</v>
      </c>
      <c r="H1039" t="s">
        <v>27</v>
      </c>
      <c r="I1039" t="s">
        <v>28</v>
      </c>
      <c r="J1039" t="s">
        <v>29</v>
      </c>
      <c r="K1039">
        <v>40</v>
      </c>
      <c r="L1039">
        <v>1</v>
      </c>
      <c r="M1039">
        <v>2</v>
      </c>
      <c r="N1039">
        <v>0.35</v>
      </c>
      <c r="O1039">
        <v>300</v>
      </c>
      <c r="P1039">
        <v>0.001</v>
      </c>
      <c r="Q1039">
        <v>160</v>
      </c>
      <c r="R1039">
        <v>1</v>
      </c>
      <c r="S1039">
        <v>200</v>
      </c>
      <c r="T1039" t="s">
        <v>499</v>
      </c>
      <c r="U1039">
        <v>350</v>
      </c>
      <c r="V1039" t="s">
        <v>961</v>
      </c>
      <c r="W1039">
        <v>300</v>
      </c>
      <c r="Y1039" t="s">
        <v>80</v>
      </c>
    </row>
    <row r="1040" spans="1:25">
      <c r="A1040" t="s">
        <v>2020</v>
      </c>
      <c r="B1040" s="2" t="str">
        <f>Hyperlink("https://www.diodes.com/datasheet/download/ZXTP23015CFH.pdf")</f>
        <v>https://www.diodes.com/datasheet/download/ZXTP23015CFH.pdf</v>
      </c>
      <c r="C1040" t="str">
        <f>Hyperlink("https://www.diodes.com/part/view/ZXTP23015CFH","ZXTP23015CFH")</f>
        <v>ZXTP23015CFH</v>
      </c>
      <c r="D1040" t="s">
        <v>2021</v>
      </c>
      <c r="H1040" t="s">
        <v>27</v>
      </c>
      <c r="I1040" t="s">
        <v>439</v>
      </c>
      <c r="J1040" t="s">
        <v>29</v>
      </c>
      <c r="K1040">
        <v>15</v>
      </c>
      <c r="L1040">
        <v>6</v>
      </c>
      <c r="M1040">
        <v>10</v>
      </c>
      <c r="N1040">
        <v>1.25</v>
      </c>
      <c r="O1040">
        <v>200</v>
      </c>
      <c r="P1040">
        <v>0.5</v>
      </c>
      <c r="Q1040">
        <v>140</v>
      </c>
      <c r="R1040">
        <v>6</v>
      </c>
      <c r="S1040">
        <v>36</v>
      </c>
      <c r="T1040" t="s">
        <v>414</v>
      </c>
      <c r="U1040">
        <v>120</v>
      </c>
      <c r="V1040" t="s">
        <v>590</v>
      </c>
      <c r="W1040">
        <v>270</v>
      </c>
      <c r="Y1040" t="s">
        <v>80</v>
      </c>
    </row>
    <row r="1041" spans="1:25">
      <c r="A1041" t="s">
        <v>2022</v>
      </c>
      <c r="B1041" s="2" t="str">
        <f>Hyperlink("https://www.diodes.com/datasheet/download/ZXTP23140BFH.pdf")</f>
        <v>https://www.diodes.com/datasheet/download/ZXTP23140BFH.pdf</v>
      </c>
      <c r="C1041" t="str">
        <f>Hyperlink("https://www.diodes.com/part/view/ZXTP23140BFH","ZXTP23140BFH")</f>
        <v>ZXTP23140BFH</v>
      </c>
      <c r="D1041" t="s">
        <v>2023</v>
      </c>
      <c r="H1041" t="s">
        <v>27</v>
      </c>
      <c r="I1041" t="s">
        <v>54</v>
      </c>
      <c r="J1041" t="s">
        <v>29</v>
      </c>
      <c r="K1041">
        <v>140</v>
      </c>
      <c r="L1041">
        <v>2.5</v>
      </c>
      <c r="M1041">
        <v>5</v>
      </c>
      <c r="N1041">
        <v>1.25</v>
      </c>
      <c r="O1041">
        <v>100</v>
      </c>
      <c r="P1041">
        <v>1</v>
      </c>
      <c r="Q1041">
        <v>40</v>
      </c>
      <c r="R1041">
        <v>2.5</v>
      </c>
      <c r="S1041">
        <v>55</v>
      </c>
      <c r="T1041" t="s">
        <v>106</v>
      </c>
      <c r="U1041">
        <v>95</v>
      </c>
      <c r="V1041" t="s">
        <v>414</v>
      </c>
      <c r="W1041">
        <v>130</v>
      </c>
      <c r="Y1041" t="s">
        <v>80</v>
      </c>
    </row>
    <row r="1042" spans="1:25">
      <c r="A1042" t="s">
        <v>2024</v>
      </c>
      <c r="B1042" s="2" t="str">
        <f>Hyperlink("https://www.diodes.com/datasheet/download/ZXTP25012EFH.pdf")</f>
        <v>https://www.diodes.com/datasheet/download/ZXTP25012EFH.pdf</v>
      </c>
      <c r="C1042" t="str">
        <f>Hyperlink("https://www.diodes.com/part/view/ZXTP25012EFH","ZXTP25012EFH")</f>
        <v>ZXTP25012EFH</v>
      </c>
      <c r="D1042" t="s">
        <v>2025</v>
      </c>
      <c r="H1042" t="s">
        <v>27</v>
      </c>
      <c r="I1042" t="s">
        <v>439</v>
      </c>
      <c r="J1042" t="s">
        <v>29</v>
      </c>
      <c r="K1042">
        <v>12</v>
      </c>
      <c r="L1042">
        <v>4</v>
      </c>
      <c r="M1042">
        <v>10</v>
      </c>
      <c r="N1042">
        <v>1.25</v>
      </c>
      <c r="O1042">
        <v>500</v>
      </c>
      <c r="P1042">
        <v>0.01</v>
      </c>
      <c r="Q1042">
        <v>300</v>
      </c>
      <c r="R1042">
        <v>1</v>
      </c>
      <c r="S1042">
        <v>260</v>
      </c>
      <c r="T1042" t="s">
        <v>508</v>
      </c>
      <c r="U1042">
        <v>350</v>
      </c>
      <c r="V1042" t="s">
        <v>552</v>
      </c>
      <c r="W1042">
        <v>310</v>
      </c>
      <c r="Y1042" t="s">
        <v>80</v>
      </c>
    </row>
    <row r="1043" spans="1:25">
      <c r="A1043" t="s">
        <v>2026</v>
      </c>
      <c r="B1043" s="2" t="str">
        <f>Hyperlink("https://www.diodes.com/datasheet/download/ZXTP25012EZ.pdf")</f>
        <v>https://www.diodes.com/datasheet/download/ZXTP25012EZ.pdf</v>
      </c>
      <c r="C1043" t="str">
        <f>Hyperlink("https://www.diodes.com/part/view/ZXTP25012EZ","ZXTP25012EZ")</f>
        <v>ZXTP25012EZ</v>
      </c>
      <c r="D1043" t="s">
        <v>2027</v>
      </c>
      <c r="H1043" t="s">
        <v>27</v>
      </c>
      <c r="I1043" t="s">
        <v>439</v>
      </c>
      <c r="J1043" t="s">
        <v>29</v>
      </c>
      <c r="K1043">
        <v>12</v>
      </c>
      <c r="L1043">
        <v>4.5</v>
      </c>
      <c r="M1043">
        <v>10</v>
      </c>
      <c r="N1043">
        <v>2.4</v>
      </c>
      <c r="O1043">
        <v>500</v>
      </c>
      <c r="P1043">
        <v>0.01</v>
      </c>
      <c r="Q1043">
        <v>40</v>
      </c>
      <c r="R1043">
        <v>4.5</v>
      </c>
      <c r="S1043">
        <v>265</v>
      </c>
      <c r="T1043" t="s">
        <v>508</v>
      </c>
      <c r="U1043">
        <v>335</v>
      </c>
      <c r="V1043" t="s">
        <v>552</v>
      </c>
      <c r="W1043">
        <v>310</v>
      </c>
      <c r="Y1043" t="s">
        <v>31</v>
      </c>
    </row>
    <row r="1044" spans="1:25">
      <c r="A1044" t="s">
        <v>2028</v>
      </c>
      <c r="B1044" s="2" t="str">
        <f>Hyperlink("https://www.diodes.com/datasheet/download/ZXTP25015DFH.pdf")</f>
        <v>https://www.diodes.com/datasheet/download/ZXTP25015DFH.pdf</v>
      </c>
      <c r="C1044" t="str">
        <f>Hyperlink("https://www.diodes.com/part/view/ZXTP25015DFH","ZXTP25015DFH")</f>
        <v>ZXTP25015DFH</v>
      </c>
      <c r="D1044" t="s">
        <v>2029</v>
      </c>
      <c r="H1044" t="s">
        <v>27</v>
      </c>
      <c r="I1044" t="s">
        <v>439</v>
      </c>
      <c r="J1044" t="s">
        <v>29</v>
      </c>
      <c r="K1044">
        <v>15</v>
      </c>
      <c r="L1044">
        <v>4</v>
      </c>
      <c r="M1044">
        <v>10</v>
      </c>
      <c r="N1044">
        <v>1.25</v>
      </c>
      <c r="O1044">
        <v>300</v>
      </c>
      <c r="P1044">
        <v>0.01</v>
      </c>
      <c r="Q1044">
        <v>90</v>
      </c>
      <c r="R1044">
        <v>4</v>
      </c>
      <c r="S1044">
        <v>150</v>
      </c>
      <c r="T1044" t="s">
        <v>508</v>
      </c>
      <c r="U1044">
        <v>175</v>
      </c>
      <c r="V1044" t="s">
        <v>552</v>
      </c>
      <c r="W1044">
        <v>295</v>
      </c>
      <c r="Y1044" t="s">
        <v>80</v>
      </c>
    </row>
    <row r="1045" spans="1:25">
      <c r="A1045" t="s">
        <v>2030</v>
      </c>
      <c r="B1045" s="2" t="str">
        <f>Hyperlink("https://www.diodes.com/datasheet/download/ZXTP25020BFH.pdf")</f>
        <v>https://www.diodes.com/datasheet/download/ZXTP25020BFH.pdf</v>
      </c>
      <c r="C1045" t="str">
        <f>Hyperlink("https://www.diodes.com/part/view/ZXTP25020BFH","ZXTP25020BFH")</f>
        <v>ZXTP25020BFH</v>
      </c>
      <c r="D1045" t="s">
        <v>2031</v>
      </c>
      <c r="H1045" t="s">
        <v>27</v>
      </c>
      <c r="I1045" t="s">
        <v>439</v>
      </c>
      <c r="J1045" t="s">
        <v>29</v>
      </c>
      <c r="K1045">
        <v>20</v>
      </c>
      <c r="L1045">
        <v>4</v>
      </c>
      <c r="M1045">
        <v>10</v>
      </c>
      <c r="N1045">
        <v>1.25</v>
      </c>
      <c r="O1045">
        <v>100</v>
      </c>
      <c r="P1045">
        <v>0.01</v>
      </c>
      <c r="Q1045">
        <v>50</v>
      </c>
      <c r="R1045">
        <v>4</v>
      </c>
      <c r="S1045">
        <v>110</v>
      </c>
      <c r="T1045" t="s">
        <v>508</v>
      </c>
      <c r="U1045">
        <v>190</v>
      </c>
      <c r="V1045" t="s">
        <v>552</v>
      </c>
      <c r="W1045">
        <v>250</v>
      </c>
      <c r="Y1045" t="s">
        <v>80</v>
      </c>
    </row>
    <row r="1046" spans="1:25">
      <c r="A1046" t="s">
        <v>2032</v>
      </c>
      <c r="B1046" s="2" t="str">
        <f>Hyperlink("https://www.diodes.com/datasheet/download/ZXTP25020CFF.pdf")</f>
        <v>https://www.diodes.com/datasheet/download/ZXTP25020CFF.pdf</v>
      </c>
      <c r="C1046" t="str">
        <f>Hyperlink("https://www.diodes.com/part/view/ZXTP25020CFF","ZXTP25020CFF")</f>
        <v>ZXTP25020CFF</v>
      </c>
      <c r="D1046" t="s">
        <v>2033</v>
      </c>
      <c r="H1046" t="s">
        <v>27</v>
      </c>
      <c r="I1046" t="s">
        <v>439</v>
      </c>
      <c r="J1046" t="s">
        <v>29</v>
      </c>
      <c r="K1046">
        <v>20</v>
      </c>
      <c r="L1046">
        <v>4.5</v>
      </c>
      <c r="M1046">
        <v>10</v>
      </c>
      <c r="N1046">
        <v>1.5</v>
      </c>
      <c r="O1046">
        <v>200</v>
      </c>
      <c r="P1046">
        <v>0.01</v>
      </c>
      <c r="Q1046">
        <v>85</v>
      </c>
      <c r="R1046">
        <v>4</v>
      </c>
      <c r="S1046">
        <v>110</v>
      </c>
      <c r="T1046" t="s">
        <v>852</v>
      </c>
      <c r="U1046">
        <v>185</v>
      </c>
      <c r="V1046" t="s">
        <v>552</v>
      </c>
      <c r="W1046">
        <v>285</v>
      </c>
      <c r="Y1046" t="s">
        <v>1823</v>
      </c>
    </row>
    <row r="1047" spans="1:25">
      <c r="A1047" t="s">
        <v>2034</v>
      </c>
      <c r="B1047" s="2" t="str">
        <f>Hyperlink("https://www.diodes.com/datasheet/download/ZXTP25020CFH.pdf")</f>
        <v>https://www.diodes.com/datasheet/download/ZXTP25020CFH.pdf</v>
      </c>
      <c r="C1047" t="str">
        <f>Hyperlink("https://www.diodes.com/part/view/ZXTP25020CFH","ZXTP25020CFH")</f>
        <v>ZXTP25020CFH</v>
      </c>
      <c r="D1047" t="s">
        <v>2031</v>
      </c>
      <c r="H1047" t="s">
        <v>27</v>
      </c>
      <c r="I1047" t="s">
        <v>439</v>
      </c>
      <c r="J1047" t="s">
        <v>29</v>
      </c>
      <c r="K1047">
        <v>20</v>
      </c>
      <c r="L1047">
        <v>4</v>
      </c>
      <c r="M1047">
        <v>10</v>
      </c>
      <c r="N1047">
        <v>1.25</v>
      </c>
      <c r="O1047">
        <v>200</v>
      </c>
      <c r="P1047">
        <v>0.01</v>
      </c>
      <c r="Q1047">
        <v>85</v>
      </c>
      <c r="R1047">
        <v>4</v>
      </c>
      <c r="S1047">
        <v>100</v>
      </c>
      <c r="T1047" t="s">
        <v>852</v>
      </c>
      <c r="U1047">
        <v>170</v>
      </c>
      <c r="V1047" t="s">
        <v>552</v>
      </c>
      <c r="W1047">
        <v>285</v>
      </c>
      <c r="Y1047" t="s">
        <v>80</v>
      </c>
    </row>
    <row r="1048" spans="1:25">
      <c r="A1048" t="s">
        <v>2035</v>
      </c>
      <c r="B1048" s="2" t="str">
        <f>Hyperlink("https://www.diodes.com/datasheet/download/ZXTP25020DFH.pdf")</f>
        <v>https://www.diodes.com/datasheet/download/ZXTP25020DFH.pdf</v>
      </c>
      <c r="C1048" t="str">
        <f>Hyperlink("https://www.diodes.com/part/view/ZXTP25020DFH","ZXTP25020DFH")</f>
        <v>ZXTP25020DFH</v>
      </c>
      <c r="D1048" t="s">
        <v>2031</v>
      </c>
      <c r="H1048" t="s">
        <v>27</v>
      </c>
      <c r="I1048" t="s">
        <v>439</v>
      </c>
      <c r="J1048" t="s">
        <v>29</v>
      </c>
      <c r="K1048">
        <v>20</v>
      </c>
      <c r="L1048">
        <v>4</v>
      </c>
      <c r="M1048">
        <v>10</v>
      </c>
      <c r="N1048">
        <v>1.25</v>
      </c>
      <c r="O1048">
        <v>300</v>
      </c>
      <c r="P1048">
        <v>0.01</v>
      </c>
      <c r="Q1048">
        <v>70</v>
      </c>
      <c r="R1048">
        <v>4</v>
      </c>
      <c r="S1048">
        <v>210</v>
      </c>
      <c r="T1048" t="s">
        <v>508</v>
      </c>
      <c r="U1048">
        <v>240</v>
      </c>
      <c r="V1048" t="s">
        <v>552</v>
      </c>
      <c r="W1048">
        <v>290</v>
      </c>
      <c r="Y1048" t="s">
        <v>80</v>
      </c>
    </row>
    <row r="1049" spans="1:25">
      <c r="A1049" t="s">
        <v>2036</v>
      </c>
      <c r="B1049" s="2" t="str">
        <f>Hyperlink("https://www.diodes.com/datasheet/download/ZXTP25020DFL.pdf")</f>
        <v>https://www.diodes.com/datasheet/download/ZXTP25020DFL.pdf</v>
      </c>
      <c r="C1049" t="str">
        <f>Hyperlink("https://www.diodes.com/part/view/ZXTP25020DFL","ZXTP25020DFL")</f>
        <v>ZXTP25020DFL</v>
      </c>
      <c r="D1049" t="s">
        <v>1005</v>
      </c>
      <c r="H1049" t="s">
        <v>27</v>
      </c>
      <c r="I1049" t="s">
        <v>439</v>
      </c>
      <c r="J1049" t="s">
        <v>29</v>
      </c>
      <c r="K1049">
        <v>20</v>
      </c>
      <c r="L1049">
        <v>1.5</v>
      </c>
      <c r="M1049">
        <v>6</v>
      </c>
      <c r="N1049">
        <v>0.35</v>
      </c>
      <c r="O1049">
        <v>300</v>
      </c>
      <c r="P1049">
        <v>0.01</v>
      </c>
      <c r="Q1049">
        <v>160</v>
      </c>
      <c r="R1049">
        <v>1.5</v>
      </c>
      <c r="S1049">
        <v>225</v>
      </c>
      <c r="T1049" t="s">
        <v>508</v>
      </c>
      <c r="U1049">
        <v>275</v>
      </c>
      <c r="V1049" t="s">
        <v>552</v>
      </c>
      <c r="W1049">
        <v>290</v>
      </c>
      <c r="Y1049" t="s">
        <v>80</v>
      </c>
    </row>
    <row r="1050" spans="1:25">
      <c r="A1050" t="s">
        <v>2037</v>
      </c>
      <c r="B1050" s="2" t="str">
        <f>Hyperlink("https://www.diodes.com/datasheet/download/ZXTP25020DG.pdf")</f>
        <v>https://www.diodes.com/datasheet/download/ZXTP25020DG.pdf</v>
      </c>
      <c r="C1050" t="str">
        <f>Hyperlink("https://www.diodes.com/part/view/ZXTP25020DG","ZXTP25020DG")</f>
        <v>ZXTP25020DG</v>
      </c>
      <c r="D1050" t="s">
        <v>1179</v>
      </c>
      <c r="H1050" t="s">
        <v>27</v>
      </c>
      <c r="I1050" t="s">
        <v>439</v>
      </c>
      <c r="J1050" t="s">
        <v>29</v>
      </c>
      <c r="K1050">
        <v>20</v>
      </c>
      <c r="L1050">
        <v>6</v>
      </c>
      <c r="M1050">
        <v>10</v>
      </c>
      <c r="N1050">
        <v>3</v>
      </c>
      <c r="O1050">
        <v>300</v>
      </c>
      <c r="P1050">
        <v>0.01</v>
      </c>
      <c r="Q1050">
        <v>25</v>
      </c>
      <c r="R1050">
        <v>6</v>
      </c>
      <c r="S1050">
        <v>215</v>
      </c>
      <c r="T1050" t="s">
        <v>508</v>
      </c>
      <c r="U1050">
        <v>245</v>
      </c>
      <c r="V1050" t="s">
        <v>552</v>
      </c>
      <c r="W1050">
        <v>290</v>
      </c>
      <c r="Y1050" t="s">
        <v>330</v>
      </c>
    </row>
    <row r="1051" spans="1:25">
      <c r="A1051" t="s">
        <v>2038</v>
      </c>
      <c r="B1051" s="2" t="str">
        <f>Hyperlink("https://www.diodes.com/datasheet/download/ZXTP25020DZ.pdf")</f>
        <v>https://www.diodes.com/datasheet/download/ZXTP25020DZ.pdf</v>
      </c>
      <c r="C1051" t="str">
        <f>Hyperlink("https://www.diodes.com/part/view/ZXTP25020DZ","ZXTP25020DZ")</f>
        <v>ZXTP25020DZ</v>
      </c>
      <c r="D1051" t="s">
        <v>71</v>
      </c>
      <c r="H1051" t="s">
        <v>27</v>
      </c>
      <c r="I1051" t="s">
        <v>439</v>
      </c>
      <c r="J1051" t="s">
        <v>29</v>
      </c>
      <c r="K1051">
        <v>20</v>
      </c>
      <c r="L1051">
        <v>5</v>
      </c>
      <c r="M1051">
        <v>10</v>
      </c>
      <c r="N1051">
        <v>2.4</v>
      </c>
      <c r="O1051">
        <v>300</v>
      </c>
      <c r="P1051">
        <v>0.01</v>
      </c>
      <c r="Q1051">
        <v>45</v>
      </c>
      <c r="R1051">
        <v>5</v>
      </c>
      <c r="S1051">
        <v>215</v>
      </c>
      <c r="T1051" t="s">
        <v>508</v>
      </c>
      <c r="U1051">
        <v>245</v>
      </c>
      <c r="V1051" t="s">
        <v>552</v>
      </c>
      <c r="W1051">
        <v>290</v>
      </c>
      <c r="Y1051" t="s">
        <v>31</v>
      </c>
    </row>
    <row r="1052" spans="1:25">
      <c r="A1052" t="s">
        <v>2039</v>
      </c>
      <c r="B1052" s="2" t="str">
        <f>Hyperlink("https://www.diodes.com/datasheet/download/ZXTP25040DFH.pdf")</f>
        <v>https://www.diodes.com/datasheet/download/ZXTP25040DFH.pdf</v>
      </c>
      <c r="C1052" t="str">
        <f>Hyperlink("https://www.diodes.com/part/view/ZXTP25040DFH","ZXTP25040DFH")</f>
        <v>ZXTP25040DFH</v>
      </c>
      <c r="D1052" t="s">
        <v>1501</v>
      </c>
      <c r="H1052" t="s">
        <v>27</v>
      </c>
      <c r="I1052" t="s">
        <v>439</v>
      </c>
      <c r="J1052" t="s">
        <v>29</v>
      </c>
      <c r="K1052">
        <v>40</v>
      </c>
      <c r="L1052">
        <v>3</v>
      </c>
      <c r="M1052">
        <v>9</v>
      </c>
      <c r="N1052">
        <v>1.25</v>
      </c>
      <c r="O1052">
        <v>300</v>
      </c>
      <c r="P1052">
        <v>0.01</v>
      </c>
      <c r="Q1052">
        <v>30</v>
      </c>
      <c r="R1052">
        <v>3</v>
      </c>
      <c r="S1052">
        <v>260</v>
      </c>
      <c r="T1052" t="s">
        <v>852</v>
      </c>
      <c r="U1052">
        <v>220</v>
      </c>
      <c r="V1052" t="s">
        <v>441</v>
      </c>
      <c r="W1052">
        <v>270</v>
      </c>
      <c r="Y1052" t="s">
        <v>80</v>
      </c>
    </row>
    <row r="1053" spans="1:25">
      <c r="A1053" t="s">
        <v>2040</v>
      </c>
      <c r="B1053" s="2" t="str">
        <f>Hyperlink("https://www.diodes.com/datasheet/download/ZXTP25040DFL.pdf")</f>
        <v>https://www.diodes.com/datasheet/download/ZXTP25040DFL.pdf</v>
      </c>
      <c r="C1053" t="str">
        <f>Hyperlink("https://www.diodes.com/part/view/ZXTP25040DFL","ZXTP25040DFL")</f>
        <v>ZXTP25040DFL</v>
      </c>
      <c r="D1053" t="s">
        <v>1008</v>
      </c>
      <c r="H1053" t="s">
        <v>27</v>
      </c>
      <c r="I1053" t="s">
        <v>439</v>
      </c>
      <c r="J1053" t="s">
        <v>29</v>
      </c>
      <c r="K1053">
        <v>40</v>
      </c>
      <c r="L1053">
        <v>1.5</v>
      </c>
      <c r="M1053">
        <v>5</v>
      </c>
      <c r="N1053">
        <v>0.35</v>
      </c>
      <c r="O1053">
        <v>300</v>
      </c>
      <c r="P1053">
        <v>0.01</v>
      </c>
      <c r="Q1053">
        <v>120</v>
      </c>
      <c r="R1053">
        <v>1.5</v>
      </c>
      <c r="S1053">
        <v>290</v>
      </c>
      <c r="T1053" t="s">
        <v>852</v>
      </c>
      <c r="U1053">
        <v>190</v>
      </c>
      <c r="V1053" t="s">
        <v>100</v>
      </c>
      <c r="W1053">
        <v>270</v>
      </c>
      <c r="Y1053" t="s">
        <v>80</v>
      </c>
    </row>
    <row r="1054" spans="1:25">
      <c r="A1054" t="s">
        <v>2041</v>
      </c>
      <c r="B1054" s="2" t="str">
        <f>Hyperlink("https://www.diodes.com/datasheet/download/ZXTP25040DZ.pdf")</f>
        <v>https://www.diodes.com/datasheet/download/ZXTP25040DZ.pdf</v>
      </c>
      <c r="C1054" t="str">
        <f>Hyperlink("https://www.diodes.com/part/view/ZXTP25040DZ","ZXTP25040DZ")</f>
        <v>ZXTP25040DZ</v>
      </c>
      <c r="D1054" t="s">
        <v>2042</v>
      </c>
      <c r="H1054" t="s">
        <v>27</v>
      </c>
      <c r="I1054" t="s">
        <v>439</v>
      </c>
      <c r="J1054" t="s">
        <v>29</v>
      </c>
      <c r="K1054">
        <v>40</v>
      </c>
      <c r="L1054">
        <v>3.5</v>
      </c>
      <c r="M1054">
        <v>9</v>
      </c>
      <c r="N1054">
        <v>2.4</v>
      </c>
      <c r="O1054">
        <v>300</v>
      </c>
      <c r="P1054">
        <v>0.01</v>
      </c>
      <c r="Q1054">
        <v>20</v>
      </c>
      <c r="R1054">
        <v>3.5</v>
      </c>
      <c r="S1054">
        <v>265</v>
      </c>
      <c r="T1054" t="s">
        <v>852</v>
      </c>
      <c r="U1054">
        <v>350</v>
      </c>
      <c r="V1054" t="s">
        <v>2043</v>
      </c>
      <c r="W1054">
        <v>270</v>
      </c>
      <c r="Y1054" t="s">
        <v>31</v>
      </c>
    </row>
    <row r="1055" spans="1:25">
      <c r="A1055" t="s">
        <v>2044</v>
      </c>
      <c r="B1055" s="2" t="str">
        <f>Hyperlink("https://www.diodes.com/datasheet/download/ZXTP25060BFH.pdf")</f>
        <v>https://www.diodes.com/datasheet/download/ZXTP25060BFH.pdf</v>
      </c>
      <c r="C1055" t="str">
        <f>Hyperlink("https://www.diodes.com/part/view/ZXTP25060BFH","ZXTP25060BFH")</f>
        <v>ZXTP25060BFH</v>
      </c>
      <c r="D1055" t="s">
        <v>2045</v>
      </c>
      <c r="H1055" t="s">
        <v>27</v>
      </c>
      <c r="I1055" t="s">
        <v>439</v>
      </c>
      <c r="J1055" t="s">
        <v>29</v>
      </c>
      <c r="K1055">
        <v>60</v>
      </c>
      <c r="L1055">
        <v>3</v>
      </c>
      <c r="M1055">
        <v>9</v>
      </c>
      <c r="N1055">
        <v>1.25</v>
      </c>
      <c r="O1055">
        <v>100</v>
      </c>
      <c r="P1055">
        <v>0.01</v>
      </c>
      <c r="Q1055">
        <v>30</v>
      </c>
      <c r="R1055">
        <v>3</v>
      </c>
      <c r="S1055">
        <v>135</v>
      </c>
      <c r="T1055" t="s">
        <v>1037</v>
      </c>
      <c r="U1055">
        <v>235</v>
      </c>
      <c r="V1055" t="s">
        <v>441</v>
      </c>
      <c r="W1055">
        <v>250</v>
      </c>
      <c r="Y1055" t="s">
        <v>80</v>
      </c>
    </row>
    <row r="1056" spans="1:25">
      <c r="A1056" t="s">
        <v>2046</v>
      </c>
      <c r="B1056" s="2" t="str">
        <f>Hyperlink("https://www.diodes.com/datasheet/download/ZXTP25100BFH.pdf")</f>
        <v>https://www.diodes.com/datasheet/download/ZXTP25100BFH.pdf</v>
      </c>
      <c r="C1056" t="str">
        <f>Hyperlink("https://www.diodes.com/part/view/ZXTP25100BFH","ZXTP25100BFH")</f>
        <v>ZXTP25100BFH</v>
      </c>
      <c r="D1056" t="s">
        <v>2047</v>
      </c>
      <c r="H1056" t="s">
        <v>27</v>
      </c>
      <c r="I1056" t="s">
        <v>439</v>
      </c>
      <c r="J1056" t="s">
        <v>29</v>
      </c>
      <c r="K1056">
        <v>100</v>
      </c>
      <c r="L1056">
        <v>2</v>
      </c>
      <c r="M1056">
        <v>5</v>
      </c>
      <c r="N1056">
        <v>1.25</v>
      </c>
      <c r="O1056">
        <v>100</v>
      </c>
      <c r="P1056">
        <v>0.01</v>
      </c>
      <c r="Q1056">
        <v>55</v>
      </c>
      <c r="R1056">
        <v>1</v>
      </c>
      <c r="S1056">
        <v>90</v>
      </c>
      <c r="T1056" t="s">
        <v>30</v>
      </c>
      <c r="U1056">
        <v>130</v>
      </c>
      <c r="V1056" t="s">
        <v>414</v>
      </c>
      <c r="W1056">
        <v>200</v>
      </c>
      <c r="Y1056" t="s">
        <v>80</v>
      </c>
    </row>
    <row r="1057" spans="1:25">
      <c r="A1057" t="s">
        <v>2048</v>
      </c>
      <c r="B1057" s="2" t="str">
        <f>Hyperlink("https://www.diodes.com/datasheet/download/ZXTP25100CFH.pdf")</f>
        <v>https://www.diodes.com/datasheet/download/ZXTP25100CFH.pdf</v>
      </c>
      <c r="C1057" t="str">
        <f>Hyperlink("https://www.diodes.com/part/view/ZXTP25100CFH","ZXTP25100CFH")</f>
        <v>ZXTP25100CFH</v>
      </c>
      <c r="D1057" t="s">
        <v>965</v>
      </c>
      <c r="H1057" t="s">
        <v>27</v>
      </c>
      <c r="I1057" t="s">
        <v>439</v>
      </c>
      <c r="J1057" t="s">
        <v>29</v>
      </c>
      <c r="K1057">
        <v>100</v>
      </c>
      <c r="L1057">
        <v>1</v>
      </c>
      <c r="M1057">
        <v>3</v>
      </c>
      <c r="N1057">
        <v>1.25</v>
      </c>
      <c r="O1057">
        <v>200</v>
      </c>
      <c r="P1057">
        <v>0.01</v>
      </c>
      <c r="Q1057">
        <v>110</v>
      </c>
      <c r="R1057">
        <v>0.5</v>
      </c>
      <c r="S1057">
        <v>210</v>
      </c>
      <c r="T1057" t="s">
        <v>499</v>
      </c>
      <c r="U1057">
        <v>310</v>
      </c>
      <c r="V1057" t="s">
        <v>961</v>
      </c>
      <c r="W1057">
        <v>180</v>
      </c>
      <c r="Y1057" t="s">
        <v>80</v>
      </c>
    </row>
    <row r="1058" spans="1:25">
      <c r="A1058" t="s">
        <v>2049</v>
      </c>
      <c r="B1058" s="2" t="str">
        <f>Hyperlink("https://www.diodes.com/datasheet/download/ZXTP25100CFHQ.pdf")</f>
        <v>https://www.diodes.com/datasheet/download/ZXTP25100CFHQ.pdf</v>
      </c>
      <c r="C1058" t="str">
        <f>Hyperlink("https://www.diodes.com/part/view/ZXTP25100CFHQ","ZXTP25100CFHQ")</f>
        <v>ZXTP25100CFHQ</v>
      </c>
      <c r="D1058" t="s">
        <v>965</v>
      </c>
      <c r="H1058" t="s">
        <v>33</v>
      </c>
      <c r="I1058" t="s">
        <v>439</v>
      </c>
      <c r="J1058" t="s">
        <v>29</v>
      </c>
      <c r="K1058">
        <v>100</v>
      </c>
      <c r="L1058">
        <v>1</v>
      </c>
      <c r="M1058">
        <v>3</v>
      </c>
      <c r="N1058">
        <v>1.25</v>
      </c>
      <c r="O1058">
        <v>200</v>
      </c>
      <c r="P1058">
        <v>0.01</v>
      </c>
      <c r="Q1058">
        <v>110</v>
      </c>
      <c r="R1058">
        <v>0.5</v>
      </c>
      <c r="S1058">
        <v>210</v>
      </c>
      <c r="T1058" t="s">
        <v>499</v>
      </c>
      <c r="U1058">
        <v>310</v>
      </c>
      <c r="V1058" t="s">
        <v>961</v>
      </c>
      <c r="W1058">
        <v>180</v>
      </c>
      <c r="Y1058" t="s">
        <v>80</v>
      </c>
    </row>
    <row r="1059" spans="1:25">
      <c r="A1059" t="s">
        <v>2050</v>
      </c>
      <c r="B1059" s="2" t="str">
        <f>Hyperlink("https://www.diodes.com/datasheet/download/ZXTP25100CZ.pdf")</f>
        <v>https://www.diodes.com/datasheet/download/ZXTP25100CZ.pdf</v>
      </c>
      <c r="C1059" t="str">
        <f>Hyperlink("https://www.diodes.com/part/view/ZXTP25100CZ","ZXTP25100CZ")</f>
        <v>ZXTP25100CZ</v>
      </c>
      <c r="D1059" t="s">
        <v>883</v>
      </c>
      <c r="H1059" t="s">
        <v>27</v>
      </c>
      <c r="I1059" t="s">
        <v>439</v>
      </c>
      <c r="J1059" t="s">
        <v>29</v>
      </c>
      <c r="K1059">
        <v>100</v>
      </c>
      <c r="L1059">
        <v>1</v>
      </c>
      <c r="M1059">
        <v>3</v>
      </c>
      <c r="N1059">
        <v>2.4</v>
      </c>
      <c r="O1059">
        <v>200</v>
      </c>
      <c r="P1059">
        <v>0.01</v>
      </c>
      <c r="Q1059">
        <v>110</v>
      </c>
      <c r="R1059">
        <v>0.5</v>
      </c>
      <c r="S1059">
        <v>210</v>
      </c>
      <c r="T1059" t="s">
        <v>499</v>
      </c>
      <c r="U1059">
        <v>225</v>
      </c>
      <c r="V1059" t="s">
        <v>414</v>
      </c>
      <c r="W1059">
        <v>180</v>
      </c>
      <c r="Y1059" t="s">
        <v>31</v>
      </c>
    </row>
    <row r="1060" spans="1:25">
      <c r="A1060" t="s">
        <v>2051</v>
      </c>
      <c r="B1060" s="2" t="str">
        <f>Hyperlink("https://www.diodes.com/datasheet/download/ZXTP25140BFH.pdf")</f>
        <v>https://www.diodes.com/datasheet/download/ZXTP25140BFH.pdf</v>
      </c>
      <c r="C1060" t="str">
        <f>Hyperlink("https://www.diodes.com/part/view/ZXTP25140BFH","ZXTP25140BFH")</f>
        <v>ZXTP25140BFH</v>
      </c>
      <c r="D1060" t="s">
        <v>2052</v>
      </c>
      <c r="H1060" t="s">
        <v>27</v>
      </c>
      <c r="I1060" t="s">
        <v>54</v>
      </c>
      <c r="J1060" t="s">
        <v>29</v>
      </c>
      <c r="K1060">
        <v>140</v>
      </c>
      <c r="L1060">
        <v>1</v>
      </c>
      <c r="M1060">
        <v>3</v>
      </c>
      <c r="N1060">
        <v>1.25</v>
      </c>
      <c r="O1060">
        <v>100</v>
      </c>
      <c r="P1060">
        <v>0.01</v>
      </c>
      <c r="Q1060">
        <v>100</v>
      </c>
      <c r="R1060">
        <v>0.1</v>
      </c>
      <c r="S1060">
        <v>135</v>
      </c>
      <c r="T1060" t="s">
        <v>662</v>
      </c>
      <c r="U1060">
        <v>230</v>
      </c>
      <c r="V1060" t="s">
        <v>96</v>
      </c>
      <c r="W1060">
        <v>75</v>
      </c>
      <c r="Y1060" t="s">
        <v>80</v>
      </c>
    </row>
    <row r="1061" spans="1:25">
      <c r="A1061" t="s">
        <v>2053</v>
      </c>
      <c r="B1061" s="2" t="str">
        <f>Hyperlink("https://www.diodes.com/datasheet/download/ZXTP25140BFHQ.pdf")</f>
        <v>https://www.diodes.com/datasheet/download/ZXTP25140BFHQ.pdf</v>
      </c>
      <c r="C1061" t="str">
        <f>Hyperlink("https://www.diodes.com/part/view/ZXTP25140BFHQ","ZXTP25140BFHQ")</f>
        <v>ZXTP25140BFHQ</v>
      </c>
      <c r="D1061" t="s">
        <v>2052</v>
      </c>
      <c r="H1061" t="s">
        <v>33</v>
      </c>
      <c r="I1061" t="s">
        <v>54</v>
      </c>
      <c r="J1061" t="s">
        <v>29</v>
      </c>
      <c r="K1061">
        <v>140</v>
      </c>
      <c r="L1061">
        <v>1</v>
      </c>
      <c r="M1061">
        <v>3</v>
      </c>
      <c r="N1061">
        <v>1.25</v>
      </c>
      <c r="O1061">
        <v>100</v>
      </c>
      <c r="P1061">
        <v>0.01</v>
      </c>
      <c r="Q1061">
        <v>100</v>
      </c>
      <c r="R1061">
        <v>0.1</v>
      </c>
      <c r="S1061">
        <v>135</v>
      </c>
      <c r="T1061" t="s">
        <v>662</v>
      </c>
      <c r="U1061">
        <v>230</v>
      </c>
      <c r="V1061" t="s">
        <v>96</v>
      </c>
      <c r="W1061">
        <v>75</v>
      </c>
      <c r="Y1061" t="s">
        <v>80</v>
      </c>
    </row>
    <row r="1062" spans="1:25">
      <c r="A1062" t="s">
        <v>2054</v>
      </c>
      <c r="B1062" s="2" t="str">
        <f>Hyperlink("https://www.diodes.com/datasheet/download/ZXTP26020DMF.pdf")</f>
        <v>https://www.diodes.com/datasheet/download/ZXTP26020DMF.pdf</v>
      </c>
      <c r="C1062" t="str">
        <f>Hyperlink("https://www.diodes.com/part/view/ZXTP26020DMF","ZXTP26020DMF")</f>
        <v>ZXTP26020DMF</v>
      </c>
      <c r="D1062" t="s">
        <v>2055</v>
      </c>
      <c r="H1062" t="s">
        <v>27</v>
      </c>
      <c r="I1062" t="s">
        <v>439</v>
      </c>
      <c r="J1062" t="s">
        <v>29</v>
      </c>
      <c r="K1062">
        <v>20</v>
      </c>
      <c r="L1062">
        <v>1.25</v>
      </c>
      <c r="M1062">
        <v>4</v>
      </c>
      <c r="N1062">
        <v>1</v>
      </c>
      <c r="O1062">
        <v>300</v>
      </c>
      <c r="P1062">
        <v>0.1</v>
      </c>
      <c r="Q1062">
        <v>140</v>
      </c>
      <c r="R1062">
        <v>1.5</v>
      </c>
      <c r="S1062">
        <v>80</v>
      </c>
      <c r="T1062" t="s">
        <v>499</v>
      </c>
      <c r="U1062">
        <v>155</v>
      </c>
      <c r="V1062" t="s">
        <v>36</v>
      </c>
      <c r="W1062">
        <v>200</v>
      </c>
      <c r="Y1062" t="s">
        <v>1931</v>
      </c>
    </row>
    <row r="1063" spans="1:25">
      <c r="A1063" t="s">
        <v>2056</v>
      </c>
      <c r="B1063" s="2" t="e">
        <v>#N/A</v>
      </c>
      <c r="C1063" t="str">
        <f>Hyperlink("https://www.diodes.com/part/view/ZXTP4001Z","ZXTP4001Z")</f>
        <v>ZXTP4001Z</v>
      </c>
      <c r="D1063" t="s">
        <v>390</v>
      </c>
      <c r="H1063" t="s">
        <v>27</v>
      </c>
      <c r="I1063" t="s">
        <v>28</v>
      </c>
      <c r="J1063" t="s">
        <v>29</v>
      </c>
      <c r="K1063">
        <v>60</v>
      </c>
      <c r="L1063">
        <v>1</v>
      </c>
      <c r="M1063">
        <v>3</v>
      </c>
      <c r="N1063">
        <v>1.5</v>
      </c>
      <c r="O1063">
        <v>60</v>
      </c>
      <c r="P1063">
        <v>0.085</v>
      </c>
      <c r="Q1063">
        <v>100</v>
      </c>
      <c r="R1063">
        <v>0.15</v>
      </c>
      <c r="Y1063" t="s">
        <v>31</v>
      </c>
    </row>
    <row r="1064" spans="1:25">
      <c r="A1064" t="s">
        <v>2057</v>
      </c>
      <c r="B1064" s="2" t="str">
        <f>Hyperlink("https://www.diodes.com/datasheet/download/ZXTP4003G.pdf")</f>
        <v>https://www.diodes.com/datasheet/download/ZXTP4003G.pdf</v>
      </c>
      <c r="C1064" t="str">
        <f>Hyperlink("https://www.diodes.com/part/view/ZXTP4003G","ZXTP4003G")</f>
        <v>ZXTP4003G</v>
      </c>
      <c r="D1064" t="s">
        <v>1083</v>
      </c>
      <c r="H1064" t="s">
        <v>27</v>
      </c>
      <c r="I1064" t="s">
        <v>28</v>
      </c>
      <c r="J1064" t="s">
        <v>29</v>
      </c>
      <c r="K1064">
        <v>100</v>
      </c>
      <c r="L1064">
        <v>1</v>
      </c>
      <c r="M1064">
        <v>3</v>
      </c>
      <c r="N1064">
        <v>2</v>
      </c>
      <c r="O1064">
        <v>60</v>
      </c>
      <c r="P1064">
        <v>0.085</v>
      </c>
      <c r="Q1064">
        <v>100</v>
      </c>
      <c r="R1064">
        <v>0.15</v>
      </c>
      <c r="Y1064" t="s">
        <v>330</v>
      </c>
    </row>
    <row r="1065" spans="1:25">
      <c r="A1065" t="s">
        <v>2058</v>
      </c>
      <c r="B1065" s="2" t="str">
        <f>Hyperlink("https://www.diodes.com/datasheet/download/ZXTP4003Z.pdf")</f>
        <v>https://www.diodes.com/datasheet/download/ZXTP4003Z.pdf</v>
      </c>
      <c r="C1065" t="str">
        <f>Hyperlink("https://www.diodes.com/part/view/ZXTP4003Z","ZXTP4003Z")</f>
        <v>ZXTP4003Z</v>
      </c>
      <c r="D1065" t="s">
        <v>883</v>
      </c>
      <c r="H1065" t="s">
        <v>27</v>
      </c>
      <c r="I1065" t="s">
        <v>28</v>
      </c>
      <c r="J1065" t="s">
        <v>29</v>
      </c>
      <c r="K1065">
        <v>100</v>
      </c>
      <c r="L1065">
        <v>1</v>
      </c>
      <c r="M1065">
        <v>3</v>
      </c>
      <c r="N1065">
        <v>1.5</v>
      </c>
      <c r="O1065">
        <v>60</v>
      </c>
      <c r="P1065">
        <v>0.085</v>
      </c>
      <c r="Q1065">
        <v>100</v>
      </c>
      <c r="R1065">
        <v>0.15</v>
      </c>
      <c r="Y1065" t="s">
        <v>31</v>
      </c>
    </row>
    <row r="1066" spans="1:25">
      <c r="A1066" t="s">
        <v>2059</v>
      </c>
      <c r="B1066" s="2" t="str">
        <f>Hyperlink("https://www.diodes.com/datasheet/download/ZXTP5240F.pdf")</f>
        <v>https://www.diodes.com/datasheet/download/ZXTP5240F.pdf</v>
      </c>
      <c r="C1066" t="str">
        <f>Hyperlink("https://www.diodes.com/part/view/ZXTP5240F","ZXTP5240F")</f>
        <v>ZXTP5240F</v>
      </c>
      <c r="D1066" t="s">
        <v>579</v>
      </c>
      <c r="H1066" t="s">
        <v>27</v>
      </c>
      <c r="I1066" t="s">
        <v>439</v>
      </c>
      <c r="J1066" t="s">
        <v>29</v>
      </c>
      <c r="K1066">
        <v>40</v>
      </c>
      <c r="L1066">
        <v>2</v>
      </c>
      <c r="M1066">
        <v>3</v>
      </c>
      <c r="N1066">
        <v>0.73</v>
      </c>
      <c r="O1066">
        <v>300</v>
      </c>
      <c r="P1066">
        <v>0.1</v>
      </c>
      <c r="Q1066">
        <v>100</v>
      </c>
      <c r="R1066">
        <v>2</v>
      </c>
      <c r="S1066">
        <v>100</v>
      </c>
      <c r="T1066" t="s">
        <v>499</v>
      </c>
      <c r="U1066">
        <v>225</v>
      </c>
      <c r="V1066" t="s">
        <v>36</v>
      </c>
      <c r="W1066">
        <v>100</v>
      </c>
      <c r="Y1066" t="s">
        <v>80</v>
      </c>
    </row>
    <row r="1067" spans="1:25">
      <c r="A1067" t="s">
        <v>2060</v>
      </c>
      <c r="B1067" s="2" t="str">
        <f>Hyperlink("https://www.diodes.com/datasheet/download/ZXTP5240FQ.pdf")</f>
        <v>https://www.diodes.com/datasheet/download/ZXTP5240FQ.pdf</v>
      </c>
      <c r="C1067" t="str">
        <f>Hyperlink("https://www.diodes.com/part/view/ZXTP5240FQ","ZXTP5240FQ")</f>
        <v>ZXTP5240FQ</v>
      </c>
      <c r="D1067" t="s">
        <v>579</v>
      </c>
      <c r="G1067">
        <v>90</v>
      </c>
      <c r="H1067" t="s">
        <v>33</v>
      </c>
      <c r="I1067" t="s">
        <v>439</v>
      </c>
      <c r="J1067" t="s">
        <v>29</v>
      </c>
      <c r="K1067">
        <v>40</v>
      </c>
      <c r="L1067">
        <v>2</v>
      </c>
      <c r="M1067">
        <v>3</v>
      </c>
      <c r="N1067">
        <v>0.73</v>
      </c>
      <c r="O1067">
        <v>260</v>
      </c>
      <c r="P1067">
        <v>0.5</v>
      </c>
      <c r="Q1067">
        <v>100</v>
      </c>
      <c r="R1067">
        <v>2</v>
      </c>
      <c r="S1067">
        <v>100</v>
      </c>
      <c r="T1067" t="s">
        <v>499</v>
      </c>
      <c r="U1067">
        <v>225</v>
      </c>
      <c r="V1067" t="s">
        <v>36</v>
      </c>
      <c r="W1067">
        <v>100</v>
      </c>
      <c r="X1067" t="s">
        <v>2061</v>
      </c>
      <c r="Y1067" t="s">
        <v>80</v>
      </c>
    </row>
    <row r="1068" spans="1:25">
      <c r="A1068" t="s">
        <v>2062</v>
      </c>
      <c r="B1068" s="2" t="str">
        <f>Hyperlink("https://www.diodes.com/datasheet/download/ZXTP5401FLQ.pdf")</f>
        <v>https://www.diodes.com/datasheet/download/ZXTP5401FLQ.pdf</v>
      </c>
      <c r="C1068" t="str">
        <f>Hyperlink("https://www.diodes.com/part/view/ZXTP5401FLQ","ZXTP5401FLQ")</f>
        <v>ZXTP5401FLQ</v>
      </c>
      <c r="D1068" t="s">
        <v>1299</v>
      </c>
      <c r="H1068" t="s">
        <v>33</v>
      </c>
      <c r="I1068" t="s">
        <v>54</v>
      </c>
      <c r="J1068" t="s">
        <v>29</v>
      </c>
      <c r="K1068">
        <v>150</v>
      </c>
      <c r="L1068">
        <v>0.6</v>
      </c>
      <c r="M1068">
        <v>1</v>
      </c>
      <c r="N1068">
        <v>0.35</v>
      </c>
      <c r="O1068">
        <v>60</v>
      </c>
      <c r="P1068">
        <v>0.01</v>
      </c>
      <c r="Q1068">
        <v>50</v>
      </c>
      <c r="R1068">
        <v>0.05</v>
      </c>
      <c r="S1068">
        <v>200</v>
      </c>
      <c r="T1068" t="s">
        <v>463</v>
      </c>
      <c r="U1068">
        <v>500</v>
      </c>
      <c r="V1068" t="s">
        <v>42</v>
      </c>
      <c r="W1068">
        <v>100</v>
      </c>
      <c r="Y1068" t="s">
        <v>80</v>
      </c>
    </row>
    <row r="1069" spans="1:25">
      <c r="A1069" t="s">
        <v>2063</v>
      </c>
      <c r="B1069" s="2" t="str">
        <f>Hyperlink("https://www.diodes.com/datasheet/download/ZXTP56020FDBQ.pdf")</f>
        <v>https://www.diodes.com/datasheet/download/ZXTP56020FDBQ.pdf</v>
      </c>
      <c r="C1069" t="str">
        <f>Hyperlink("https://www.diodes.com/part/view/ZXTP56020FDBQ","ZXTP56020FDBQ")</f>
        <v>ZXTP56020FDBQ</v>
      </c>
      <c r="D1069" t="s">
        <v>2064</v>
      </c>
      <c r="H1069" t="s">
        <v>33</v>
      </c>
      <c r="I1069" t="s">
        <v>439</v>
      </c>
      <c r="J1069" t="s">
        <v>117</v>
      </c>
      <c r="K1069">
        <v>20</v>
      </c>
      <c r="L1069">
        <v>2</v>
      </c>
      <c r="M1069">
        <v>3</v>
      </c>
      <c r="N1069">
        <v>2.47</v>
      </c>
      <c r="O1069">
        <v>250</v>
      </c>
      <c r="P1069">
        <v>0.1</v>
      </c>
      <c r="Q1069">
        <v>160</v>
      </c>
      <c r="R1069">
        <v>1</v>
      </c>
      <c r="S1069">
        <v>110</v>
      </c>
      <c r="T1069" t="s">
        <v>30</v>
      </c>
      <c r="U1069">
        <v>200</v>
      </c>
      <c r="V1069" t="s">
        <v>2065</v>
      </c>
      <c r="W1069" t="s">
        <v>359</v>
      </c>
      <c r="Y1069" t="s">
        <v>2066</v>
      </c>
    </row>
    <row r="1070" spans="1:25">
      <c r="A1070" t="s">
        <v>2067</v>
      </c>
      <c r="B1070" s="2" t="str">
        <f>Hyperlink("https://www.diodes.com/datasheet/download/ZXTP56060FDBQ.pdf")</f>
        <v>https://www.diodes.com/datasheet/download/ZXTP56060FDBQ.pdf</v>
      </c>
      <c r="C1070" t="str">
        <f>Hyperlink("https://www.diodes.com/part/view/ZXTP56060FDBQ","ZXTP56060FDBQ")</f>
        <v>ZXTP56060FDBQ</v>
      </c>
      <c r="D1070" t="s">
        <v>2068</v>
      </c>
      <c r="H1070" t="s">
        <v>33</v>
      </c>
      <c r="I1070" t="s">
        <v>439</v>
      </c>
      <c r="J1070" t="s">
        <v>117</v>
      </c>
      <c r="K1070">
        <v>60</v>
      </c>
      <c r="L1070">
        <v>2</v>
      </c>
      <c r="M1070">
        <v>3</v>
      </c>
      <c r="N1070">
        <v>2.47</v>
      </c>
      <c r="O1070">
        <v>170</v>
      </c>
      <c r="P1070">
        <v>0.1</v>
      </c>
      <c r="Q1070">
        <v>110</v>
      </c>
      <c r="R1070">
        <v>1</v>
      </c>
      <c r="S1070">
        <v>120</v>
      </c>
      <c r="T1070" t="s">
        <v>30</v>
      </c>
      <c r="U1070">
        <v>420</v>
      </c>
      <c r="V1070" t="s">
        <v>2065</v>
      </c>
      <c r="W1070" t="s">
        <v>359</v>
      </c>
      <c r="Y1070" t="s">
        <v>2066</v>
      </c>
    </row>
    <row r="1071" spans="1:25">
      <c r="A1071" t="s">
        <v>2069</v>
      </c>
      <c r="B1071" s="2" t="str">
        <f>Hyperlink("https://www.diodes.com/datasheet/download/ZXTP717MA.pdf")</f>
        <v>https://www.diodes.com/datasheet/download/ZXTP717MA.pdf</v>
      </c>
      <c r="C1071" t="str">
        <f>Hyperlink("https://www.diodes.com/part/view/ZXTP717MA","ZXTP717MA")</f>
        <v>ZXTP717MA</v>
      </c>
      <c r="D1071" t="s">
        <v>2070</v>
      </c>
      <c r="H1071" t="s">
        <v>27</v>
      </c>
      <c r="I1071" t="s">
        <v>439</v>
      </c>
      <c r="J1071" t="s">
        <v>29</v>
      </c>
      <c r="K1071">
        <v>12</v>
      </c>
      <c r="L1071">
        <v>4</v>
      </c>
      <c r="M1071">
        <v>12</v>
      </c>
      <c r="N1071">
        <v>1.5</v>
      </c>
      <c r="O1071">
        <v>300</v>
      </c>
      <c r="P1071">
        <v>0.1</v>
      </c>
      <c r="Q1071">
        <v>60</v>
      </c>
      <c r="R1071">
        <v>8</v>
      </c>
      <c r="S1071">
        <v>17</v>
      </c>
      <c r="T1071" t="s">
        <v>55</v>
      </c>
      <c r="U1071">
        <v>300</v>
      </c>
      <c r="V1071" t="s">
        <v>816</v>
      </c>
      <c r="W1071">
        <v>110</v>
      </c>
      <c r="Y1071" t="s">
        <v>2071</v>
      </c>
    </row>
    <row r="1072" spans="1:25">
      <c r="A1072" t="s">
        <v>2072</v>
      </c>
      <c r="B1072" s="2" t="str">
        <f>Hyperlink("https://www.diodes.com/datasheet/download/ZXTP718MA.pdf")</f>
        <v>https://www.diodes.com/datasheet/download/ZXTP718MA.pdf</v>
      </c>
      <c r="C1072" t="str">
        <f>Hyperlink("https://www.diodes.com/part/view/ZXTP718MA","ZXTP718MA")</f>
        <v>ZXTP718MA</v>
      </c>
      <c r="D1072" t="s">
        <v>2073</v>
      </c>
      <c r="H1072" t="s">
        <v>27</v>
      </c>
      <c r="I1072" t="s">
        <v>439</v>
      </c>
      <c r="J1072" t="s">
        <v>29</v>
      </c>
      <c r="K1072">
        <v>20</v>
      </c>
      <c r="L1072">
        <v>3.5</v>
      </c>
      <c r="M1072">
        <v>6</v>
      </c>
      <c r="N1072">
        <v>1.5</v>
      </c>
      <c r="O1072">
        <v>300</v>
      </c>
      <c r="P1072">
        <v>0.1</v>
      </c>
      <c r="Q1072">
        <v>150</v>
      </c>
      <c r="R1072">
        <v>2</v>
      </c>
      <c r="S1072">
        <v>30</v>
      </c>
      <c r="T1072" t="s">
        <v>55</v>
      </c>
      <c r="U1072">
        <v>250</v>
      </c>
      <c r="V1072" t="s">
        <v>907</v>
      </c>
      <c r="W1072">
        <v>180</v>
      </c>
      <c r="Y1072" t="s">
        <v>124</v>
      </c>
    </row>
    <row r="1073" spans="1:25">
      <c r="A1073" t="s">
        <v>2074</v>
      </c>
      <c r="B1073" s="2" t="str">
        <f>Hyperlink("https://www.diodes.com/datasheet/download/ZXTP720MA.pdf")</f>
        <v>https://www.diodes.com/datasheet/download/ZXTP720MA.pdf</v>
      </c>
      <c r="C1073" t="str">
        <f>Hyperlink("https://www.diodes.com/part/view/ZXTP720MA","ZXTP720MA")</f>
        <v>ZXTP720MA</v>
      </c>
      <c r="D1073" t="s">
        <v>2075</v>
      </c>
      <c r="H1073" t="s">
        <v>27</v>
      </c>
      <c r="I1073" t="s">
        <v>439</v>
      </c>
      <c r="J1073" t="s">
        <v>29</v>
      </c>
      <c r="K1073">
        <v>40</v>
      </c>
      <c r="L1073">
        <v>3</v>
      </c>
      <c r="M1073">
        <v>4</v>
      </c>
      <c r="N1073">
        <v>1.5</v>
      </c>
      <c r="O1073">
        <v>300</v>
      </c>
      <c r="P1073">
        <v>0.1</v>
      </c>
      <c r="Q1073">
        <v>60</v>
      </c>
      <c r="R1073">
        <v>1.5</v>
      </c>
      <c r="S1073">
        <v>40</v>
      </c>
      <c r="T1073" t="s">
        <v>55</v>
      </c>
      <c r="U1073">
        <v>220</v>
      </c>
      <c r="V1073" t="s">
        <v>36</v>
      </c>
      <c r="W1073">
        <v>190</v>
      </c>
      <c r="Y1073" t="s">
        <v>124</v>
      </c>
    </row>
    <row r="1074" spans="1:25">
      <c r="A1074" t="s">
        <v>2076</v>
      </c>
      <c r="B1074" s="2" t="str">
        <f>Hyperlink("https://www.diodes.com/datasheet/download/ZXTP722MA.pdf")</f>
        <v>https://www.diodes.com/datasheet/download/ZXTP722MA.pdf</v>
      </c>
      <c r="C1074" t="str">
        <f>Hyperlink("https://www.diodes.com/part/view/ZXTP722MA","ZXTP722MA")</f>
        <v>ZXTP722MA</v>
      </c>
      <c r="D1074" t="s">
        <v>2077</v>
      </c>
      <c r="H1074" t="s">
        <v>27</v>
      </c>
      <c r="I1074" t="s">
        <v>439</v>
      </c>
      <c r="J1074" t="s">
        <v>29</v>
      </c>
      <c r="K1074">
        <v>70</v>
      </c>
      <c r="L1074">
        <v>2.5</v>
      </c>
      <c r="M1074">
        <v>3</v>
      </c>
      <c r="N1074">
        <v>1.5</v>
      </c>
      <c r="O1074">
        <v>300</v>
      </c>
      <c r="P1074">
        <v>0.1</v>
      </c>
      <c r="Q1074">
        <v>175</v>
      </c>
      <c r="R1074">
        <v>1</v>
      </c>
      <c r="S1074">
        <v>50</v>
      </c>
      <c r="T1074" t="s">
        <v>55</v>
      </c>
      <c r="U1074">
        <v>200</v>
      </c>
      <c r="V1074" t="s">
        <v>961</v>
      </c>
      <c r="W1074">
        <v>180</v>
      </c>
      <c r="Y1074" t="s">
        <v>124</v>
      </c>
    </row>
    <row r="1075" spans="1:25">
      <c r="A1075" t="s">
        <v>2078</v>
      </c>
      <c r="B1075" s="2" t="str">
        <f>Hyperlink("https://www.diodes.com/datasheet/download/ZXTP749F.pdf")</f>
        <v>https://www.diodes.com/datasheet/download/ZXTP749F.pdf</v>
      </c>
      <c r="C1075" t="str">
        <f>Hyperlink("https://www.diodes.com/part/view/ZXTP749F","ZXTP749F")</f>
        <v>ZXTP749F</v>
      </c>
      <c r="D1075" t="s">
        <v>2079</v>
      </c>
      <c r="H1075" t="s">
        <v>27</v>
      </c>
      <c r="I1075" t="s">
        <v>439</v>
      </c>
      <c r="J1075" t="s">
        <v>29</v>
      </c>
      <c r="K1075">
        <v>25</v>
      </c>
      <c r="L1075">
        <v>3</v>
      </c>
      <c r="M1075">
        <v>6</v>
      </c>
      <c r="N1075">
        <v>0.72</v>
      </c>
      <c r="O1075">
        <v>200</v>
      </c>
      <c r="P1075">
        <v>0.1</v>
      </c>
      <c r="Q1075">
        <v>100</v>
      </c>
      <c r="R1075">
        <v>2</v>
      </c>
      <c r="S1075">
        <v>150</v>
      </c>
      <c r="T1075" t="s">
        <v>414</v>
      </c>
      <c r="U1075">
        <v>350</v>
      </c>
      <c r="V1075" t="s">
        <v>441</v>
      </c>
      <c r="Y1075" t="s">
        <v>80</v>
      </c>
    </row>
  </sheetData>
  <autoFilter ref="A1:Y1075"/>
  <hyperlinks>
    <hyperlink ref="B2" r:id="rId_hyperlink_1" tooltip="https://www.diodes.com/datasheet/download/2DA1201Y.pdf" display="https://www.diodes.com/datasheet/download/2DA1201Y.pdf"/>
    <hyperlink ref="C2" r:id="rId_hyperlink_2" tooltip="2DA1201Y" display="2DA1201Y"/>
    <hyperlink ref="B3" r:id="rId_hyperlink_3" tooltip="https://www.diodes.com/datasheet/download/2DA1201Y.pdf" display="https://www.diodes.com/datasheet/download/2DA1201Y.pdf"/>
    <hyperlink ref="C3" r:id="rId_hyperlink_4" tooltip="2DA1201YQ" display="2DA1201YQ"/>
    <hyperlink ref="B4" r:id="rId_hyperlink_5" tooltip="https://www.diodes.com/datasheet/download/2DA1213Y.pdf" display="https://www.diodes.com/datasheet/download/2DA1213Y.pdf"/>
    <hyperlink ref="C4" r:id="rId_hyperlink_6" tooltip="2DA1213Y" display="2DA1213Y"/>
    <hyperlink ref="B5" r:id="rId_hyperlink_7" tooltip="https://www.diodes.com/datasheet/download/2DA1213YQ.pdf" display="https://www.diodes.com/datasheet/download/2DA1213YQ.pdf"/>
    <hyperlink ref="C5" r:id="rId_hyperlink_8" tooltip="2DA1213YQ" display="2DA1213YQ"/>
    <hyperlink ref="B6" r:id="rId_hyperlink_9" tooltip="https://www.diodes.com/datasheet/download/2DA1774Q.pdf" display="https://www.diodes.com/datasheet/download/2DA1774Q.pdf"/>
    <hyperlink ref="C6" r:id="rId_hyperlink_10" tooltip="2DA1774Q" display="2DA1774Q"/>
    <hyperlink ref="B7" r:id="rId_hyperlink_11" tooltip="https://www.diodes.com/datasheet/download/2DA1774QLP.pdf" display="https://www.diodes.com/datasheet/download/2DA1774QLP.pdf"/>
    <hyperlink ref="C7" r:id="rId_hyperlink_12" tooltip="2DA1774QLP" display="2DA1774QLP"/>
    <hyperlink ref="B8" r:id="rId_hyperlink_13" tooltip="https://www.diodes.com/datasheet/download/2DA1774QQ.pdf" display="https://www.diodes.com/datasheet/download/2DA1774QQ.pdf"/>
    <hyperlink ref="C8" r:id="rId_hyperlink_14" tooltip="2DA1774QQ" display="2DA1774QQ"/>
    <hyperlink ref="B9" r:id="rId_hyperlink_15" tooltip="https://www.diodes.com/datasheet/download/2DA1774R.pdf" display="https://www.diodes.com/datasheet/download/2DA1774R.pdf"/>
    <hyperlink ref="C9" r:id="rId_hyperlink_16" tooltip="2DA1774R" display="2DA1774R"/>
    <hyperlink ref="B10" r:id="rId_hyperlink_17" tooltip="https://www.diodes.com/datasheet/download/2DA1797.pdf" display="https://www.diodes.com/datasheet/download/2DA1797.pdf"/>
    <hyperlink ref="C10" r:id="rId_hyperlink_18" tooltip="2DA1797" display="2DA1797"/>
    <hyperlink ref="B11" r:id="rId_hyperlink_19" tooltip="https://www.diodes.com/datasheet/download/2DA1797.pdf" display="https://www.diodes.com/datasheet/download/2DA1797.pdf"/>
    <hyperlink ref="C11" r:id="rId_hyperlink_20" tooltip="2DA1797Q" display="2DA1797Q"/>
    <hyperlink ref="B12" r:id="rId_hyperlink_21" tooltip="https://www.diodes.com/datasheet/download/2DA1971.pdf" display="https://www.diodes.com/datasheet/download/2DA1971.pdf"/>
    <hyperlink ref="C12" r:id="rId_hyperlink_22" tooltip="2DA1971" display="2DA1971"/>
    <hyperlink ref="B13" r:id="rId_hyperlink_23" tooltip="https://www.diodes.com/datasheet/download/2DA1971Q.pdf" display="https://www.diodes.com/datasheet/download/2DA1971Q.pdf"/>
    <hyperlink ref="C13" r:id="rId_hyperlink_24" tooltip="2DA1971Q" display="2DA1971Q"/>
    <hyperlink ref="B14" r:id="rId_hyperlink_25" tooltip="https://www.diodes.com/datasheet/download/2DB1132R.pdf" display="https://www.diodes.com/datasheet/download/2DB1132R.pdf"/>
    <hyperlink ref="C14" r:id="rId_hyperlink_26" tooltip="2DB1132R" display="2DB1132R"/>
    <hyperlink ref="B15" r:id="rId_hyperlink_27" tooltip="https://www.diodes.com/datasheet/download/2DB1182Q.pdf" display="https://www.diodes.com/datasheet/download/2DB1182Q.pdf"/>
    <hyperlink ref="C15" r:id="rId_hyperlink_28" tooltip="2DB1182Q" display="2DB1182Q"/>
    <hyperlink ref="B16" r:id="rId_hyperlink_29" tooltip="https://www.diodes.com/datasheet/download/2DB1184Q.pdf" display="https://www.diodes.com/datasheet/download/2DB1184Q.pdf"/>
    <hyperlink ref="C16" r:id="rId_hyperlink_30" tooltip="2DB1184Q" display="2DB1184Q"/>
    <hyperlink ref="B17" r:id="rId_hyperlink_31" tooltip="https://www.diodes.com/datasheet/download/2DB1188Q.pdf" display="https://www.diodes.com/datasheet/download/2DB1188Q.pdf"/>
    <hyperlink ref="C17" r:id="rId_hyperlink_32" tooltip="2DB1188Q" display="2DB1188Q"/>
    <hyperlink ref="B18" r:id="rId_hyperlink_33" tooltip="https://www.diodes.com/datasheet/download/2DB1188QQ.pdf" display="https://www.diodes.com/datasheet/download/2DB1188QQ.pdf"/>
    <hyperlink ref="C18" r:id="rId_hyperlink_34" tooltip="2DB1188QQ" display="2DB1188QQ"/>
    <hyperlink ref="B19" r:id="rId_hyperlink_35" tooltip="https://www.diodes.com/datasheet/download/2DB1188R.pdf" display="https://www.diodes.com/datasheet/download/2DB1188R.pdf"/>
    <hyperlink ref="C19" r:id="rId_hyperlink_36" tooltip="2DB1188R" display="2DB1188R"/>
    <hyperlink ref="B20" r:id="rId_hyperlink_37" tooltip="https://www.diodes.com/datasheet/download/2DB1386Q.pdf" display="https://www.diodes.com/datasheet/download/2DB1386Q.pdf"/>
    <hyperlink ref="C20" r:id="rId_hyperlink_38" tooltip="2DB1386Q" display="2DB1386Q"/>
    <hyperlink ref="B21" r:id="rId_hyperlink_39" tooltip="https://www.diodes.com/datasheet/download/2DB1386R.pdf" display="https://www.diodes.com/datasheet/download/2DB1386R.pdf"/>
    <hyperlink ref="C21" r:id="rId_hyperlink_40" tooltip="2DB1386R" display="2DB1386R"/>
    <hyperlink ref="B22" r:id="rId_hyperlink_41" tooltip="https://www.diodes.com/datasheet/download/2DB1713.pdf" display="https://www.diodes.com/datasheet/download/2DB1713.pdf"/>
    <hyperlink ref="C22" r:id="rId_hyperlink_42" tooltip="2DB1713" display="2DB1713"/>
    <hyperlink ref="B23" r:id="rId_hyperlink_43" tooltip="https://www.diodes.com/datasheet/download/2DC2412R.pdf" display="https://www.diodes.com/datasheet/download/2DC2412R.pdf"/>
    <hyperlink ref="C23" r:id="rId_hyperlink_44" tooltip="2DC2412R" display="2DC2412R"/>
    <hyperlink ref="B24" r:id="rId_hyperlink_45" tooltip="https://www.diodes.com/datasheet/download/2DC4617Q.pdf" display="https://www.diodes.com/datasheet/download/2DC4617Q.pdf"/>
    <hyperlink ref="C24" r:id="rId_hyperlink_46" tooltip="2DC4617Q" display="2DC4617Q"/>
    <hyperlink ref="B25" r:id="rId_hyperlink_47" tooltip="https://www.diodes.com/datasheet/download/2DC4617QLP.pdf" display="https://www.diodes.com/datasheet/download/2DC4617QLP.pdf"/>
    <hyperlink ref="C25" r:id="rId_hyperlink_48" tooltip="2DC4617QLP" display="2DC4617QLP"/>
    <hyperlink ref="B26" r:id="rId_hyperlink_49" tooltip="https://www.diodes.com/datasheet/download/2DC4617R.pdf" display="https://www.diodes.com/datasheet/download/2DC4617R.pdf"/>
    <hyperlink ref="C26" r:id="rId_hyperlink_50" tooltip="2DC4617R" display="2DC4617R"/>
    <hyperlink ref="B27" r:id="rId_hyperlink_51" tooltip="https://www.diodes.com/datasheet/download/2DC4617S.pdf" display="https://www.diodes.com/datasheet/download/2DC4617S.pdf"/>
    <hyperlink ref="C27" r:id="rId_hyperlink_52" tooltip="2DC4617S" display="2DC4617S"/>
    <hyperlink ref="B28" r:id="rId_hyperlink_53" tooltip="https://www.diodes.com/datasheet/download/2DC4617SQ.pdf" display="https://www.diodes.com/datasheet/download/2DC4617SQ.pdf"/>
    <hyperlink ref="C28" r:id="rId_hyperlink_54" tooltip="2DC4617SQ" display="2DC4617SQ"/>
    <hyperlink ref="B29" r:id="rId_hyperlink_55" tooltip="https://www.diodes.com/datasheet/download/2DC4672.pdf" display="https://www.diodes.com/datasheet/download/2DC4672.pdf"/>
    <hyperlink ref="C29" r:id="rId_hyperlink_56" tooltip="2DC4672" display="2DC4672"/>
    <hyperlink ref="B30" r:id="rId_hyperlink_57" tooltip="https://www.diodes.com/datasheet/download/2DD1664P.pdf" display="https://www.diodes.com/datasheet/download/2DD1664P.pdf"/>
    <hyperlink ref="C30" r:id="rId_hyperlink_58" tooltip="2DD1664P" display="2DD1664P"/>
    <hyperlink ref="B31" r:id="rId_hyperlink_59" tooltip="https://www.diodes.com/datasheet/download/2DD1664Q.pdf" display="https://www.diodes.com/datasheet/download/2DD1664Q.pdf"/>
    <hyperlink ref="C31" r:id="rId_hyperlink_60" tooltip="2DD1664Q" display="2DD1664Q"/>
    <hyperlink ref="B32" r:id="rId_hyperlink_61" tooltip="https://www.diodes.com/datasheet/download/2DD1664R.pdf" display="https://www.diodes.com/datasheet/download/2DD1664R.pdf"/>
    <hyperlink ref="C32" r:id="rId_hyperlink_62" tooltip="2DD1664R" display="2DD1664R"/>
    <hyperlink ref="B33" r:id="rId_hyperlink_63" tooltip="https://www.diodes.com/datasheet/download/2DD2652.pdf" display="https://www.diodes.com/datasheet/download/2DD2652.pdf"/>
    <hyperlink ref="C33" r:id="rId_hyperlink_64" tooltip="2DD2652" display="2DD2652"/>
    <hyperlink ref="B34" r:id="rId_hyperlink_65" tooltip="https://www.diodes.com/datasheet/download/2DD2679.pdf" display="https://www.diodes.com/datasheet/download/2DD2679.pdf"/>
    <hyperlink ref="C34" r:id="rId_hyperlink_66" tooltip="2DD2679" display="2DD2679"/>
    <hyperlink ref="B35" r:id="rId_hyperlink_67" tooltip="https://www.diodes.com/datasheet/download/AC817-40Q.pdf" display="https://www.diodes.com/datasheet/download/AC817-40Q.pdf"/>
    <hyperlink ref="C35" r:id="rId_hyperlink_68" tooltip="AC817-40Q" display="AC817-40Q"/>
    <hyperlink ref="B36" r:id="rId_hyperlink_69" tooltip="https://www.diodes.com/datasheet/download/AC847BQ_AC847CQ_AC848BQ.pdf" display="https://www.diodes.com/datasheet/download/AC847BQ_AC847CQ_AC848BQ.pdf"/>
    <hyperlink ref="C36" r:id="rId_hyperlink_70" tooltip="AC847BQ" display="AC847BQ"/>
    <hyperlink ref="B37" r:id="rId_hyperlink_71" tooltip="https://www.diodes.com/datasheet/download/AC847BWQ_AC847CWQ.pdf" display="https://www.diodes.com/datasheet/download/AC847BWQ_AC847CWQ.pdf"/>
    <hyperlink ref="C37" r:id="rId_hyperlink_72" tooltip="AC847BWQ" display="AC847BWQ"/>
    <hyperlink ref="B38" r:id="rId_hyperlink_73" tooltip="https://www.diodes.com/datasheet/download/AC847BQ_AC847CQ_AC848BQ.pdf" display="https://www.diodes.com/datasheet/download/AC847BQ_AC847CQ_AC848BQ.pdf"/>
    <hyperlink ref="C38" r:id="rId_hyperlink_74" tooltip="AC847CQ" display="AC847CQ"/>
    <hyperlink ref="B39" r:id="rId_hyperlink_75" tooltip="https://www.diodes.com/datasheet/download/AC847BWQ_AC847CWQ.pdf" display="https://www.diodes.com/datasheet/download/AC847BWQ_AC847CWQ.pdf"/>
    <hyperlink ref="C39" r:id="rId_hyperlink_76" tooltip="AC847CWQ" display="AC847CWQ"/>
    <hyperlink ref="B40" r:id="rId_hyperlink_77" tooltip="https://www.diodes.com/datasheet/download/AC847BQ_AC847CQ_AC848BQ.pdf" display="https://www.diodes.com/datasheet/download/AC847BQ_AC847CQ_AC848BQ.pdf"/>
    <hyperlink ref="C40" r:id="rId_hyperlink_78" tooltip="AC848BQ" display="AC848BQ"/>
    <hyperlink ref="B41" r:id="rId_hyperlink_79" tooltip="https://www.diodes.com/datasheet/download/AC857BQ-AC857CQ.pdf" display="https://www.diodes.com/datasheet/download/AC857BQ-AC857CQ.pdf"/>
    <hyperlink ref="C41" r:id="rId_hyperlink_80" tooltip="AC857BQ" display="AC857BQ"/>
    <hyperlink ref="B42" r:id="rId_hyperlink_81" tooltip="https://www.diodes.com/datasheet/download/AC857BSQ.pdf" display="https://www.diodes.com/datasheet/download/AC857BSQ.pdf"/>
    <hyperlink ref="C42" r:id="rId_hyperlink_82" tooltip="AC857BSQ" display="AC857BSQ"/>
    <hyperlink ref="B43" r:id="rId_hyperlink_83" tooltip="https://www.diodes.com/datasheet/download/AC857BQ-AC857CQ.pdf" display="https://www.diodes.com/datasheet/download/AC857BQ-AC857CQ.pdf"/>
    <hyperlink ref="C43" r:id="rId_hyperlink_84" tooltip="AC857CQ" display="AC857CQ"/>
    <hyperlink ref="B44" r:id="rId_hyperlink_85" tooltip="https://www.diodes.com/datasheet/download/AC857CWQ.pdf" display="https://www.diodes.com/datasheet/download/AC857CWQ.pdf"/>
    <hyperlink ref="C44" r:id="rId_hyperlink_86" tooltip="AC857CWQ" display="AC857CWQ"/>
    <hyperlink ref="B45" r:id="rId_hyperlink_87" tooltip="https://www.diodes.com/datasheet/download/BC53-16PA.pdf" display="https://www.diodes.com/datasheet/download/BC53-16PA.pdf"/>
    <hyperlink ref="C45" r:id="rId_hyperlink_88" tooltip="BC53-16PA" display="BC53-16PA"/>
    <hyperlink ref="B46" r:id="rId_hyperlink_89" tooltip="https://www.diodes.com/datasheet/download/BC53-16PAWQ.pdf" display="https://www.diodes.com/datasheet/download/BC53-16PAWQ.pdf"/>
    <hyperlink ref="C46" r:id="rId_hyperlink_90" tooltip="BC53-16PAWQ" display="BC53-16PAWQ"/>
    <hyperlink ref="B47" r:id="rId_hyperlink_91" tooltip="https://www.diodes.com/datasheet/download/BC56-16PA.pdf" display="https://www.diodes.com/datasheet/download/BC56-16PA.pdf"/>
    <hyperlink ref="C47" r:id="rId_hyperlink_92" tooltip="BC56-16PA" display="BC56-16PA"/>
    <hyperlink ref="B48" r:id="rId_hyperlink_93" tooltip="https://www.diodes.com/datasheet/download/BC56-16PAWQ.pdf" display="https://www.diodes.com/datasheet/download/BC56-16PAWQ.pdf"/>
    <hyperlink ref="C48" r:id="rId_hyperlink_94" tooltip="BC56-16PAWQ" display="BC56-16PAWQ"/>
    <hyperlink ref="B49" r:id="rId_hyperlink_95" tooltip="https://www.diodes.com/datasheet/download/BC807-16.pdf" display="https://www.diodes.com/datasheet/download/BC807-16.pdf"/>
    <hyperlink ref="C49" r:id="rId_hyperlink_96" tooltip="BC807-16" display="BC807-16"/>
    <hyperlink ref="B50" r:id="rId_hyperlink_97" tooltip="https://www.diodes.com/datasheet/download/BC807-16FSW_BC807-40FSW.pdf" display="https://www.diodes.com/datasheet/download/BC807-16FSW_BC807-40FSW.pdf"/>
    <hyperlink ref="C50" r:id="rId_hyperlink_98" tooltip="BC807-16FSW" display="BC807-16FSW"/>
    <hyperlink ref="B51" r:id="rId_hyperlink_99" tooltip="https://www.diodes.com/datasheet/download/BC807-16FSWQ_BC807-40FSWQ.pdf" display="https://www.diodes.com/datasheet/download/BC807-16FSWQ_BC807-40FSWQ.pdf"/>
    <hyperlink ref="C51" r:id="rId_hyperlink_100" tooltip="BC807-16FSWQ" display="BC807-16FSWQ"/>
    <hyperlink ref="B52" r:id="rId_hyperlink_101" tooltip="https://www.diodes.com/datasheet/download/BC807-16W.pdf" display="https://www.diodes.com/datasheet/download/BC807-16W.pdf"/>
    <hyperlink ref="C52" r:id="rId_hyperlink_102" tooltip="BC807-16W" display="BC807-16W"/>
    <hyperlink ref="B53" r:id="rId_hyperlink_103" tooltip="https://www.diodes.com/datasheet/download/BC807-25.pdf" display="https://www.diodes.com/datasheet/download/BC807-25.pdf"/>
    <hyperlink ref="C53" r:id="rId_hyperlink_104" tooltip="BC807-25" display="BC807-25"/>
    <hyperlink ref="B54" r:id="rId_hyperlink_105" tooltip="https://www.diodes.com/datasheet/download/BC807-16FSW_BC807-40FSW.pdf" display="https://www.diodes.com/datasheet/download/BC807-16FSW_BC807-40FSW.pdf"/>
    <hyperlink ref="C54" r:id="rId_hyperlink_106" tooltip="BC807-25FSW" display="BC807-25FSW"/>
    <hyperlink ref="B55" r:id="rId_hyperlink_107" tooltip="https://www.diodes.com/datasheet/download/BC807-16FSWQ_BC807-40FSWQ.pdf" display="https://www.diodes.com/datasheet/download/BC807-16FSWQ_BC807-40FSWQ.pdf"/>
    <hyperlink ref="C55" r:id="rId_hyperlink_108" tooltip="BC807-25FSWQ" display="BC807-25FSWQ"/>
    <hyperlink ref="B56" r:id="rId_hyperlink_109" tooltip="https://www.diodes.com/datasheet/download/BC807-25W.pdf" display="https://www.diodes.com/datasheet/download/BC807-25W.pdf"/>
    <hyperlink ref="C56" r:id="rId_hyperlink_110" tooltip="BC807-25W" display="BC807-25W"/>
    <hyperlink ref="B57" r:id="rId_hyperlink_111" tooltip="https://www.diodes.com/datasheet/download/BC807-40.pdf" display="https://www.diodes.com/datasheet/download/BC807-40.pdf"/>
    <hyperlink ref="C57" r:id="rId_hyperlink_112" tooltip="BC807-40" display="BC807-40"/>
    <hyperlink ref="B58" r:id="rId_hyperlink_113" tooltip="https://www.diodes.com/datasheet/download/BC807-16FSW_BC807-40FSW.pdf" display="https://www.diodes.com/datasheet/download/BC807-16FSW_BC807-40FSW.pdf"/>
    <hyperlink ref="C58" r:id="rId_hyperlink_114" tooltip="BC807-40FSW" display="BC807-40FSW"/>
    <hyperlink ref="B59" r:id="rId_hyperlink_115" tooltip="https://www.diodes.com/datasheet/download/BC807-16FSWQ_BC807-40FSWQ.pdf" display="https://www.diodes.com/datasheet/download/BC807-16FSWQ_BC807-40FSWQ.pdf"/>
    <hyperlink ref="C59" r:id="rId_hyperlink_116" tooltip="BC807-40FSWQ" display="BC807-40FSWQ"/>
    <hyperlink ref="B60" r:id="rId_hyperlink_117" tooltip="https://www.diodes.com/datasheet/download/BC807-40Q.pdf" display="https://www.diodes.com/datasheet/download/BC807-40Q.pdf"/>
    <hyperlink ref="C60" r:id="rId_hyperlink_118" tooltip="BC807-40Q" display="BC807-40Q"/>
    <hyperlink ref="B61" r:id="rId_hyperlink_119" tooltip="https://www.diodes.com/datasheet/download/BC807-40W.pdf" display="https://www.diodes.com/datasheet/download/BC807-40W.pdf"/>
    <hyperlink ref="C61" r:id="rId_hyperlink_120" tooltip="BC807-40W" display="BC807-40W"/>
    <hyperlink ref="B62" r:id="rId_hyperlink_121" tooltip="https://www.diodes.com/datasheet/download/BC817-16.pdf" display="https://www.diodes.com/datasheet/download/BC817-16.pdf"/>
    <hyperlink ref="C62" r:id="rId_hyperlink_122" tooltip="BC817-16" display="BC817-16"/>
    <hyperlink ref="B63" r:id="rId_hyperlink_123" tooltip="https://www.diodes.com/datasheet/download/BC817-16FSW-BC817-40FSW.pdf" display="https://www.diodes.com/datasheet/download/BC817-16FSW-BC817-40FSW.pdf"/>
    <hyperlink ref="C63" r:id="rId_hyperlink_124" tooltip="BC817-16FSW" display="BC817-16FSW"/>
    <hyperlink ref="B64" r:id="rId_hyperlink_125" tooltip="https://www.diodes.com/datasheet/download/BC817-16FSWQ-BC817-40FSWQ.pdf" display="https://www.diodes.com/datasheet/download/BC817-16FSWQ-BC817-40FSWQ.pdf"/>
    <hyperlink ref="C64" r:id="rId_hyperlink_126" tooltip="BC817-16FSWQ" display="BC817-16FSWQ"/>
    <hyperlink ref="B65" r:id="rId_hyperlink_127" tooltip="https://www.diodes.com/datasheet/download/BC817-16Q_25Q_40Q.pdf" display="https://www.diodes.com/datasheet/download/BC817-16Q_25Q_40Q.pdf"/>
    <hyperlink ref="C65" r:id="rId_hyperlink_128" tooltip="BC817-16Q" display="BC817-16Q"/>
    <hyperlink ref="B66" r:id="rId_hyperlink_129" tooltip="https://www.diodes.com/datasheet/download/BC817-16W.pdf" display="https://www.diodes.com/datasheet/download/BC817-16W.pdf"/>
    <hyperlink ref="C66" r:id="rId_hyperlink_130" tooltip="BC817-16W" display="BC817-16W"/>
    <hyperlink ref="B67" r:id="rId_hyperlink_131" tooltip="https://www.diodes.com/datasheet/download/BC817-25.pdf" display="https://www.diodes.com/datasheet/download/BC817-25.pdf"/>
    <hyperlink ref="C67" r:id="rId_hyperlink_132" tooltip="BC817-25" display="BC817-25"/>
    <hyperlink ref="B68" r:id="rId_hyperlink_133" tooltip="https://www.diodes.com/datasheet/download/BC817-16FSW-BC817-40FSW.pdf" display="https://www.diodes.com/datasheet/download/BC817-16FSW-BC817-40FSW.pdf"/>
    <hyperlink ref="C68" r:id="rId_hyperlink_134" tooltip="BC817-25FSW" display="BC817-25FSW"/>
    <hyperlink ref="B69" r:id="rId_hyperlink_135" tooltip="https://www.diodes.com/datasheet/download/BC817-16FSWQ-BC817-40FSWQ.pdf" display="https://www.diodes.com/datasheet/download/BC817-16FSWQ-BC817-40FSWQ.pdf"/>
    <hyperlink ref="C69" r:id="rId_hyperlink_136" tooltip="BC817-25FSWQ" display="BC817-25FSWQ"/>
    <hyperlink ref="B70" r:id="rId_hyperlink_137" tooltip="https://www.diodes.com/datasheet/download/BC817-16Q_25Q_40Q.pdf" display="https://www.diodes.com/datasheet/download/BC817-16Q_25Q_40Q.pdf"/>
    <hyperlink ref="C70" r:id="rId_hyperlink_138" tooltip="BC817-25Q" display="BC817-25Q"/>
    <hyperlink ref="B71" r:id="rId_hyperlink_139" tooltip="https://www.diodes.com/datasheet/download/BC817-25W.pdf" display="https://www.diodes.com/datasheet/download/BC817-25W.pdf"/>
    <hyperlink ref="C71" r:id="rId_hyperlink_140" tooltip="BC817-25W" display="BC817-25W"/>
    <hyperlink ref="B72" r:id="rId_hyperlink_141" tooltip="https://www.diodes.com/datasheet/download/BC817-40.pdf" display="https://www.diodes.com/datasheet/download/BC817-40.pdf"/>
    <hyperlink ref="C72" r:id="rId_hyperlink_142" tooltip="BC817-40" display="BC817-40"/>
    <hyperlink ref="B73" r:id="rId_hyperlink_143" tooltip="https://www.diodes.com/datasheet/download/BC817-16FSW-BC817-40FSW.pdf" display="https://www.diodes.com/datasheet/download/BC817-16FSW-BC817-40FSW.pdf"/>
    <hyperlink ref="C73" r:id="rId_hyperlink_144" tooltip="BC817-40FSW" display="BC817-40FSW"/>
    <hyperlink ref="B74" r:id="rId_hyperlink_145" tooltip="https://www.diodes.com/datasheet/download/BC817-16FSWQ-BC817-40FSWQ.pdf" display="https://www.diodes.com/datasheet/download/BC817-16FSWQ-BC817-40FSWQ.pdf"/>
    <hyperlink ref="C74" r:id="rId_hyperlink_146" tooltip="BC817-40FSWQ" display="BC817-40FSWQ"/>
    <hyperlink ref="B75" r:id="rId_hyperlink_147" tooltip="https://www.diodes.com/datasheet/download/BC817-40Q.pdf" display="https://www.diodes.com/datasheet/download/BC817-40Q.pdf"/>
    <hyperlink ref="C75" r:id="rId_hyperlink_148" tooltip="BC817-40Q" display="BC817-40Q"/>
    <hyperlink ref="B76" r:id="rId_hyperlink_149" tooltip="https://www.diodes.com/datasheet/download/BC817-40W.pdf" display="https://www.diodes.com/datasheet/download/BC817-40W.pdf"/>
    <hyperlink ref="C76" r:id="rId_hyperlink_150" tooltip="BC817-40W" display="BC817-40W"/>
    <hyperlink ref="B77" r:id="rId_hyperlink_151" tooltip="https://www.diodes.com/datasheet/download/BC846A.pdf" display="https://www.diodes.com/datasheet/download/BC846A.pdf"/>
    <hyperlink ref="C77" r:id="rId_hyperlink_152" tooltip="BC846A" display="BC846A"/>
    <hyperlink ref="B78" r:id="rId_hyperlink_153" tooltip="https://www.diodes.com/datasheet/download/BC846AQ-BC848CQ.pdf" display="https://www.diodes.com/datasheet/download/BC846AQ-BC848CQ.pdf"/>
    <hyperlink ref="C78" r:id="rId_hyperlink_154" tooltip="BC846AQ" display="BC846AQ"/>
    <hyperlink ref="B79" r:id="rId_hyperlink_155" tooltip="https://www.diodes.com/datasheet/download/BC846AS.pdf" display="https://www.diodes.com/datasheet/download/BC846AS.pdf"/>
    <hyperlink ref="C79" r:id="rId_hyperlink_156" tooltip="BC846AS" display="BC846AS"/>
    <hyperlink ref="B80" r:id="rId_hyperlink_157" tooltip="https://www.diodes.com/datasheet/download/BC846ASQ.pdf" display="https://www.diodes.com/datasheet/download/BC846ASQ.pdf"/>
    <hyperlink ref="C80" r:id="rId_hyperlink_158" tooltip="BC846ASQ" display="BC846ASQ"/>
    <hyperlink ref="B81" r:id="rId_hyperlink_159" tooltip="https://www.diodes.com/datasheet/download/ds30250.pdf" display="https://www.diodes.com/datasheet/download/ds30250.pdf"/>
    <hyperlink ref="C81" r:id="rId_hyperlink_160" tooltip="BC846AW" display="BC846AW"/>
    <hyperlink ref="B82" r:id="rId_hyperlink_161" tooltip="https://www.diodes.com/datasheet/download/BC846B.pdf" display="https://www.diodes.com/datasheet/download/BC846B.pdf"/>
    <hyperlink ref="C82" r:id="rId_hyperlink_162" tooltip="BC846B" display="BC846B"/>
    <hyperlink ref="B83" r:id="rId_hyperlink_163" tooltip="https://www.diodes.com/datasheet/download/BC846BFSW-BC847CFSW.pdf" display="https://www.diodes.com/datasheet/download/BC846BFSW-BC847CFSW.pdf"/>
    <hyperlink ref="C83" r:id="rId_hyperlink_164" tooltip="BC846BFSW" display="BC846BFSW"/>
    <hyperlink ref="B84" r:id="rId_hyperlink_165" tooltip="https://www.diodes.com/datasheet/download/BC846BFSWQ-BC847CFSWQ.pdf" display="https://www.diodes.com/datasheet/download/BC846BFSWQ-BC847CFSWQ.pdf"/>
    <hyperlink ref="C84" r:id="rId_hyperlink_166" tooltip="BC846BFSWQ" display="BC846BFSWQ"/>
    <hyperlink ref="B85" r:id="rId_hyperlink_167" tooltip="https://www.diodes.com/datasheet/download/BC846BLP4.pdf" display="https://www.diodes.com/datasheet/download/BC846BLP4.pdf"/>
    <hyperlink ref="C85" r:id="rId_hyperlink_168" tooltip="BC846BLP4" display="BC846BLP4"/>
    <hyperlink ref="B86" r:id="rId_hyperlink_169" tooltip="https://www.diodes.com/datasheet/download/BC846AQ-BC848CQ.pdf" display="https://www.diodes.com/datasheet/download/BC846AQ-BC848CQ.pdf"/>
    <hyperlink ref="C86" r:id="rId_hyperlink_170" tooltip="BC846BQ" display="BC846BQ"/>
    <hyperlink ref="B87" r:id="rId_hyperlink_171" tooltip="https://www.diodes.com/datasheet/download/ds30250.pdf" display="https://www.diodes.com/datasheet/download/ds30250.pdf"/>
    <hyperlink ref="C87" r:id="rId_hyperlink_172" tooltip="BC846BW" display="BC846BW"/>
    <hyperlink ref="B88" r:id="rId_hyperlink_173" tooltip="https://www.diodes.com/datasheet/download/BC846BWQ-BC847CWQ.pdf" display="https://www.diodes.com/datasheet/download/BC846BWQ-BC847CWQ.pdf"/>
    <hyperlink ref="C88" r:id="rId_hyperlink_174" tooltip="BC846BWQ" display="BC846BWQ"/>
    <hyperlink ref="B89" r:id="rId_hyperlink_175" tooltip="https://www.diodes.com/datasheet/download/BC847A.pdf" display="https://www.diodes.com/datasheet/download/BC847A.pdf"/>
    <hyperlink ref="C89" r:id="rId_hyperlink_176" tooltip="BC847A" display="BC847A"/>
    <hyperlink ref="B90" r:id="rId_hyperlink_177" tooltip="https://www.diodes.com/datasheet/download/BC846AQ-BC848CQ.pdf" display="https://www.diodes.com/datasheet/download/BC846AQ-BC848CQ.pdf"/>
    <hyperlink ref="C90" r:id="rId_hyperlink_178" tooltip="BC847AQ" display="BC847AQ"/>
    <hyperlink ref="B91" r:id="rId_hyperlink_179" tooltip="https://www.diodes.com/datasheet/download/BC847AT.pdf" display="https://www.diodes.com/datasheet/download/BC847AT.pdf"/>
    <hyperlink ref="C91" r:id="rId_hyperlink_180" tooltip="BC847AT" display="BC847AT"/>
    <hyperlink ref="B92" r:id="rId_hyperlink_181" tooltip="https://www.diodes.com/datasheet/download/ds30250.pdf" display="https://www.diodes.com/datasheet/download/ds30250.pdf"/>
    <hyperlink ref="C92" r:id="rId_hyperlink_182" tooltip="BC847AW" display="BC847AW"/>
    <hyperlink ref="B93" r:id="rId_hyperlink_183" tooltip="https://www.diodes.com/datasheet/download/BC847B.pdf" display="https://www.diodes.com/datasheet/download/BC847B.pdf"/>
    <hyperlink ref="C93" r:id="rId_hyperlink_184" tooltip="BC847B" display="BC847B"/>
    <hyperlink ref="B94" r:id="rId_hyperlink_185" tooltip="https://www.diodes.com/datasheet/download/BC847BFA.pdf" display="https://www.diodes.com/datasheet/download/BC847BFA.pdf"/>
    <hyperlink ref="C94" r:id="rId_hyperlink_186" tooltip="BC847BFA" display="BC847BFA"/>
    <hyperlink ref="B95" r:id="rId_hyperlink_187" tooltip="https://www.diodes.com/datasheet/download/BC847BFAQ.pdf" display="https://www.diodes.com/datasheet/download/BC847BFAQ.pdf"/>
    <hyperlink ref="C95" r:id="rId_hyperlink_188" tooltip="BC847BFAQ" display="BC847BFAQ"/>
    <hyperlink ref="B96" r:id="rId_hyperlink_189" tooltip="https://www.diodes.com/datasheet/download/BC846BFSW-BC847CFSW.pdf" display="https://www.diodes.com/datasheet/download/BC846BFSW-BC847CFSW.pdf"/>
    <hyperlink ref="C96" r:id="rId_hyperlink_190" tooltip="BC847BFSW" display="BC847BFSW"/>
    <hyperlink ref="B97" r:id="rId_hyperlink_191" tooltip="https://www.diodes.com/datasheet/download/BC846BFSWQ-BC847CFSWQ.pdf" display="https://www.diodes.com/datasheet/download/BC846BFSWQ-BC847CFSWQ.pdf"/>
    <hyperlink ref="C97" r:id="rId_hyperlink_192" tooltip="BC847BFSWQ" display="BC847BFSWQ"/>
    <hyperlink ref="B98" r:id="rId_hyperlink_193" tooltip="https://www.diodes.com/datasheet/download/BC847BFZ.pdf" display="https://www.diodes.com/datasheet/download/BC847BFZ.pdf"/>
    <hyperlink ref="C98" r:id="rId_hyperlink_194" tooltip="BC847BFZ" display="BC847BFZ"/>
    <hyperlink ref="B99" r:id="rId_hyperlink_195" tooltip="https://www.diodes.com/datasheet/download/BC847BLP.pdf" display="https://www.diodes.com/datasheet/download/BC847BLP.pdf"/>
    <hyperlink ref="C99" r:id="rId_hyperlink_196" tooltip="BC847BLP" display="BC847BLP"/>
    <hyperlink ref="B100" r:id="rId_hyperlink_197" tooltip="https://www.diodes.com/datasheet/download/BC847BLP4.pdf" display="https://www.diodes.com/datasheet/download/BC847BLP4.pdf"/>
    <hyperlink ref="C100" r:id="rId_hyperlink_198" tooltip="BC847BLP4" display="BC847BLP4"/>
    <hyperlink ref="B101" r:id="rId_hyperlink_199" tooltip="https://www.diodes.com/datasheet/download/BC847BLP4Q.pdf" display="https://www.diodes.com/datasheet/download/BC847BLP4Q.pdf"/>
    <hyperlink ref="C101" r:id="rId_hyperlink_200" tooltip="BC847BLP4Q" display="BC847BLP4Q"/>
    <hyperlink ref="B102" r:id="rId_hyperlink_201" tooltip="https://www.diodes.com/datasheet/download/BC846AQ-BC848CQ.pdf" display="https://www.diodes.com/datasheet/download/BC846AQ-BC848CQ.pdf"/>
    <hyperlink ref="C102" r:id="rId_hyperlink_202" tooltip="BC847BQ" display="BC847BQ"/>
    <hyperlink ref="B103" r:id="rId_hyperlink_203" tooltip="https://www.diodes.com/datasheet/download/BC847BS.pdf" display="https://www.diodes.com/datasheet/download/BC847BS.pdf"/>
    <hyperlink ref="C103" r:id="rId_hyperlink_204" tooltip="BC847BS" display="BC847BS"/>
    <hyperlink ref="B104" r:id="rId_hyperlink_205" tooltip="https://www.diodes.com/datasheet/download/BC847BSQ+7+F.pdf" display="https://www.diodes.com/datasheet/download/BC847BSQ+7+F.pdf"/>
    <hyperlink ref="C104" r:id="rId_hyperlink_206" tooltip="BC847BSQ" display="BC847BSQ"/>
    <hyperlink ref="B105" r:id="rId_hyperlink_207" tooltip="https://www.diodes.com/datasheet/download/BC847BT.pdf" display="https://www.diodes.com/datasheet/download/BC847BT.pdf"/>
    <hyperlink ref="C105" r:id="rId_hyperlink_208" tooltip="BC847BT" display="BC847BT"/>
    <hyperlink ref="B106" r:id="rId_hyperlink_209" tooltip="https://www.diodes.com/datasheet/download/BC847BTQ.pdf" display="https://www.diodes.com/datasheet/download/BC847BTQ.pdf"/>
    <hyperlink ref="C106" r:id="rId_hyperlink_210" tooltip="BC847BTQ" display="BC847BTQ"/>
    <hyperlink ref="B107" r:id="rId_hyperlink_211" tooltip="https://www.diodes.com/datasheet/download/BC847BVC.pdf" display="https://www.diodes.com/datasheet/download/BC847BVC.pdf"/>
    <hyperlink ref="C107" r:id="rId_hyperlink_212" tooltip="BC847BVC" display="BC847BVC"/>
    <hyperlink ref="B108" r:id="rId_hyperlink_213" tooltip="https://www.diodes.com/datasheet/download/BC847BVC.pdf" display="https://www.diodes.com/datasheet/download/BC847BVC.pdf"/>
    <hyperlink ref="C108" r:id="rId_hyperlink_214" tooltip="BC847BVCQ" display="BC847BVCQ"/>
    <hyperlink ref="B109" r:id="rId_hyperlink_215" tooltip="https://www.diodes.com/datasheet/download/BC847BVN.pdf" display="https://www.diodes.com/datasheet/download/BC847BVN.pdf"/>
    <hyperlink ref="C109" r:id="rId_hyperlink_216" tooltip="BC847BVN" display="BC847BVN"/>
    <hyperlink ref="B110" r:id="rId_hyperlink_217" tooltip="https://www.diodes.com/datasheet/download/BC847BVNQ.pdf" display="https://www.diodes.com/datasheet/download/BC847BVNQ.pdf"/>
    <hyperlink ref="C110" r:id="rId_hyperlink_218" tooltip="BC847BVNQ" display="BC847BVNQ"/>
    <hyperlink ref="B111" r:id="rId_hyperlink_219" tooltip="https://www.diodes.com/datasheet/download/ds30250.pdf" display="https://www.diodes.com/datasheet/download/ds30250.pdf"/>
    <hyperlink ref="C111" r:id="rId_hyperlink_220" tooltip="BC847BW" display="BC847BW"/>
    <hyperlink ref="B112" r:id="rId_hyperlink_221" tooltip="https://www.diodes.com/datasheet/download/BC846BWQ-BC847CWQ.pdf" display="https://www.diodes.com/datasheet/download/BC846BWQ-BC847CWQ.pdf"/>
    <hyperlink ref="C112" r:id="rId_hyperlink_222" tooltip="BC847BWQ" display="BC847BWQ"/>
    <hyperlink ref="B113" r:id="rId_hyperlink_223" tooltip="https://www.diodes.com/datasheet/download/BC847C.pdf" display="https://www.diodes.com/datasheet/download/BC847C.pdf"/>
    <hyperlink ref="C113" r:id="rId_hyperlink_224" tooltip="BC847C" display="BC847C"/>
    <hyperlink ref="B114" r:id="rId_hyperlink_225" tooltip="https://www.diodes.com/datasheet/download/BC847CDLP.pdf" display="https://www.diodes.com/datasheet/download/BC847CDLP.pdf"/>
    <hyperlink ref="C114" r:id="rId_hyperlink_226" tooltip="BC847CDLP" display="BC847CDLP"/>
    <hyperlink ref="B115" r:id="rId_hyperlink_227" tooltip="https://www.diodes.com/datasheet/download/BC846BFSW-BC847CFSW.pdf" display="https://www.diodes.com/datasheet/download/BC846BFSW-BC847CFSW.pdf"/>
    <hyperlink ref="C115" r:id="rId_hyperlink_228" tooltip="BC847CFSW" display="BC847CFSW"/>
    <hyperlink ref="B116" r:id="rId_hyperlink_229" tooltip="https://www.diodes.com/datasheet/download/BC846BFSWQ-BC847CFSWQ.pdf" display="https://www.diodes.com/datasheet/download/BC846BFSWQ-BC847CFSWQ.pdf"/>
    <hyperlink ref="C116" r:id="rId_hyperlink_230" tooltip="BC847CFSWQ" display="BC847CFSWQ"/>
    <hyperlink ref="B117" r:id="rId_hyperlink_231" tooltip="https://www.diodes.com/datasheet/download/BC846AQ-BC848CQ.pdf" display="https://www.diodes.com/datasheet/download/BC846AQ-BC848CQ.pdf"/>
    <hyperlink ref="C117" r:id="rId_hyperlink_232" tooltip="BC847CQ" display="BC847CQ"/>
    <hyperlink ref="B118" r:id="rId_hyperlink_233" tooltip="https://www.diodes.com/datasheet/download/BC847CT.pdf" display="https://www.diodes.com/datasheet/download/BC847CT.pdf"/>
    <hyperlink ref="C118" r:id="rId_hyperlink_234" tooltip="BC847CT" display="BC847CT"/>
    <hyperlink ref="B119" r:id="rId_hyperlink_235" tooltip="https://www.diodes.com/datasheet/download/ds30250.pdf" display="https://www.diodes.com/datasheet/download/ds30250.pdf"/>
    <hyperlink ref="C119" r:id="rId_hyperlink_236" tooltip="BC847CW" display="BC847CW"/>
    <hyperlink ref="B120" r:id="rId_hyperlink_237" tooltip="https://www.diodes.com/datasheet/download/BC846BWQ-BC847CWQ.pdf" display="https://www.diodes.com/datasheet/download/BC846BWQ-BC847CWQ.pdf"/>
    <hyperlink ref="C120" r:id="rId_hyperlink_238" tooltip="BC847CWQ" display="BC847CWQ"/>
    <hyperlink ref="B121" r:id="rId_hyperlink_239" tooltip="https://www.diodes.com/datasheet/download/BC847PN.pdf" display="https://www.diodes.com/datasheet/download/BC847PN.pdf"/>
    <hyperlink ref="C121" r:id="rId_hyperlink_240" tooltip="BC847PN" display="BC847PN"/>
    <hyperlink ref="B122" r:id="rId_hyperlink_241" tooltip="https://www.diodes.com/datasheet/download/BC847PNQ.pdf" display="https://www.diodes.com/datasheet/download/BC847PNQ.pdf"/>
    <hyperlink ref="C122" r:id="rId_hyperlink_242" tooltip="BC847PNQ" display="BC847PNQ"/>
    <hyperlink ref="B123" r:id="rId_hyperlink_243" tooltip="https://www.diodes.com/datasheet/download/BC848A.pdf" display="https://www.diodes.com/datasheet/download/BC848A.pdf"/>
    <hyperlink ref="C123" r:id="rId_hyperlink_244" tooltip="BC848A" display="BC848A"/>
    <hyperlink ref="B124" r:id="rId_hyperlink_245" tooltip="https://www.diodes.com/datasheet/download/ds30250.pdf" display="https://www.diodes.com/datasheet/download/ds30250.pdf"/>
    <hyperlink ref="C124" r:id="rId_hyperlink_246" tooltip="BC848AW" display="BC848AW"/>
    <hyperlink ref="B125" r:id="rId_hyperlink_247" tooltip="https://www.diodes.com/datasheet/download/BC848B.pdf" display="https://www.diodes.com/datasheet/download/BC848B.pdf"/>
    <hyperlink ref="C125" r:id="rId_hyperlink_248" tooltip="BC848B" display="BC848B"/>
    <hyperlink ref="B126" r:id="rId_hyperlink_249" tooltip="https://www.diodes.com/datasheet/download/ds30250.pdf" display="https://www.diodes.com/datasheet/download/ds30250.pdf"/>
    <hyperlink ref="C126" r:id="rId_hyperlink_250" tooltip="BC848BW" display="BC848BW"/>
    <hyperlink ref="B127" r:id="rId_hyperlink_251" tooltip="https://www.diodes.com/datasheet/download/BC848C.pdf" display="https://www.diodes.com/datasheet/download/BC848C.pdf"/>
    <hyperlink ref="C127" r:id="rId_hyperlink_252" tooltip="BC848C" display="BC848C"/>
    <hyperlink ref="B128" r:id="rId_hyperlink_253" tooltip="https://www.diodes.com/datasheet/download/BC846AQ-BC848CQ.pdf" display="https://www.diodes.com/datasheet/download/BC846AQ-BC848CQ.pdf"/>
    <hyperlink ref="C128" r:id="rId_hyperlink_254" tooltip="BC848CQ" display="BC848CQ"/>
    <hyperlink ref="B129" r:id="rId_hyperlink_255" tooltip="https://www.diodes.com/datasheet/download/BC848CT.pdf" display="https://www.diodes.com/datasheet/download/BC848CT.pdf"/>
    <hyperlink ref="C129" r:id="rId_hyperlink_256" tooltip="BC848CT" display="BC848CT"/>
    <hyperlink ref="B130" r:id="rId_hyperlink_257" tooltip="https://www.diodes.com/datasheet/download/ds30250.pdf" display="https://www.diodes.com/datasheet/download/ds30250.pdf"/>
    <hyperlink ref="C130" r:id="rId_hyperlink_258" tooltip="BC848CW" display="BC848CW"/>
    <hyperlink ref="B131" r:id="rId_hyperlink_259" tooltip="https://www.diodes.com/datasheet/download/BC856A.pdf" display="https://www.diodes.com/datasheet/download/BC856A.pdf"/>
    <hyperlink ref="C131" r:id="rId_hyperlink_260" tooltip="BC856A" display="BC856A"/>
    <hyperlink ref="B132" r:id="rId_hyperlink_261" tooltip="https://www.diodes.com/datasheet/download/BC856AFSW-BC857CFSW.pdf" display="https://www.diodes.com/datasheet/download/BC856AFSW-BC857CFSW.pdf"/>
    <hyperlink ref="C132" r:id="rId_hyperlink_262" tooltip="BC856AFSW" display="BC856AFSW"/>
    <hyperlink ref="B133" r:id="rId_hyperlink_263" tooltip="https://www.diodes.com/datasheet/download/BC856AFSWQ-BC857CFSWQ.pdf" display="https://www.diodes.com/datasheet/download/BC856AFSWQ-BC857CFSWQ.pdf"/>
    <hyperlink ref="C133" r:id="rId_hyperlink_264" tooltip="BC856AFSWQ" display="BC856AFSWQ"/>
    <hyperlink ref="B134" r:id="rId_hyperlink_265" tooltip="https://www.diodes.com/datasheet/download/BC856AQ+-+BC857BQ.pdf" display="https://www.diodes.com/datasheet/download/BC856AQ+-+BC857BQ.pdf"/>
    <hyperlink ref="C134" r:id="rId_hyperlink_266" tooltip="BC856AQ" display="BC856AQ"/>
    <hyperlink ref="B135" r:id="rId_hyperlink_267" tooltip="https://www.diodes.com/datasheet/download/BC856AS.pdf" display="https://www.diodes.com/datasheet/download/BC856AS.pdf"/>
    <hyperlink ref="C135" r:id="rId_hyperlink_268" tooltip="BC856AS" display="BC856AS"/>
    <hyperlink ref="B136" r:id="rId_hyperlink_269" tooltip="https://www.diodes.com/datasheet/download/BC856ASQ.pdf" display="https://www.diodes.com/datasheet/download/BC856ASQ.pdf"/>
    <hyperlink ref="C136" r:id="rId_hyperlink_270" tooltip="BC856ASQ" display="BC856ASQ"/>
    <hyperlink ref="B137" r:id="rId_hyperlink_271" tooltip="https://www.diodes.com/datasheet/download/BC856AW.pdf" display="https://www.diodes.com/datasheet/download/BC856AW.pdf"/>
    <hyperlink ref="C137" r:id="rId_hyperlink_272" tooltip="BC856AW" display="BC856AW"/>
    <hyperlink ref="B138" r:id="rId_hyperlink_273" tooltip="https://www.diodes.com/datasheet/download/BC856B.pdf" display="https://www.diodes.com/datasheet/download/BC856B.pdf"/>
    <hyperlink ref="C138" r:id="rId_hyperlink_274" tooltip="BC856B" display="BC856B"/>
    <hyperlink ref="B139" r:id="rId_hyperlink_275" tooltip="https://www.diodes.com/datasheet/download/BC856AFSW-BC857CFSW.pdf" display="https://www.diodes.com/datasheet/download/BC856AFSW-BC857CFSW.pdf"/>
    <hyperlink ref="C139" r:id="rId_hyperlink_276" tooltip="BC856BFSW" display="BC856BFSW"/>
    <hyperlink ref="B140" r:id="rId_hyperlink_277" tooltip="https://www.diodes.com/datasheet/download/BC856AFSWQ-BC857CFSWQ.pdf" display="https://www.diodes.com/datasheet/download/BC856AFSWQ-BC857CFSWQ.pdf"/>
    <hyperlink ref="C140" r:id="rId_hyperlink_278" tooltip="BC856BFSWQ" display="BC856BFSWQ"/>
    <hyperlink ref="B141" r:id="rId_hyperlink_279" tooltip="https://www.diodes.com/datasheet/download/BC856AQ+-+BC857BQ.pdf" display="https://www.diodes.com/datasheet/download/BC856AQ+-+BC857BQ.pdf"/>
    <hyperlink ref="C141" r:id="rId_hyperlink_280" tooltip="BC856BQ" display="BC856BQ"/>
    <hyperlink ref="B142" r:id="rId_hyperlink_281" tooltip="https://www.diodes.com/datasheet/download/BC856BW.pdf" display="https://www.diodes.com/datasheet/download/BC856BW.pdf"/>
    <hyperlink ref="C142" r:id="rId_hyperlink_282" tooltip="BC856BW" display="BC856BW"/>
    <hyperlink ref="B143" r:id="rId_hyperlink_283" tooltip="https://www.diodes.com/datasheet/download/BC856BWQ.pdf" display="https://www.diodes.com/datasheet/download/BC856BWQ.pdf"/>
    <hyperlink ref="C143" r:id="rId_hyperlink_284" tooltip="BC856BWQ" display="BC856BWQ"/>
    <hyperlink ref="B144" r:id="rId_hyperlink_285" tooltip="https://www.diodes.com/datasheet/download/BC857A.pdf" display="https://www.diodes.com/datasheet/download/BC857A.pdf"/>
    <hyperlink ref="C144" r:id="rId_hyperlink_286" tooltip="BC857A" display="BC857A"/>
    <hyperlink ref="B145" r:id="rId_hyperlink_287" tooltip="https://www.diodes.com/datasheet/download/BC856AFSW-BC857CFSW.pdf" display="https://www.diodes.com/datasheet/download/BC856AFSW-BC857CFSW.pdf"/>
    <hyperlink ref="C145" r:id="rId_hyperlink_288" tooltip="BC857AFSW" display="BC857AFSW"/>
    <hyperlink ref="B146" r:id="rId_hyperlink_289" tooltip="https://www.diodes.com/datasheet/download/BC856AFSWQ-BC857CFSWQ.pdf" display="https://www.diodes.com/datasheet/download/BC856AFSWQ-BC857CFSWQ.pdf"/>
    <hyperlink ref="C146" r:id="rId_hyperlink_290" tooltip="BC857AFSWQ" display="BC857AFSWQ"/>
    <hyperlink ref="B147" r:id="rId_hyperlink_291" tooltip="https://www.diodes.com/datasheet/download/BC857AT.pdf" display="https://www.diodes.com/datasheet/download/BC857AT.pdf"/>
    <hyperlink ref="C147" r:id="rId_hyperlink_292" tooltip="BC857AT" display="BC857AT"/>
    <hyperlink ref="B148" r:id="rId_hyperlink_293" tooltip="https://www.diodes.com/datasheet/download/BC857AW.pdf" display="https://www.diodes.com/datasheet/download/BC857AW.pdf"/>
    <hyperlink ref="C148" r:id="rId_hyperlink_294" tooltip="BC857AW" display="BC857AW"/>
    <hyperlink ref="B149" r:id="rId_hyperlink_295" tooltip="https://www.diodes.com/datasheet/download/BC857B.pdf" display="https://www.diodes.com/datasheet/download/BC857B.pdf"/>
    <hyperlink ref="C149" r:id="rId_hyperlink_296" tooltip="BC857B" display="BC857B"/>
    <hyperlink ref="B150" r:id="rId_hyperlink_297" tooltip="https://www.diodes.com/datasheet/download/BC857BFA.pdf" display="https://www.diodes.com/datasheet/download/BC857BFA.pdf"/>
    <hyperlink ref="C150" r:id="rId_hyperlink_298" tooltip="BC857BFA" display="BC857BFA"/>
    <hyperlink ref="B151" r:id="rId_hyperlink_299" tooltip="https://www.diodes.com/datasheet/download/BC856AFSW-BC857CFSW.pdf" display="https://www.diodes.com/datasheet/download/BC856AFSW-BC857CFSW.pdf"/>
    <hyperlink ref="C151" r:id="rId_hyperlink_300" tooltip="BC857BFSW" display="BC857BFSW"/>
    <hyperlink ref="B152" r:id="rId_hyperlink_301" tooltip="https://www.diodes.com/datasheet/download/BC856AFSWQ-BC857CFSWQ.pdf" display="https://www.diodes.com/datasheet/download/BC856AFSWQ-BC857CFSWQ.pdf"/>
    <hyperlink ref="C152" r:id="rId_hyperlink_302" tooltip="BC857BFSWQ" display="BC857BFSWQ"/>
    <hyperlink ref="B153" r:id="rId_hyperlink_303" tooltip="https://www.diodes.com/datasheet/download/BC857BFZ.pdf" display="https://www.diodes.com/datasheet/download/BC857BFZ.pdf"/>
    <hyperlink ref="C153" r:id="rId_hyperlink_304" tooltip="BC857BFZ" display="BC857BFZ"/>
    <hyperlink ref="B154" r:id="rId_hyperlink_305" tooltip="https://www.diodes.com/datasheet/download/BC857BLP.pdf" display="https://www.diodes.com/datasheet/download/BC857BLP.pdf"/>
    <hyperlink ref="C154" r:id="rId_hyperlink_306" tooltip="BC857BLP" display="BC857BLP"/>
    <hyperlink ref="B155" r:id="rId_hyperlink_307" tooltip="https://www.diodes.com/datasheet/download/BC857BLP4.pdf" display="https://www.diodes.com/datasheet/download/BC857BLP4.pdf"/>
    <hyperlink ref="C155" r:id="rId_hyperlink_308" tooltip="BC857BLP4" display="BC857BLP4"/>
    <hyperlink ref="B156" r:id="rId_hyperlink_309" tooltip="https://www.diodes.com/datasheet/download/BC857BLP4Q.pdf" display="https://www.diodes.com/datasheet/download/BC857BLP4Q.pdf"/>
    <hyperlink ref="C156" r:id="rId_hyperlink_310" tooltip="BC857BLP4Q" display="BC857BLP4Q"/>
    <hyperlink ref="B157" r:id="rId_hyperlink_311" tooltip="https://www.diodes.com/datasheet/download/BC856AQ+-+BC857BQ.pdf" display="https://www.diodes.com/datasheet/download/BC856AQ+-+BC857BQ.pdf"/>
    <hyperlink ref="C157" r:id="rId_hyperlink_312" tooltip="BC857BQ" display="BC857BQ"/>
    <hyperlink ref="B158" r:id="rId_hyperlink_313" tooltip="https://www.diodes.com/datasheet/download/BC857BS.pdf" display="https://www.diodes.com/datasheet/download/BC857BS.pdf"/>
    <hyperlink ref="C158" r:id="rId_hyperlink_314" tooltip="BC857BS" display="BC857BS"/>
    <hyperlink ref="B159" r:id="rId_hyperlink_315" tooltip="https://www.diodes.com/datasheet/download/BC857BS.pdf" display="https://www.diodes.com/datasheet/download/BC857BS.pdf"/>
    <hyperlink ref="C159" r:id="rId_hyperlink_316" tooltip="BC857BSQ" display="BC857BSQ"/>
    <hyperlink ref="B160" r:id="rId_hyperlink_317" tooltip="https://www.diodes.com/datasheet/download/BC857BT.pdf" display="https://www.diodes.com/datasheet/download/BC857BT.pdf"/>
    <hyperlink ref="C160" r:id="rId_hyperlink_318" tooltip="BC857BT" display="BC857BT"/>
    <hyperlink ref="B161" r:id="rId_hyperlink_319" tooltip="https://www.diodes.com/datasheet/download/BC857BTQ.pdf" display="https://www.diodes.com/datasheet/download/BC857BTQ.pdf"/>
    <hyperlink ref="C161" r:id="rId_hyperlink_320" tooltip="BC857BTQ" display="BC857BTQ"/>
    <hyperlink ref="B162" r:id="rId_hyperlink_321" tooltip="https://www.diodes.com/datasheet/download/BC857BV.pdf" display="https://www.diodes.com/datasheet/download/BC857BV.pdf"/>
    <hyperlink ref="C162" r:id="rId_hyperlink_322" tooltip="BC857BV" display="BC857BV"/>
    <hyperlink ref="B163" r:id="rId_hyperlink_323" tooltip="https://www.diodes.com/datasheet/download/BC857BW.pdf" display="https://www.diodes.com/datasheet/download/BC857BW.pdf"/>
    <hyperlink ref="C163" r:id="rId_hyperlink_324" tooltip="BC857BW" display="BC857BW"/>
    <hyperlink ref="B164" r:id="rId_hyperlink_325" tooltip="https://www.diodes.com/datasheet/download/BC857BWQ.pdf" display="https://www.diodes.com/datasheet/download/BC857BWQ.pdf"/>
    <hyperlink ref="C164" r:id="rId_hyperlink_326" tooltip="BC857BWQ" display="BC857BWQ"/>
    <hyperlink ref="B165" r:id="rId_hyperlink_327" tooltip="https://www.diodes.com/datasheet/download/BC857C.pdf" display="https://www.diodes.com/datasheet/download/BC857C.pdf"/>
    <hyperlink ref="C165" r:id="rId_hyperlink_328" tooltip="BC857C" display="BC857C"/>
    <hyperlink ref="B166" r:id="rId_hyperlink_329" tooltip="https://www.diodes.com/datasheet/download/BC856AFSWQ-BC857CFSWQ.pdf" display="https://www.diodes.com/datasheet/download/BC856AFSWQ-BC857CFSWQ.pdf"/>
    <hyperlink ref="C166" r:id="rId_hyperlink_330" tooltip="BC857CFSW" display="BC857CFSW"/>
    <hyperlink ref="B167" r:id="rId_hyperlink_331" tooltip="https://www.diodes.com/datasheet/download/BC856AFSWQ-BC857CFSWQ.pdf" display="https://www.diodes.com/datasheet/download/BC856AFSWQ-BC857CFSWQ.pdf"/>
    <hyperlink ref="C167" r:id="rId_hyperlink_332" tooltip="BC857CFSWQ" display="BC857CFSWQ"/>
    <hyperlink ref="B168" r:id="rId_hyperlink_333" tooltip="https://www.diodes.com/datasheet/download/BC857CQ.pdf" display="https://www.diodes.com/datasheet/download/BC857CQ.pdf"/>
    <hyperlink ref="C168" r:id="rId_hyperlink_334" tooltip="BC857CQ" display="BC857CQ"/>
    <hyperlink ref="B169" r:id="rId_hyperlink_335" tooltip="https://www.diodes.com/datasheet/download/BC857CT.pdf" display="https://www.diodes.com/datasheet/download/BC857CT.pdf"/>
    <hyperlink ref="C169" r:id="rId_hyperlink_336" tooltip="BC857CT" display="BC857CT"/>
    <hyperlink ref="B170" r:id="rId_hyperlink_337" tooltip="https://www.diodes.com/datasheet/download/BC857CW.pdf" display="https://www.diodes.com/datasheet/download/BC857CW.pdf"/>
    <hyperlink ref="C170" r:id="rId_hyperlink_338" tooltip="BC857CW" display="BC857CW"/>
    <hyperlink ref="B171" r:id="rId_hyperlink_339" tooltip="https://www.diodes.com/datasheet/download/BC857CWQ.pdf" display="https://www.diodes.com/datasheet/download/BC857CWQ.pdf"/>
    <hyperlink ref="C171" r:id="rId_hyperlink_340" tooltip="BC857CWQ" display="BC857CWQ"/>
    <hyperlink ref="B172" r:id="rId_hyperlink_341" tooltip="https://www.diodes.com/datasheet/download/BC858B.pdf" display="https://www.diodes.com/datasheet/download/BC858B.pdf"/>
    <hyperlink ref="C172" r:id="rId_hyperlink_342" tooltip="BC858B" display="BC858B"/>
    <hyperlink ref="B173" r:id="rId_hyperlink_343" tooltip="https://www.diodes.com/datasheet/download/BC858BW.pdf" display="https://www.diodes.com/datasheet/download/BC858BW.pdf"/>
    <hyperlink ref="C173" r:id="rId_hyperlink_344" tooltip="BC858BW" display="BC858BW"/>
    <hyperlink ref="B174" r:id="rId_hyperlink_345" tooltip="https://www.diodes.com/datasheet/download/BC858C.pdf" display="https://www.diodes.com/datasheet/download/BC858C.pdf"/>
    <hyperlink ref="C174" r:id="rId_hyperlink_346" tooltip="BC858C" display="BC858C"/>
    <hyperlink ref="B175" r:id="rId_hyperlink_347" tooltip="https://www.diodes.com/datasheet/download/BCM846BS.pdf" display="https://www.diodes.com/datasheet/download/BCM846BS.pdf"/>
    <hyperlink ref="C175" r:id="rId_hyperlink_348" tooltip="BCM846BS" display="BCM846BS"/>
    <hyperlink ref="B176" r:id="rId_hyperlink_349" tooltip="https://www.diodes.com/datasheet/download/BCM847BS.pdf" display="https://www.diodes.com/datasheet/download/BCM847BS.pdf"/>
    <hyperlink ref="C176" r:id="rId_hyperlink_350" tooltip="BCM847BS" display="BCM847BS"/>
    <hyperlink ref="B177" r:id="rId_hyperlink_351" tooltip="https://www.diodes.com/datasheet/download/BCM857BS.pdf" display="https://www.diodes.com/datasheet/download/BCM857BS.pdf"/>
    <hyperlink ref="C177" r:id="rId_hyperlink_352" tooltip="BCM857BS" display="BCM857BS"/>
    <hyperlink ref="B178" r:id="rId_hyperlink_353" tooltip="https://www.diodes.com/datasheet/download/BCM857BV.pdf" display="https://www.diodes.com/datasheet/download/BCM857BV.pdf"/>
    <hyperlink ref="C178" r:id="rId_hyperlink_354" tooltip="BCM857BV" display="BCM857BV"/>
    <hyperlink ref="B179" r:id="rId_hyperlink_355" tooltip="https://www.diodes.com/datasheet/download/BCP51.pdf" display="https://www.diodes.com/datasheet/download/BCP51.pdf"/>
    <hyperlink ref="C179" r:id="rId_hyperlink_356" tooltip="BCP51" display="BCP51"/>
    <hyperlink ref="B180" r:id="rId_hyperlink_357" tooltip="https://www.diodes.com/datasheet/download/BCP5110.pdf" display="https://www.diodes.com/datasheet/download/BCP5110.pdf"/>
    <hyperlink ref="C180" r:id="rId_hyperlink_358" tooltip="BCP5110" display="BCP5110"/>
    <hyperlink ref="B181" r:id="rId_hyperlink_359" tooltip="https://www.diodes.com/datasheet/download/BCP5116.pdf" display="https://www.diodes.com/datasheet/download/BCP5116.pdf"/>
    <hyperlink ref="C181" r:id="rId_hyperlink_360" tooltip="BCP5116" display="BCP5116"/>
    <hyperlink ref="B182" r:id="rId_hyperlink_361" tooltip="https://www.diodes.com/datasheet/download/BCP52.pdf" display="https://www.diodes.com/datasheet/download/BCP52.pdf"/>
    <hyperlink ref="C182" r:id="rId_hyperlink_362" tooltip="BCP52" display="BCP52"/>
    <hyperlink ref="B183" r:id="rId_hyperlink_363" tooltip="https://www.diodes.com/datasheet/download/BCP5210.pdf" display="https://www.diodes.com/datasheet/download/BCP5210.pdf"/>
    <hyperlink ref="C183" r:id="rId_hyperlink_364" tooltip="BCP5210" display="BCP5210"/>
    <hyperlink ref="B184" r:id="rId_hyperlink_365" tooltip="https://www.diodes.com/datasheet/download/BCP5216.pdf" display="https://www.diodes.com/datasheet/download/BCP5216.pdf"/>
    <hyperlink ref="C184" r:id="rId_hyperlink_366" tooltip="BCP5216" display="BCP5216"/>
    <hyperlink ref="B185" r:id="rId_hyperlink_367" tooltip="https://www.diodes.com/datasheet/download/BCP53.pdf" display="https://www.diodes.com/datasheet/download/BCP53.pdf"/>
    <hyperlink ref="C185" r:id="rId_hyperlink_368" tooltip="BCP53" display="BCP53"/>
    <hyperlink ref="B186" r:id="rId_hyperlink_369" tooltip="https://www.diodes.com/datasheet/download/BCP5310.pdf" display="https://www.diodes.com/datasheet/download/BCP5310.pdf"/>
    <hyperlink ref="C186" r:id="rId_hyperlink_370" tooltip="BCP5310" display="BCP5310"/>
    <hyperlink ref="B187" r:id="rId_hyperlink_371" tooltip="https://www.diodes.com/datasheet/download/BCP5316.pdf" display="https://www.diodes.com/datasheet/download/BCP5316.pdf"/>
    <hyperlink ref="C187" r:id="rId_hyperlink_372" tooltip="BCP5316" display="BCP5316"/>
    <hyperlink ref="B188" r:id="rId_hyperlink_373" tooltip="https://www.diodes.com/datasheet/download/BCP5316Q.pdf" display="https://www.diodes.com/datasheet/download/BCP5316Q.pdf"/>
    <hyperlink ref="C188" r:id="rId_hyperlink_374" tooltip="BCP5316Q" display="BCP5316Q"/>
    <hyperlink ref="B189" r:id="rId_hyperlink_375" tooltip="https://www.diodes.com/datasheet/download/BCP53.pdf" display="https://www.diodes.com/datasheet/download/BCP53.pdf"/>
    <hyperlink ref="C189" r:id="rId_hyperlink_376" tooltip="BCP53Q" display="BCP53Q"/>
    <hyperlink ref="B190" r:id="rId_hyperlink_377" tooltip="https://www.diodes.com/datasheet/download/BCP54.pdf" display="https://www.diodes.com/datasheet/download/BCP54.pdf"/>
    <hyperlink ref="C190" r:id="rId_hyperlink_378" tooltip="BCP54" display="BCP54"/>
    <hyperlink ref="B191" r:id="rId_hyperlink_379" tooltip="https://www.diodes.com/datasheet/download/BCP54.pdf" display="https://www.diodes.com/datasheet/download/BCP54.pdf"/>
    <hyperlink ref="C191" r:id="rId_hyperlink_380" tooltip="BCP5410" display="BCP5410"/>
    <hyperlink ref="B192" r:id="rId_hyperlink_381" tooltip="https://www.diodes.com/datasheet/download/BCP5416.pdf" display="https://www.diodes.com/datasheet/download/BCP5416.pdf"/>
    <hyperlink ref="C192" r:id="rId_hyperlink_382" tooltip="BCP5416" display="BCP5416"/>
    <hyperlink ref="B193" r:id="rId_hyperlink_383" tooltip="https://www.diodes.com/datasheet/download/BCP5416Q+BCP5616Q.pdf" display="https://www.diodes.com/datasheet/download/BCP5416Q+BCP5616Q.pdf"/>
    <hyperlink ref="C193" r:id="rId_hyperlink_384" tooltip="BCP5416Q" display="BCP5416Q"/>
    <hyperlink ref="B194" r:id="rId_hyperlink_385" tooltip="https://www.diodes.com/datasheet/download/BCP55.pdf" display="https://www.diodes.com/datasheet/download/BCP55.pdf"/>
    <hyperlink ref="C194" r:id="rId_hyperlink_386" tooltip="BCP55" display="BCP55"/>
    <hyperlink ref="B195" r:id="rId_hyperlink_387" tooltip="https://www.diodes.com/datasheet/download/BCP5510.pdf" display="https://www.diodes.com/datasheet/download/BCP5510.pdf"/>
    <hyperlink ref="C195" r:id="rId_hyperlink_388" tooltip="BCP5510" display="BCP5510"/>
    <hyperlink ref="B196" r:id="rId_hyperlink_389" tooltip="https://www.diodes.com/datasheet/download/BCP5516.pdf" display="https://www.diodes.com/datasheet/download/BCP5516.pdf"/>
    <hyperlink ref="C196" r:id="rId_hyperlink_390" tooltip="BCP5516" display="BCP5516"/>
    <hyperlink ref="B197" r:id="rId_hyperlink_391" tooltip="https://www.diodes.com/datasheet/download/BCP56.pdf" display="https://www.diodes.com/datasheet/download/BCP56.pdf"/>
    <hyperlink ref="C197" r:id="rId_hyperlink_392" tooltip="BCP56" display="BCP56"/>
    <hyperlink ref="B198" r:id="rId_hyperlink_393" tooltip="https://www.diodes.com/datasheet/download/BCP5610.pdf" display="https://www.diodes.com/datasheet/download/BCP5610.pdf"/>
    <hyperlink ref="C198" r:id="rId_hyperlink_394" tooltip="BCP5610" display="BCP5610"/>
    <hyperlink ref="B199" r:id="rId_hyperlink_395" tooltip="https://www.diodes.com/datasheet/download/BCP5610Q.pdf" display="https://www.diodes.com/datasheet/download/BCP5610Q.pdf"/>
    <hyperlink ref="C199" r:id="rId_hyperlink_396" tooltip="BCP5610Q" display="BCP5610Q"/>
    <hyperlink ref="B200" r:id="rId_hyperlink_397" tooltip="https://www.diodes.com/datasheet/download/BCP5616.pdf" display="https://www.diodes.com/datasheet/download/BCP5616.pdf"/>
    <hyperlink ref="C200" r:id="rId_hyperlink_398" tooltip="BCP5616" display="BCP5616"/>
    <hyperlink ref="B201" r:id="rId_hyperlink_399" tooltip="https://www.diodes.com/datasheet/download/BCP5416Q+BCP5616Q.pdf" display="https://www.diodes.com/datasheet/download/BCP5416Q+BCP5616Q.pdf"/>
    <hyperlink ref="C201" r:id="rId_hyperlink_400" tooltip="BCP5616Q" display="BCP5616Q"/>
    <hyperlink ref="B202" r:id="rId_hyperlink_401" tooltip="https://www.diodes.com/datasheet/download/BCP5616T.pdf" display="https://www.diodes.com/datasheet/download/BCP5616T.pdf"/>
    <hyperlink ref="C202" r:id="rId_hyperlink_402" tooltip="BCP5616T" display="BCP5616T"/>
    <hyperlink ref="B203" r:id="rId_hyperlink_403" tooltip="https://www.diodes.com/datasheet/download/BCP5616TQ.pdf" display="https://www.diodes.com/datasheet/download/BCP5616TQ.pdf"/>
    <hyperlink ref="C203" r:id="rId_hyperlink_404" tooltip="BCP5616TQ" display="BCP5616TQ"/>
    <hyperlink ref="B204" r:id="rId_hyperlink_405" tooltip="https://www.diodes.com/datasheet/download/BCV46.pdf" display="https://www.diodes.com/datasheet/download/BCV46.pdf"/>
    <hyperlink ref="C204" r:id="rId_hyperlink_406" tooltip="BCV46" display="BCV46"/>
    <hyperlink ref="B205" r:id="rId_hyperlink_407" tooltip="https://www.diodes.com/datasheet/download/BCV46.pdf" display="https://www.diodes.com/datasheet/download/BCV46.pdf"/>
    <hyperlink ref="C205" r:id="rId_hyperlink_408" tooltip="BCV46Q" display="BCV46Q"/>
    <hyperlink ref="B206" r:id="rId_hyperlink_409" tooltip="https://www.diodes.com/datasheet/download/BCV47.pdf" display="https://www.diodes.com/datasheet/download/BCV47.pdf"/>
    <hyperlink ref="C206" r:id="rId_hyperlink_410" tooltip="BCV47" display="BCV47"/>
    <hyperlink ref="B207" r:id="rId_hyperlink_411" tooltip="https://www.diodes.com/datasheet/download/BCV47Q.pdf" display="https://www.diodes.com/datasheet/download/BCV47Q.pdf"/>
    <hyperlink ref="C207" r:id="rId_hyperlink_412" tooltip="BCV47Q" display="BCV47Q"/>
    <hyperlink ref="B208" r:id="rId_hyperlink_413" tooltip="https://www.diodes.com/datasheet/download/BCV49.pdf" display="https://www.diodes.com/datasheet/download/BCV49.pdf"/>
    <hyperlink ref="C208" r:id="rId_hyperlink_414" tooltip="BCV49" display="BCV49"/>
    <hyperlink ref="B209" r:id="rId_hyperlink_415" tooltip="https://www.diodes.com/datasheet/download/BCW66H.pdf" display="https://www.diodes.com/datasheet/download/BCW66H.pdf"/>
    <hyperlink ref="C209" r:id="rId_hyperlink_416" tooltip="BCW66H" display="BCW66H"/>
    <hyperlink ref="B210" r:id="rId_hyperlink_417" tooltip="https://www.diodes.com/datasheet/download/BCW66H.pdf" display="https://www.diodes.com/datasheet/download/BCW66H.pdf"/>
    <hyperlink ref="C210" r:id="rId_hyperlink_418" tooltip="BCW66HQ" display="BCW66HQ"/>
    <hyperlink ref="B211" r:id="rId_hyperlink_419" tooltip="https://www.diodes.com/datasheet/download/BCW68H.pdf" display="https://www.diodes.com/datasheet/download/BCW68H.pdf"/>
    <hyperlink ref="C211" r:id="rId_hyperlink_420" tooltip="BCW68H" display="BCW68H"/>
    <hyperlink ref="B212" r:id="rId_hyperlink_421" tooltip="https://www.diodes.com/datasheet/download/BCX38C.pdf" display="https://www.diodes.com/datasheet/download/BCX38C.pdf"/>
    <hyperlink ref="C212" r:id="rId_hyperlink_422" tooltip="BCX38C" display="BCX38C"/>
    <hyperlink ref="B213" r:id="rId_hyperlink_423" tooltip="https://www.diodes.com/datasheet/download/BCX41.pdf" display="https://www.diodes.com/datasheet/download/BCX41.pdf"/>
    <hyperlink ref="C213" r:id="rId_hyperlink_424" tooltip="BCX41" display="BCX41"/>
    <hyperlink ref="B214" r:id="rId_hyperlink_425" tooltip="https://www.diodes.com/datasheet/download/BCX41Q.pdf" display="https://www.diodes.com/datasheet/download/BCX41Q.pdf"/>
    <hyperlink ref="C214" r:id="rId_hyperlink_426" tooltip="BCX41Q" display="BCX41Q"/>
    <hyperlink ref="B215" r:id="rId_hyperlink_427" tooltip="https://www.diodes.com/datasheet/download/BCX51.pdf" display="https://www.diodes.com/datasheet/download/BCX51.pdf"/>
    <hyperlink ref="C215" r:id="rId_hyperlink_428" tooltip="BCX51" display="BCX51"/>
    <hyperlink ref="B216" r:id="rId_hyperlink_429" tooltip="https://www.diodes.com/datasheet/download/BCX5110.pdf" display="https://www.diodes.com/datasheet/download/BCX5110.pdf"/>
    <hyperlink ref="C216" r:id="rId_hyperlink_430" tooltip="BCX5110" display="BCX5110"/>
    <hyperlink ref="B217" r:id="rId_hyperlink_431" tooltip="https://www.diodes.com/datasheet/download/BCX5116.pdf" display="https://www.diodes.com/datasheet/download/BCX5116.pdf"/>
    <hyperlink ref="C217" r:id="rId_hyperlink_432" tooltip="BCX5116" display="BCX5116"/>
    <hyperlink ref="B218" r:id="rId_hyperlink_433" tooltip="https://www.diodes.com/datasheet/download/BCX52.pdf" display="https://www.diodes.com/datasheet/download/BCX52.pdf"/>
    <hyperlink ref="C218" r:id="rId_hyperlink_434" tooltip="BCX52" display="BCX52"/>
    <hyperlink ref="B219" r:id="rId_hyperlink_435" tooltip="https://www.diodes.com/datasheet/download/BCX5210.pdf" display="https://www.diodes.com/datasheet/download/BCX5210.pdf"/>
    <hyperlink ref="C219" r:id="rId_hyperlink_436" tooltip="BCX5210" display="BCX5210"/>
    <hyperlink ref="B220" r:id="rId_hyperlink_437" tooltip="https://www.diodes.com/datasheet/download/BCX5216.pdf" display="https://www.diodes.com/datasheet/download/BCX5216.pdf"/>
    <hyperlink ref="C220" r:id="rId_hyperlink_438" tooltip="BCX5216" display="BCX5216"/>
    <hyperlink ref="B221" r:id="rId_hyperlink_439" tooltip="https://www.diodes.com/datasheet/download/BCX5216Q+BCX5316Q.pdf" display="https://www.diodes.com/datasheet/download/BCX5216Q+BCX5316Q.pdf"/>
    <hyperlink ref="C221" r:id="rId_hyperlink_440" tooltip="BCX5216Q" display="BCX5216Q"/>
    <hyperlink ref="B222" r:id="rId_hyperlink_441" tooltip="https://www.diodes.com/datasheet/download/BCX53.pdf" display="https://www.diodes.com/datasheet/download/BCX53.pdf"/>
    <hyperlink ref="C222" r:id="rId_hyperlink_442" tooltip="BCX53" display="BCX53"/>
    <hyperlink ref="B223" r:id="rId_hyperlink_443" tooltip="https://www.diodes.com/datasheet/download/BCX5310.pdf" display="https://www.diodes.com/datasheet/download/BCX5310.pdf"/>
    <hyperlink ref="C223" r:id="rId_hyperlink_444" tooltip="BCX5310" display="BCX5310"/>
    <hyperlink ref="B224" r:id="rId_hyperlink_445" tooltip="https://www.diodes.com/datasheet/download/BCX5316.pdf" display="https://www.diodes.com/datasheet/download/BCX5316.pdf"/>
    <hyperlink ref="C224" r:id="rId_hyperlink_446" tooltip="BCX5316" display="BCX5316"/>
    <hyperlink ref="B225" r:id="rId_hyperlink_447" tooltip="https://www.diodes.com/datasheet/download/BCX5216Q+BCX5316Q.pdf" display="https://www.diodes.com/datasheet/download/BCX5216Q+BCX5316Q.pdf"/>
    <hyperlink ref="C225" r:id="rId_hyperlink_448" tooltip="BCX5316Q" display="BCX5316Q"/>
    <hyperlink ref="B226" r:id="rId_hyperlink_449" tooltip="https://www.diodes.com/datasheet/download/BCX54.pdf" display="https://www.diodes.com/datasheet/download/BCX54.pdf"/>
    <hyperlink ref="C226" r:id="rId_hyperlink_450" tooltip="BCX54" display="BCX54"/>
    <hyperlink ref="B227" r:id="rId_hyperlink_451" tooltip="https://www.diodes.com/datasheet/download/BCX5410.pdf" display="https://www.diodes.com/datasheet/download/BCX5410.pdf"/>
    <hyperlink ref="C227" r:id="rId_hyperlink_452" tooltip="BCX5410" display="BCX5410"/>
    <hyperlink ref="B228" r:id="rId_hyperlink_453" tooltip="https://www.diodes.com/datasheet/download/BCX5416.pdf" display="https://www.diodes.com/datasheet/download/BCX5416.pdf"/>
    <hyperlink ref="C228" r:id="rId_hyperlink_454" tooltip="BCX5416" display="BCX5416"/>
    <hyperlink ref="B229" r:id="rId_hyperlink_455" tooltip="https://www.diodes.com/datasheet/download/BCX55.pdf" display="https://www.diodes.com/datasheet/download/BCX55.pdf"/>
    <hyperlink ref="C229" r:id="rId_hyperlink_456" tooltip="BCX55" display="BCX55"/>
    <hyperlink ref="B230" r:id="rId_hyperlink_457" tooltip="https://www.diodes.com/datasheet/download/BCX5510.pdf" display="https://www.diodes.com/datasheet/download/BCX5510.pdf"/>
    <hyperlink ref="C230" r:id="rId_hyperlink_458" tooltip="BCX5510" display="BCX5510"/>
    <hyperlink ref="B231" r:id="rId_hyperlink_459" tooltip="https://www.diodes.com/datasheet/download/BCX5516.pdf" display="https://www.diodes.com/datasheet/download/BCX5516.pdf"/>
    <hyperlink ref="C231" r:id="rId_hyperlink_460" tooltip="BCX5516" display="BCX5516"/>
    <hyperlink ref="B232" r:id="rId_hyperlink_461" tooltip="https://www.diodes.com/datasheet/download/BCX56.pdf" display="https://www.diodes.com/datasheet/download/BCX56.pdf"/>
    <hyperlink ref="C232" r:id="rId_hyperlink_462" tooltip="BCX56" display="BCX56"/>
    <hyperlink ref="B233" r:id="rId_hyperlink_463" tooltip="https://www.diodes.com/datasheet/download/BCX5610.pdf" display="https://www.diodes.com/datasheet/download/BCX5610.pdf"/>
    <hyperlink ref="C233" r:id="rId_hyperlink_464" tooltip="BCX5610" display="BCX5610"/>
    <hyperlink ref="B234" r:id="rId_hyperlink_465" tooltip="https://www.diodes.com/datasheet/download/BCX5616.pdf" display="https://www.diodes.com/datasheet/download/BCX5616.pdf"/>
    <hyperlink ref="C234" r:id="rId_hyperlink_466" tooltip="BCX5616" display="BCX5616"/>
    <hyperlink ref="B235" r:id="rId_hyperlink_467" tooltip="https://www.diodes.com/datasheet/download/BCX5616Q.pdf" display="https://www.diodes.com/datasheet/download/BCX5616Q.pdf"/>
    <hyperlink ref="C235" r:id="rId_hyperlink_468" tooltip="BCX5616Q" display="BCX5616Q"/>
    <hyperlink ref="B236" r:id="rId_hyperlink_469" tooltip="https://www.diodes.com/datasheet/download/BCX6825.pdf" display="https://www.diodes.com/datasheet/download/BCX6825.pdf"/>
    <hyperlink ref="C236" r:id="rId_hyperlink_470" tooltip="BCX6825" display="BCX6825"/>
    <hyperlink ref="B237" r:id="rId_hyperlink_471" tooltip="https://www.diodes.com/datasheet/download/BCX6825Q.pdf" display="https://www.diodes.com/datasheet/download/BCX6825Q.pdf"/>
    <hyperlink ref="C237" r:id="rId_hyperlink_472" tooltip="BCX6825Q" display="BCX6825Q"/>
    <hyperlink ref="B238" r:id="rId_hyperlink_473" tooltip="https://www.diodes.com/datasheet/download/BCX6925.pdf" display="https://www.diodes.com/datasheet/download/BCX6925.pdf"/>
    <hyperlink ref="C238" r:id="rId_hyperlink_474" tooltip="BCX6925" display="BCX6925"/>
    <hyperlink ref="B239" r:id="rId_hyperlink_475" tooltip="https://www.diodes.com/datasheet/download/BFS17N.pdf" display="https://www.diodes.com/datasheet/download/BFS17N.pdf"/>
    <hyperlink ref="C239" r:id="rId_hyperlink_476" tooltip="BFS17N" display="BFS17N"/>
    <hyperlink ref="B240" r:id="rId_hyperlink_477" tooltip="https://www.diodes.com/datasheet/download/BSR33.pdf" display="https://www.diodes.com/datasheet/download/BSR33.pdf"/>
    <hyperlink ref="C240" r:id="rId_hyperlink_478" tooltip="BSR33" display="BSR33"/>
    <hyperlink ref="B241" r:id="rId_hyperlink_479" tooltip="https://www.diodes.com/datasheet/download/BSR33.pdf" display="https://www.diodes.com/datasheet/download/BSR33.pdf"/>
    <hyperlink ref="C241" r:id="rId_hyperlink_480" tooltip="BSR33Q" display="BSR33Q"/>
    <hyperlink ref="B242" r:id="rId_hyperlink_481" tooltip="https://www.diodes.com/datasheet/download/BSR43.pdf" display="https://www.diodes.com/datasheet/download/BSR43.pdf"/>
    <hyperlink ref="C242" r:id="rId_hyperlink_482" tooltip="BSR43" display="BSR43"/>
    <hyperlink ref="B243" r:id="rId_hyperlink_483" tooltip="https://www.diodes.com/datasheet/download/BSR43.pdf" display="https://www.diodes.com/datasheet/download/BSR43.pdf"/>
    <hyperlink ref="C243" r:id="rId_hyperlink_484" tooltip="BSR43Q" display="BSR43Q"/>
    <hyperlink ref="B244" r:id="rId_hyperlink_485" tooltip="https://www.diodes.com/datasheet/download/BST39.pdf" display="https://www.diodes.com/datasheet/download/BST39.pdf"/>
    <hyperlink ref="C244" r:id="rId_hyperlink_486" tooltip="BST39" display="BST39"/>
    <hyperlink ref="B245" r:id="rId_hyperlink_487" tooltip="https://www.diodes.com/datasheet/download/BST52.pdf" display="https://www.diodes.com/datasheet/download/BST52.pdf"/>
    <hyperlink ref="C245" r:id="rId_hyperlink_488" tooltip="BST52" display="BST52"/>
    <hyperlink ref="B246" r:id="rId_hyperlink_489" tooltip="https://www.diodes.com/datasheet/download/DCP68.pdf" display="https://www.diodes.com/datasheet/download/DCP68.pdf"/>
    <hyperlink ref="C246" r:id="rId_hyperlink_490" tooltip="DCP68" display="DCP68"/>
    <hyperlink ref="B247" r:id="rId_hyperlink_491" tooltip="https://www.diodes.com/datasheet/download/DCP69.pdf" display="https://www.diodes.com/datasheet/download/DCP69.pdf"/>
    <hyperlink ref="C247" r:id="rId_hyperlink_492" tooltip="DCP69" display="DCP69"/>
    <hyperlink ref="B248" r:id="rId_hyperlink_493" tooltip="https://www.diodes.com/datasheet/download/DJT4030P.pdf" display="https://www.diodes.com/datasheet/download/DJT4030P.pdf"/>
    <hyperlink ref="C248" r:id="rId_hyperlink_494" tooltip="DJT4030P" display="DJT4030P"/>
    <hyperlink ref="B249" r:id="rId_hyperlink_495" tooltip="https://www.diodes.com/datasheet/download/DJT4031N.pdf" display="https://www.diodes.com/datasheet/download/DJT4031N.pdf"/>
    <hyperlink ref="C249" r:id="rId_hyperlink_496" tooltip="DJT4031N" display="DJT4031N"/>
    <hyperlink ref="B250" r:id="rId_hyperlink_497" tooltip="https://www.diodes.com/datasheet/download/DMB2227A.pdf" display="https://www.diodes.com/datasheet/download/DMB2227A.pdf"/>
    <hyperlink ref="C250" r:id="rId_hyperlink_498" tooltip="DMB2227A" display="DMB2227A"/>
    <hyperlink ref="B251" r:id="rId_hyperlink_499" tooltip="https://www.diodes.com/datasheet/download/DMJT9435.pdf" display="https://www.diodes.com/datasheet/download/DMJT9435.pdf"/>
    <hyperlink ref="C251" r:id="rId_hyperlink_500" tooltip="DMJT9435" display="DMJT9435"/>
    <hyperlink ref="B252" r:id="rId_hyperlink_501" tooltip="https://www.diodes.com/datasheet/download/DMMT2907A.pdf" display="https://www.diodes.com/datasheet/download/DMMT2907A.pdf"/>
    <hyperlink ref="C252" r:id="rId_hyperlink_502" tooltip="DMMT2907A" display="DMMT2907A"/>
    <hyperlink ref="B253" r:id="rId_hyperlink_503" tooltip="https://www.diodes.com/datasheet/download/DMMT32N45CV.pdf" display="https://www.diodes.com/datasheet/download/DMMT32N45CV.pdf"/>
    <hyperlink ref="C253" r:id="rId_hyperlink_504" tooltip="DMMT32N45CV" display="DMMT32N45CV"/>
    <hyperlink ref="B254" r:id="rId_hyperlink_505" tooltip="https://www.diodes.com/datasheet/download/DMMT3904W.pdf" display="https://www.diodes.com/datasheet/download/DMMT3904W.pdf"/>
    <hyperlink ref="C254" r:id="rId_hyperlink_506" tooltip="DMMT3904W" display="DMMT3904W"/>
    <hyperlink ref="B255" r:id="rId_hyperlink_507" tooltip="https://www.diodes.com/datasheet/download/DMMT3904WQ.pdf" display="https://www.diodes.com/datasheet/download/DMMT3904WQ.pdf"/>
    <hyperlink ref="C255" r:id="rId_hyperlink_508" tooltip="DMMT3904WQ" display="DMMT3904WQ"/>
    <hyperlink ref="B256" r:id="rId_hyperlink_509" tooltip="https://www.diodes.com/datasheet/download/DMMT3906.pdf" display="https://www.diodes.com/datasheet/download/DMMT3906.pdf"/>
    <hyperlink ref="C256" r:id="rId_hyperlink_510" tooltip="DMMT3906" display="DMMT3906"/>
    <hyperlink ref="B257" r:id="rId_hyperlink_511" tooltip="https://www.diodes.com/datasheet/download/DMMT3906.pdf" display="https://www.diodes.com/datasheet/download/DMMT3906.pdf"/>
    <hyperlink ref="C257" r:id="rId_hyperlink_512" tooltip="DMMT3906Q" display="DMMT3906Q"/>
    <hyperlink ref="B258" r:id="rId_hyperlink_513" tooltip="https://www.diodes.com/datasheet/download/DMMT3906W.pdf" display="https://www.diodes.com/datasheet/download/DMMT3906W.pdf"/>
    <hyperlink ref="C258" r:id="rId_hyperlink_514" tooltip="DMMT3906W" display="DMMT3906W"/>
    <hyperlink ref="B259" r:id="rId_hyperlink_515" tooltip="https://www.diodes.com/datasheet/download/DMMT3906W.pdf" display="https://www.diodes.com/datasheet/download/DMMT3906W.pdf"/>
    <hyperlink ref="C259" r:id="rId_hyperlink_516" tooltip="DMMT3906WQ" display="DMMT3906WQ"/>
    <hyperlink ref="B260" r:id="rId_hyperlink_517" tooltip="https://www.diodes.com/datasheet/download/DMMT5401.pdf" display="https://www.diodes.com/datasheet/download/DMMT5401.pdf"/>
    <hyperlink ref="C260" r:id="rId_hyperlink_518" tooltip="DMMT5401" display="DMMT5401"/>
    <hyperlink ref="B261" r:id="rId_hyperlink_519" tooltip="https://www.diodes.com/datasheet/download/DMMT5551.pdf" display="https://www.diodes.com/datasheet/download/DMMT5551.pdf"/>
    <hyperlink ref="C261" r:id="rId_hyperlink_520" tooltip="DMMT5551" display="DMMT5551"/>
    <hyperlink ref="B262" r:id="rId_hyperlink_521" tooltip="https://www.diodes.com/datasheet/download/DMMT5551S.pdf" display="https://www.diodes.com/datasheet/download/DMMT5551S.pdf"/>
    <hyperlink ref="C262" r:id="rId_hyperlink_522" tooltip="DMMT5551S" display="DMMT5551S"/>
    <hyperlink ref="B263" r:id="rId_hyperlink_523" tooltip="https://www.diodes.com/datasheet/download/DN350T05.pdf" display="https://www.diodes.com/datasheet/download/DN350T05.pdf"/>
    <hyperlink ref="C263" r:id="rId_hyperlink_524" tooltip="DN350T05" display="DN350T05"/>
    <hyperlink ref="B264" r:id="rId_hyperlink_525" tooltip="https://www.diodes.com/datasheet/download/DNBT8105.pdf" display="https://www.diodes.com/datasheet/download/DNBT8105.pdf"/>
    <hyperlink ref="C264" r:id="rId_hyperlink_526" tooltip="DNBT8105" display="DNBT8105"/>
    <hyperlink ref="B265" r:id="rId_hyperlink_527" tooltip="https://www.diodes.com/datasheet/download/DNLS320E.pdf" display="https://www.diodes.com/datasheet/download/DNLS320E.pdf"/>
    <hyperlink ref="C265" r:id="rId_hyperlink_528" tooltip="DNLS320E" display="DNLS320E"/>
    <hyperlink ref="B266" r:id="rId_hyperlink_529" tooltip="https://www.diodes.com/datasheet/download/DNLS350E.pdf" display="https://www.diodes.com/datasheet/download/DNLS350E.pdf"/>
    <hyperlink ref="C266" r:id="rId_hyperlink_530" tooltip="DNLS350E" display="DNLS350E"/>
    <hyperlink ref="B267" r:id="rId_hyperlink_531" tooltip="https://www.diodes.com/datasheet/download/DNLS350Y.pdf" display="https://www.diodes.com/datasheet/download/DNLS350Y.pdf"/>
    <hyperlink ref="C267" r:id="rId_hyperlink_532" tooltip="DNLS350Y" display="DNLS350Y"/>
    <hyperlink ref="B268" r:id="rId_hyperlink_533" tooltip="https://www.diodes.com/datasheet/download/DP0150BLP4.pdf" display="https://www.diodes.com/datasheet/download/DP0150BLP4.pdf"/>
    <hyperlink ref="C268" r:id="rId_hyperlink_534" tooltip="DP0150BLP4" display="DP0150BLP4"/>
    <hyperlink ref="B269" r:id="rId_hyperlink_535" tooltip="https://www.diodes.com/datasheet/download/DP350T05.pdf" display="https://www.diodes.com/datasheet/download/DP350T05.pdf"/>
    <hyperlink ref="C269" r:id="rId_hyperlink_536" tooltip="DP350T05" display="DP350T05"/>
    <hyperlink ref="B270" r:id="rId_hyperlink_537" tooltip="https://www.diodes.com/datasheet/download/DPBT8105.pdf" display="https://www.diodes.com/datasheet/download/DPBT8105.pdf"/>
    <hyperlink ref="C270" r:id="rId_hyperlink_538" tooltip="DPBT8105" display="DPBT8105"/>
    <hyperlink ref="B271" r:id="rId_hyperlink_539" tooltip="https://www.diodes.com/datasheet/download/DPLS160.pdf" display="https://www.diodes.com/datasheet/download/DPLS160.pdf"/>
    <hyperlink ref="C271" r:id="rId_hyperlink_540" tooltip="DPLS160" display="DPLS160"/>
    <hyperlink ref="B272" r:id="rId_hyperlink_541" tooltip="https://www.diodes.com/datasheet/download/DPLS160V.pdf" display="https://www.diodes.com/datasheet/download/DPLS160V.pdf"/>
    <hyperlink ref="C272" r:id="rId_hyperlink_542" tooltip="DPLS160V" display="DPLS160V"/>
    <hyperlink ref="B273" r:id="rId_hyperlink_543" tooltip="https://www.diodes.com/datasheet/download/DPLS350E.pdf" display="https://www.diodes.com/datasheet/download/DPLS350E.pdf"/>
    <hyperlink ref="C273" r:id="rId_hyperlink_544" tooltip="DPLS350E" display="DPLS350E"/>
    <hyperlink ref="B274" r:id="rId_hyperlink_545" tooltip="https://www.diodes.com/datasheet/download/DPLS350Y.pdf" display="https://www.diodes.com/datasheet/download/DPLS350Y.pdf"/>
    <hyperlink ref="C274" r:id="rId_hyperlink_546" tooltip="DPLS350Y" display="DPLS350Y"/>
    <hyperlink ref="B275" r:id="rId_hyperlink_547" tooltip="https://www.diodes.com/datasheet/download/DSS20200L.pdf" display="https://www.diodes.com/datasheet/download/DSS20200L.pdf"/>
    <hyperlink ref="C275" r:id="rId_hyperlink_548" tooltip="DSS20200L" display="DSS20200L"/>
    <hyperlink ref="B276" r:id="rId_hyperlink_549" tooltip="https://www.diodes.com/datasheet/download/DSS20201L.pdf" display="https://www.diodes.com/datasheet/download/DSS20201L.pdf"/>
    <hyperlink ref="C276" r:id="rId_hyperlink_550" tooltip="DSS20201L" display="DSS20201L"/>
    <hyperlink ref="B277" r:id="rId_hyperlink_551" tooltip="https://www.diodes.com/datasheet/download/DSS2515M.pdf" display="https://www.diodes.com/datasheet/download/DSS2515M.pdf"/>
    <hyperlink ref="C277" r:id="rId_hyperlink_552" tooltip="DSS2515M" display="DSS2515M"/>
    <hyperlink ref="B278" r:id="rId_hyperlink_553" tooltip="https://www.diodes.com/datasheet/download/DSS2540M.pdf" display="https://www.diodes.com/datasheet/download/DSS2540M.pdf"/>
    <hyperlink ref="C278" r:id="rId_hyperlink_554" tooltip="DSS2540M" display="DSS2540M"/>
    <hyperlink ref="B279" r:id="rId_hyperlink_555" tooltip="https://www.diodes.com/datasheet/download/DSS30101L.pdf" display="https://www.diodes.com/datasheet/download/DSS30101L.pdf"/>
    <hyperlink ref="C279" r:id="rId_hyperlink_556" tooltip="DSS30101L" display="DSS30101L"/>
    <hyperlink ref="B280" r:id="rId_hyperlink_557" tooltip="https://www.diodes.com/datasheet/download/DSS3515M.pdf" display="https://www.diodes.com/datasheet/download/DSS3515M.pdf"/>
    <hyperlink ref="C280" r:id="rId_hyperlink_558" tooltip="DSS3515M" display="DSS3515M"/>
    <hyperlink ref="B281" r:id="rId_hyperlink_559" tooltip="https://www.diodes.com/datasheet/download/DSS3515MQ.pdf" display="https://www.diodes.com/datasheet/download/DSS3515MQ.pdf"/>
    <hyperlink ref="C281" r:id="rId_hyperlink_560" tooltip="DSS3515MQ" display="DSS3515MQ"/>
    <hyperlink ref="B282" r:id="rId_hyperlink_561" tooltip="https://www.diodes.com/datasheet/download/DSS3540M.pdf" display="https://www.diodes.com/datasheet/download/DSS3540M.pdf"/>
    <hyperlink ref="C282" r:id="rId_hyperlink_562" tooltip="DSS3540M" display="DSS3540M"/>
    <hyperlink ref="B283" r:id="rId_hyperlink_563" tooltip="https://www.diodes.com/datasheet/download/DSS3540MQ.pdf" display="https://www.diodes.com/datasheet/download/DSS3540MQ.pdf"/>
    <hyperlink ref="C283" r:id="rId_hyperlink_564" tooltip="DSS3540MQ" display="DSS3540MQ"/>
    <hyperlink ref="B284" r:id="rId_hyperlink_565" tooltip="https://www.diodes.com/datasheet/download/DSS4140U.pdf" display="https://www.diodes.com/datasheet/download/DSS4140U.pdf"/>
    <hyperlink ref="C284" r:id="rId_hyperlink_566" tooltip="DSS4140U" display="DSS4140U"/>
    <hyperlink ref="B285" r:id="rId_hyperlink_567" tooltip="https://www.diodes.com/datasheet/download/DSS4140V.pdf" display="https://www.diodes.com/datasheet/download/DSS4140V.pdf"/>
    <hyperlink ref="C285" r:id="rId_hyperlink_568" tooltip="DSS4140V" display="DSS4140V"/>
    <hyperlink ref="B286" r:id="rId_hyperlink_569" tooltip="https://www.diodes.com/datasheet/download/DSS4160DS.pdf" display="https://www.diodes.com/datasheet/download/DSS4160DS.pdf"/>
    <hyperlink ref="C286" r:id="rId_hyperlink_570" tooltip="DSS4160DS" display="DSS4160DS"/>
    <hyperlink ref="B287" r:id="rId_hyperlink_571" tooltip="https://www.diodes.com/datasheet/download/DSS4160FDB.pdf" display="https://www.diodes.com/datasheet/download/DSS4160FDB.pdf"/>
    <hyperlink ref="C287" r:id="rId_hyperlink_572" tooltip="DSS4160FDB" display="DSS4160FDB"/>
    <hyperlink ref="B288" r:id="rId_hyperlink_573" tooltip="https://www.diodes.com/datasheet/download/DSS4160FDBQ.pdf" display="https://www.diodes.com/datasheet/download/DSS4160FDBQ.pdf"/>
    <hyperlink ref="C288" r:id="rId_hyperlink_574" tooltip="DSS4160FDBQ" display="DSS4160FDBQ"/>
    <hyperlink ref="B289" r:id="rId_hyperlink_575" tooltip="https://www.diodes.com/datasheet/download/DSS4160T.pdf" display="https://www.diodes.com/datasheet/download/DSS4160T.pdf"/>
    <hyperlink ref="C289" r:id="rId_hyperlink_576" tooltip="DSS4160T" display="DSS4160T"/>
    <hyperlink ref="B290" r:id="rId_hyperlink_577" tooltip="https://www.diodes.com/datasheet/download/DSS4160T.pdf" display="https://www.diodes.com/datasheet/download/DSS4160T.pdf"/>
    <hyperlink ref="C290" r:id="rId_hyperlink_578" tooltip="DSS4160TQ" display="DSS4160TQ"/>
    <hyperlink ref="B291" r:id="rId_hyperlink_579" tooltip="https://www.diodes.com/datasheet/download/DSS4160U.pdf" display="https://www.diodes.com/datasheet/download/DSS4160U.pdf"/>
    <hyperlink ref="C291" r:id="rId_hyperlink_580" tooltip="DSS4160U" display="DSS4160U"/>
    <hyperlink ref="B292" r:id="rId_hyperlink_581" tooltip="https://www.diodes.com/datasheet/download/DSS4160V.pdf" display="https://www.diodes.com/datasheet/download/DSS4160V.pdf"/>
    <hyperlink ref="C292" r:id="rId_hyperlink_582" tooltip="DSS4160V" display="DSS4160V"/>
    <hyperlink ref="B293" r:id="rId_hyperlink_583" tooltip="https://www.diodes.com/datasheet/download/DSS4220V.pdf" display="https://www.diodes.com/datasheet/download/DSS4220V.pdf"/>
    <hyperlink ref="C293" r:id="rId_hyperlink_584" tooltip="DSS4220V" display="DSS4220V"/>
    <hyperlink ref="B294" r:id="rId_hyperlink_585" tooltip="https://www.diodes.com/datasheet/download/DSS4240V.pdf" display="https://www.diodes.com/datasheet/download/DSS4240V.pdf"/>
    <hyperlink ref="C294" r:id="rId_hyperlink_586" tooltip="DSS4240V" display="DSS4240V"/>
    <hyperlink ref="B295" r:id="rId_hyperlink_587" tooltip="https://www.diodes.com/datasheet/download/DSS4240Y.pdf" display="https://www.diodes.com/datasheet/download/DSS4240Y.pdf"/>
    <hyperlink ref="C295" r:id="rId_hyperlink_588" tooltip="DSS4240Y" display="DSS4240Y"/>
    <hyperlink ref="B296" r:id="rId_hyperlink_589" tooltip="https://www.diodes.com/datasheet/download/DSS4310FJAWQ.pdf" display="https://www.diodes.com/datasheet/download/DSS4310FJAWQ.pdf"/>
    <hyperlink ref="C296" r:id="rId_hyperlink_590" tooltip="DSS4310FJAWQ" display="DSS4310FJAWQ"/>
    <hyperlink ref="B297" r:id="rId_hyperlink_591" tooltip="https://www.diodes.com/datasheet/download/DSS4320T.pdf" display="https://www.diodes.com/datasheet/download/DSS4320T.pdf"/>
    <hyperlink ref="C297" r:id="rId_hyperlink_592" tooltip="DSS4320T" display="DSS4320T"/>
    <hyperlink ref="B298" r:id="rId_hyperlink_593" tooltip="https://www.diodes.com/datasheet/download/DSS45160FDB.pdf" display="https://www.diodes.com/datasheet/download/DSS45160FDB.pdf"/>
    <hyperlink ref="C298" r:id="rId_hyperlink_594" tooltip="DSS45160FDB" display="DSS45160FDB"/>
    <hyperlink ref="B299" r:id="rId_hyperlink_595" tooltip="https://www.diodes.com/datasheet/download/DSS4540X.pdf" display="https://www.diodes.com/datasheet/download/DSS4540X.pdf"/>
    <hyperlink ref="C299" r:id="rId_hyperlink_596" tooltip="DSS4540X" display="DSS4540X"/>
    <hyperlink ref="B300" r:id="rId_hyperlink_597" tooltip="https://www.diodes.com/datasheet/download/DSS5140U.pdf" display="https://www.diodes.com/datasheet/download/DSS5140U.pdf"/>
    <hyperlink ref="C300" r:id="rId_hyperlink_598" tooltip="DSS5140U" display="DSS5140U"/>
    <hyperlink ref="B301" r:id="rId_hyperlink_599" tooltip="https://www.diodes.com/datasheet/download/DSS5140V.pdf" display="https://www.diodes.com/datasheet/download/DSS5140V.pdf"/>
    <hyperlink ref="C301" r:id="rId_hyperlink_600" tooltip="DSS5140V" display="DSS5140V"/>
    <hyperlink ref="B302" r:id="rId_hyperlink_601" tooltip="https://www.diodes.com/datasheet/download/DSS5160FDB.pdf" display="https://www.diodes.com/datasheet/download/DSS5160FDB.pdf"/>
    <hyperlink ref="C302" r:id="rId_hyperlink_602" tooltip="DSS5160FDB" display="DSS5160FDB"/>
    <hyperlink ref="B303" r:id="rId_hyperlink_603" tooltip="https://www.diodes.com/datasheet/download/DSS5160T.pdf" display="https://www.diodes.com/datasheet/download/DSS5160T.pdf"/>
    <hyperlink ref="C303" r:id="rId_hyperlink_604" tooltip="DSS5160T" display="DSS5160T"/>
    <hyperlink ref="B304" r:id="rId_hyperlink_605" tooltip="https://www.diodes.com/datasheet/download/DSS5160TQ.pdf" display="https://www.diodes.com/datasheet/download/DSS5160TQ.pdf"/>
    <hyperlink ref="C304" r:id="rId_hyperlink_606" tooltip="DSS5160TQ" display="DSS5160TQ"/>
    <hyperlink ref="B305" r:id="rId_hyperlink_607" tooltip="https://www.diodes.com/datasheet/download/DSS5160U.pdf" display="https://www.diodes.com/datasheet/download/DSS5160U.pdf"/>
    <hyperlink ref="C305" r:id="rId_hyperlink_608" tooltip="DSS5160U" display="DSS5160U"/>
    <hyperlink ref="B306" r:id="rId_hyperlink_609" tooltip="https://www.diodes.com/datasheet/download/DSS5160V.pdf" display="https://www.diodes.com/datasheet/download/DSS5160V.pdf"/>
    <hyperlink ref="C306" r:id="rId_hyperlink_610" tooltip="DSS5160V" display="DSS5160V"/>
    <hyperlink ref="B307" r:id="rId_hyperlink_611" tooltip="https://www.diodes.com/datasheet/download/DSS5220T.pdf" display="https://www.diodes.com/datasheet/download/DSS5220T.pdf"/>
    <hyperlink ref="C307" r:id="rId_hyperlink_612" tooltip="DSS5220T" display="DSS5220T"/>
    <hyperlink ref="B308" r:id="rId_hyperlink_613" tooltip="https://www.diodes.com/datasheet/download/DSS5220TQ.pdf" display="https://www.diodes.com/datasheet/download/DSS5220TQ.pdf"/>
    <hyperlink ref="C308" r:id="rId_hyperlink_614" tooltip="DSS5220TQ" display="DSS5220TQ"/>
    <hyperlink ref="B309" r:id="rId_hyperlink_615" tooltip="https://www.diodes.com/datasheet/download/DSS5220V.pdf" display="https://www.diodes.com/datasheet/download/DSS5220V.pdf"/>
    <hyperlink ref="C309" r:id="rId_hyperlink_616" tooltip="DSS5220V" display="DSS5220V"/>
    <hyperlink ref="B310" r:id="rId_hyperlink_617" tooltip="https://www.diodes.com/datasheet/download/DSS5240TQ.pdf" display="https://www.diodes.com/datasheet/download/DSS5240TQ.pdf"/>
    <hyperlink ref="C310" r:id="rId_hyperlink_618" tooltip="DSS5240TQ" display="DSS5240TQ"/>
    <hyperlink ref="B311" r:id="rId_hyperlink_619" tooltip="https://www.diodes.com/datasheet/download/DSS5240V.pdf" display="https://www.diodes.com/datasheet/download/DSS5240V.pdf"/>
    <hyperlink ref="C311" r:id="rId_hyperlink_620" tooltip="DSS5240V" display="DSS5240V"/>
    <hyperlink ref="B312" r:id="rId_hyperlink_621" tooltip="https://www.diodes.com/datasheet/download/DSS5240VQ.pdf" display="https://www.diodes.com/datasheet/download/DSS5240VQ.pdf"/>
    <hyperlink ref="C312" r:id="rId_hyperlink_622" tooltip="DSS5240VQ" display="DSS5240VQ"/>
    <hyperlink ref="B313" r:id="rId_hyperlink_623" tooltip="https://www.diodes.com/datasheet/download/DSS5240Y.pdf" display="https://www.diodes.com/datasheet/download/DSS5240Y.pdf"/>
    <hyperlink ref="C313" r:id="rId_hyperlink_624" tooltip="DSS5240Y" display="DSS5240Y"/>
    <hyperlink ref="B314" r:id="rId_hyperlink_625" tooltip="https://www.diodes.com/datasheet/download/DSS5320T.pdf" display="https://www.diodes.com/datasheet/download/DSS5320T.pdf"/>
    <hyperlink ref="C314" r:id="rId_hyperlink_626" tooltip="DSS5320T" display="DSS5320T"/>
    <hyperlink ref="B315" r:id="rId_hyperlink_627" tooltip="https://www.diodes.com/datasheet/download/DSS5540X.pdf" display="https://www.diodes.com/datasheet/download/DSS5540X.pdf"/>
    <hyperlink ref="C315" r:id="rId_hyperlink_628" tooltip="DSS5540X" display="DSS5540X"/>
    <hyperlink ref="B316" r:id="rId_hyperlink_629" tooltip="https://www.diodes.com/datasheet/download/DSS60600MZ4.pdf" display="https://www.diodes.com/datasheet/download/DSS60600MZ4.pdf"/>
    <hyperlink ref="C316" r:id="rId_hyperlink_630" tooltip="DSS60600MZ4" display="DSS60600MZ4"/>
    <hyperlink ref="B317" r:id="rId_hyperlink_631" tooltip="https://www.diodes.com/datasheet/download/DSS60600MZ4Q.pdf" display="https://www.diodes.com/datasheet/download/DSS60600MZ4Q.pdf"/>
    <hyperlink ref="C317" r:id="rId_hyperlink_632" tooltip="DSS60600MZ4Q" display="DSS60600MZ4Q"/>
    <hyperlink ref="B318" r:id="rId_hyperlink_633" tooltip="https://www.diodes.com/datasheet/download/DSS60601MZ4.pdf" display="https://www.diodes.com/datasheet/download/DSS60601MZ4.pdf"/>
    <hyperlink ref="C318" r:id="rId_hyperlink_634" tooltip="DSS60601MZ4" display="DSS60601MZ4"/>
    <hyperlink ref="B319" r:id="rId_hyperlink_635" tooltip="https://www.diodes.com/datasheet/download/DSS60601MZ4Q.pdf" display="https://www.diodes.com/datasheet/download/DSS60601MZ4Q.pdf"/>
    <hyperlink ref="C319" r:id="rId_hyperlink_636" tooltip="DSS60601MZ4Q" display="DSS60601MZ4Q"/>
    <hyperlink ref="B320" r:id="rId_hyperlink_637" tooltip="https://www.diodes.com/datasheet/download/DSS8110Y.pdf" display="https://www.diodes.com/datasheet/download/DSS8110Y.pdf"/>
    <hyperlink ref="C320" r:id="rId_hyperlink_638" tooltip="DSS8110Y" display="DSS8110Y"/>
    <hyperlink ref="B321" r:id="rId_hyperlink_639" tooltip="https://www.diodes.com/datasheet/download/DSS9110Y.pdf" display="https://www.diodes.com/datasheet/download/DSS9110Y.pdf"/>
    <hyperlink ref="C321" r:id="rId_hyperlink_640" tooltip="DSS9110Y" display="DSS9110Y"/>
    <hyperlink ref="B322" r:id="rId_hyperlink_641" tooltip="https://www.diodes.com/datasheet/download/DST3904DJ.pdf" display="https://www.diodes.com/datasheet/download/DST3904DJ.pdf"/>
    <hyperlink ref="C322" r:id="rId_hyperlink_642" tooltip="DST3904DJ" display="DST3904DJ"/>
    <hyperlink ref="B323" r:id="rId_hyperlink_643" tooltip="https://www.diodes.com/datasheet/download/DST3906DJ.pdf" display="https://www.diodes.com/datasheet/download/DST3906DJ.pdf"/>
    <hyperlink ref="C323" r:id="rId_hyperlink_644" tooltip="DST3906DJ" display="DST3906DJ"/>
    <hyperlink ref="B324" r:id="rId_hyperlink_645" tooltip="https://www.diodes.com/datasheet/download/DST3946DPJ.pdf" display="https://www.diodes.com/datasheet/download/DST3946DPJ.pdf"/>
    <hyperlink ref="C324" r:id="rId_hyperlink_646" tooltip="DST3946DPJ" display="DST3946DPJ"/>
    <hyperlink ref="B325" r:id="rId_hyperlink_647" tooltip="https://www.diodes.com/datasheet/download/DST847BDJ.pdf" display="https://www.diodes.com/datasheet/download/DST847BDJ.pdf"/>
    <hyperlink ref="C325" r:id="rId_hyperlink_648" tooltip="DST847BDJ" display="DST847BDJ"/>
    <hyperlink ref="B326" r:id="rId_hyperlink_649" tooltip="https://www.diodes.com/datasheet/download/DST847BPDP6.pdf" display="https://www.diodes.com/datasheet/download/DST847BPDP6.pdf"/>
    <hyperlink ref="C326" r:id="rId_hyperlink_650" tooltip="DST847BPDP6" display="DST847BPDP6"/>
    <hyperlink ref="B327" r:id="rId_hyperlink_651" tooltip="https://www.diodes.com/datasheet/download/DST857BDJ.pdf" display="https://www.diodes.com/datasheet/download/DST857BDJ.pdf"/>
    <hyperlink ref="C327" r:id="rId_hyperlink_652" tooltip="DST857BDJ" display="DST857BDJ"/>
    <hyperlink ref="B328" r:id="rId_hyperlink_653" tooltip="https://www.diodes.com/datasheet/download/DXT13003DG.pdf" display="https://www.diodes.com/datasheet/download/DXT13003DG.pdf"/>
    <hyperlink ref="C328" r:id="rId_hyperlink_654" tooltip="DXT13003DG" display="DXT13003DG"/>
    <hyperlink ref="B329" r:id="rId_hyperlink_655" tooltip="https://www.diodes.com/datasheet/download/DXT2010P5.pdf" display="https://www.diodes.com/datasheet/download/DXT2010P5.pdf"/>
    <hyperlink ref="C329" r:id="rId_hyperlink_656" tooltip="DXT2010P5" display="DXT2010P5"/>
    <hyperlink ref="B330" r:id="rId_hyperlink_657" tooltip="https://www.diodes.com/datasheet/download/DXT2011P5.pdf" display="https://www.diodes.com/datasheet/download/DXT2011P5.pdf"/>
    <hyperlink ref="C330" r:id="rId_hyperlink_658" tooltip="DXT2011P5" display="DXT2011P5"/>
    <hyperlink ref="B331" r:id="rId_hyperlink_659" tooltip="https://www.diodes.com/datasheet/download/DXT2011P5Q.pdf" display="https://www.diodes.com/datasheet/download/DXT2011P5Q.pdf"/>
    <hyperlink ref="C331" r:id="rId_hyperlink_660" tooltip="DXT2011P5Q" display="DXT2011P5Q"/>
    <hyperlink ref="B332" r:id="rId_hyperlink_661" tooltip="https://www.diodes.com/datasheet/download/DXT2012P5.pdf" display="https://www.diodes.com/datasheet/download/DXT2012P5.pdf"/>
    <hyperlink ref="C332" r:id="rId_hyperlink_662" tooltip="DXT2012P5" display="DXT2012P5"/>
    <hyperlink ref="B333" r:id="rId_hyperlink_663" tooltip="https://www.diodes.com/datasheet/download/DXT2013P5.pdf" display="https://www.diodes.com/datasheet/download/DXT2013P5.pdf"/>
    <hyperlink ref="C333" r:id="rId_hyperlink_664" tooltip="DXT2013P5" display="DXT2013P5"/>
    <hyperlink ref="B334" r:id="rId_hyperlink_665" tooltip="https://www.diodes.com/datasheet/download/DXT2014P5.pdf" display="https://www.diodes.com/datasheet/download/DXT2014P5.pdf"/>
    <hyperlink ref="C334" r:id="rId_hyperlink_666" tooltip="DXT2014P5" display="DXT2014P5"/>
    <hyperlink ref="B335" r:id="rId_hyperlink_667" tooltip="https://www.diodes.com/datasheet/download/DXT2222A.pdf" display="https://www.diodes.com/datasheet/download/DXT2222A.pdf"/>
    <hyperlink ref="C335" r:id="rId_hyperlink_668" tooltip="DXT2222A" display="DXT2222A"/>
    <hyperlink ref="B336" r:id="rId_hyperlink_669" tooltip="https://www.diodes.com/datasheet/download/DXT2907A.pdf" display="https://www.diodes.com/datasheet/download/DXT2907A.pdf"/>
    <hyperlink ref="C336" r:id="rId_hyperlink_670" tooltip="DXT2907A" display="DXT2907A"/>
    <hyperlink ref="B337" r:id="rId_hyperlink_671" tooltip="https://www.diodes.com/datasheet/download/DXT3904.pdf" display="https://www.diodes.com/datasheet/download/DXT3904.pdf"/>
    <hyperlink ref="C337" r:id="rId_hyperlink_672" tooltip="DXT3904" display="DXT3904"/>
    <hyperlink ref="B338" r:id="rId_hyperlink_673" tooltip="https://www.diodes.com/datasheet/download/DXT3906.pdf" display="https://www.diodes.com/datasheet/download/DXT3906.pdf"/>
    <hyperlink ref="C338" r:id="rId_hyperlink_674" tooltip="DXT3906" display="DXT3906"/>
    <hyperlink ref="B339" r:id="rId_hyperlink_675" tooltip="https://www.diodes.com/datasheet/download/DXT458P5.pdf" display="https://www.diodes.com/datasheet/download/DXT458P5.pdf"/>
    <hyperlink ref="C339" r:id="rId_hyperlink_676" tooltip="DXT458P5" display="DXT458P5"/>
    <hyperlink ref="B340" r:id="rId_hyperlink_677" tooltip="https://www.diodes.com/datasheet/download/DXT5401.pdf" display="https://www.diodes.com/datasheet/download/DXT5401.pdf"/>
    <hyperlink ref="C340" r:id="rId_hyperlink_678" tooltip="DXT5401" display="DXT5401"/>
    <hyperlink ref="B341" r:id="rId_hyperlink_679" tooltip="https://www.diodes.com/datasheet/download/DXT5551.pdf" display="https://www.diodes.com/datasheet/download/DXT5551.pdf"/>
    <hyperlink ref="C341" r:id="rId_hyperlink_680" tooltip="DXT5551" display="DXT5551"/>
    <hyperlink ref="B342" r:id="rId_hyperlink_681" tooltip="https://www.diodes.com/datasheet/download/DXT5551P5.pdf" display="https://www.diodes.com/datasheet/download/DXT5551P5.pdf"/>
    <hyperlink ref="C342" r:id="rId_hyperlink_682" tooltip="DXT5551P5" display="DXT5551P5"/>
    <hyperlink ref="B343" r:id="rId_hyperlink_683" tooltip="https://www.diodes.com/datasheet/download/DXT5551P5Q.pdf" display="https://www.diodes.com/datasheet/download/DXT5551P5Q.pdf"/>
    <hyperlink ref="C343" r:id="rId_hyperlink_684" tooltip="DXT5551P5Q" display="DXT5551P5Q"/>
    <hyperlink ref="B344" r:id="rId_hyperlink_685" tooltip="https://www.diodes.com/datasheet/download/DXT651.pdf" display="https://www.diodes.com/datasheet/download/DXT651.pdf"/>
    <hyperlink ref="C344" r:id="rId_hyperlink_686" tooltip="DXT651" display="DXT651"/>
    <hyperlink ref="B345" r:id="rId_hyperlink_687" tooltip="https://www.diodes.com/datasheet/download/DXT651Q.pdf" display="https://www.diodes.com/datasheet/download/DXT651Q.pdf"/>
    <hyperlink ref="C345" r:id="rId_hyperlink_688" tooltip="DXT651Q" display="DXT651Q"/>
    <hyperlink ref="B346" r:id="rId_hyperlink_689" tooltip="https://www.diodes.com/datasheet/download/DXT690BP5.pdf" display="https://www.diodes.com/datasheet/download/DXT690BP5.pdf"/>
    <hyperlink ref="C346" r:id="rId_hyperlink_690" tooltip="DXT690BP5" display="DXT690BP5"/>
    <hyperlink ref="B347" r:id="rId_hyperlink_691" tooltip="https://www.diodes.com/datasheet/download/DXT690BP5.pdf" display="https://www.diodes.com/datasheet/download/DXT690BP5.pdf"/>
    <hyperlink ref="C347" r:id="rId_hyperlink_692" tooltip="DXT690BP5Q" display="DXT690BP5Q"/>
    <hyperlink ref="B348" r:id="rId_hyperlink_693" tooltip="https://www.diodes.com/datasheet/download/DXT696BK.pdf" display="https://www.diodes.com/datasheet/download/DXT696BK.pdf"/>
    <hyperlink ref="C348" r:id="rId_hyperlink_694" tooltip="DXT696BK" display="DXT696BK"/>
    <hyperlink ref="B349" r:id="rId_hyperlink_695" tooltip="https://www.diodes.com/datasheet/download/DXT751.pdf" display="https://www.diodes.com/datasheet/download/DXT751.pdf"/>
    <hyperlink ref="C349" r:id="rId_hyperlink_696" tooltip="DXT751" display="DXT751"/>
    <hyperlink ref="B350" r:id="rId_hyperlink_697" tooltip="https://www.diodes.com/datasheet/download/DXT751Q.pdf" display="https://www.diodes.com/datasheet/download/DXT751Q.pdf"/>
    <hyperlink ref="C350" r:id="rId_hyperlink_698" tooltip="DXT751Q" display="DXT751Q"/>
    <hyperlink ref="B351" r:id="rId_hyperlink_699" tooltip="https://www.diodes.com/datasheet/download/DXT790AP5.pdf" display="https://www.diodes.com/datasheet/download/DXT790AP5.pdf"/>
    <hyperlink ref="C351" r:id="rId_hyperlink_700" tooltip="DXT790AP5" display="DXT790AP5"/>
    <hyperlink ref="B352" r:id="rId_hyperlink_701" tooltip="https://www.diodes.com/datasheet/download/DXTA42.pdf" display="https://www.diodes.com/datasheet/download/DXTA42.pdf"/>
    <hyperlink ref="C352" r:id="rId_hyperlink_702" tooltip="DXTA42" display="DXTA42"/>
    <hyperlink ref="B353" r:id="rId_hyperlink_703" tooltip="https://www.diodes.com/datasheet/download/DXTA92.pdf" display="https://www.diodes.com/datasheet/download/DXTA92.pdf"/>
    <hyperlink ref="C353" r:id="rId_hyperlink_704" tooltip="DXTA92" display="DXTA92"/>
    <hyperlink ref="B354" r:id="rId_hyperlink_705" tooltip="https://www.diodes.com/datasheet/download/DXTC3C100PD.pdf" display="https://www.diodes.com/datasheet/download/DXTC3C100PD.pdf"/>
    <hyperlink ref="C354" r:id="rId_hyperlink_706" tooltip="DXTC3C100PD" display="DXTC3C100PD"/>
    <hyperlink ref="B355" r:id="rId_hyperlink_707" tooltip="https://www.diodes.com/datasheet/download/DXTC3C100PDQ.pdf" display="https://www.diodes.com/datasheet/download/DXTC3C100PDQ.pdf"/>
    <hyperlink ref="C355" r:id="rId_hyperlink_708" tooltip="DXTC3C100PDQ" display="DXTC3C100PDQ"/>
    <hyperlink ref="B356" r:id="rId_hyperlink_709" tooltip="https://www.diodes.com/datasheet/download/DXTN03060BFG.pdf" display="https://www.diodes.com/datasheet/download/DXTN03060BFG.pdf"/>
    <hyperlink ref="C356" r:id="rId_hyperlink_710" tooltip="DXTN03060BFG" display="DXTN03060BFG"/>
    <hyperlink ref="B357" r:id="rId_hyperlink_711" tooltip="https://www.diodes.com/datasheet/download/DXTN03060CFG.pdf" display="https://www.diodes.com/datasheet/download/DXTN03060CFG.pdf"/>
    <hyperlink ref="C357" r:id="rId_hyperlink_712" tooltip="DXTN03060CFG" display="DXTN03060CFG"/>
    <hyperlink ref="B358" r:id="rId_hyperlink_713" tooltip="https://www.diodes.com/datasheet/download/DXTN03100BFG.pdf" display="https://www.diodes.com/datasheet/download/DXTN03100BFG.pdf"/>
    <hyperlink ref="C358" r:id="rId_hyperlink_714" tooltip="DXTN03100BFG" display="DXTN03100BFG"/>
    <hyperlink ref="B359" r:id="rId_hyperlink_715" tooltip="https://www.diodes.com/datasheet/download/DXTN03100CFG.pdf" display="https://www.diodes.com/datasheet/download/DXTN03100CFG.pdf"/>
    <hyperlink ref="C359" r:id="rId_hyperlink_716" tooltip="DXTN03100CFG" display="DXTN03100CFG"/>
    <hyperlink ref="B360" r:id="rId_hyperlink_717" tooltip="https://www.diodes.com/datasheet/download/DXTN06080BFG.pdf" display="https://www.diodes.com/datasheet/download/DXTN06080BFG.pdf"/>
    <hyperlink ref="C360" r:id="rId_hyperlink_718" tooltip="DXTN06080BFG" display="DXTN06080BFG"/>
    <hyperlink ref="B361" r:id="rId_hyperlink_719" tooltip="https://www.diodes.com/datasheet/download/DXTN07025BFG.pdf" display="https://www.diodes.com/datasheet/download/DXTN07025BFG.pdf"/>
    <hyperlink ref="C361" r:id="rId_hyperlink_720" tooltip="DXTN07025BFG" display="DXTN07025BFG"/>
    <hyperlink ref="B362" r:id="rId_hyperlink_721" tooltip="https://www.diodes.com/datasheet/download/DXTN07025BFGQ.pdf" display="https://www.diodes.com/datasheet/download/DXTN07025BFGQ.pdf"/>
    <hyperlink ref="C362" r:id="rId_hyperlink_722" tooltip="DXTN07025BFGQ" display="DXTN07025BFGQ"/>
    <hyperlink ref="B363" r:id="rId_hyperlink_723" tooltip="https://www.diodes.com/datasheet/download/DXTN07045DFG.pdf" display="https://www.diodes.com/datasheet/download/DXTN07045DFG.pdf"/>
    <hyperlink ref="C363" r:id="rId_hyperlink_724" tooltip="DXTN07045DFG" display="DXTN07045DFG"/>
    <hyperlink ref="B364" r:id="rId_hyperlink_725" tooltip="https://www.diodes.com/datasheet/download/DXTN07045DFGQ.pdf" display="https://www.diodes.com/datasheet/download/DXTN07045DFGQ.pdf"/>
    <hyperlink ref="C364" r:id="rId_hyperlink_726" tooltip="DXTN07045DFGQ" display="DXTN07045DFGQ"/>
    <hyperlink ref="B365" r:id="rId_hyperlink_727" tooltip="https://www.diodes.com/datasheet/download/DXTN07060BFG.pdf" display="https://www.diodes.com/datasheet/download/DXTN07060BFG.pdf"/>
    <hyperlink ref="C365" r:id="rId_hyperlink_728" tooltip="DXTN07060BFG" display="DXTN07060BFG"/>
    <hyperlink ref="B366" r:id="rId_hyperlink_729" tooltip="https://www.diodes.com/datasheet/download/DXTN07060BFGQ.pdf" display="https://www.diodes.com/datasheet/download/DXTN07060BFGQ.pdf"/>
    <hyperlink ref="C366" r:id="rId_hyperlink_730" tooltip="DXTN07060BFGQ" display="DXTN07060BFGQ"/>
    <hyperlink ref="B367" r:id="rId_hyperlink_731" tooltip="https://www.diodes.com/datasheet/download/DXTN07100BFG.pdf" display="https://www.diodes.com/datasheet/download/DXTN07100BFG.pdf"/>
    <hyperlink ref="C367" r:id="rId_hyperlink_732" tooltip="DXTN07100BFG" display="DXTN07100BFG"/>
    <hyperlink ref="B368" r:id="rId_hyperlink_733" tooltip="https://www.diodes.com/datasheet/download/DXTN07100BFGQ.pdf" display="https://www.diodes.com/datasheet/download/DXTN07100BFGQ.pdf"/>
    <hyperlink ref="C368" r:id="rId_hyperlink_734" tooltip="DXTN07100BFGQ" display="DXTN07100BFGQ"/>
    <hyperlink ref="B369" r:id="rId_hyperlink_735" tooltip="https://www.diodes.com/datasheet/download/DXTN07100BP5.pdf" display="https://www.diodes.com/datasheet/download/DXTN07100BP5.pdf"/>
    <hyperlink ref="C369" r:id="rId_hyperlink_736" tooltip="DXTN07100BP5" display="DXTN07100BP5"/>
    <hyperlink ref="B370" r:id="rId_hyperlink_737" tooltip="https://www.diodes.com/datasheet/download/DXTN07100BP5.pdf" display="https://www.diodes.com/datasheet/download/DXTN07100BP5.pdf"/>
    <hyperlink ref="C370" r:id="rId_hyperlink_738" tooltip="DXTN07100BP5Q" display="DXTN07100BP5Q"/>
    <hyperlink ref="B371" r:id="rId_hyperlink_739" tooltip="https://www.diodes.com/datasheet/download/DXTN10060DFJBQ.pdf" display="https://www.diodes.com/datasheet/download/DXTN10060DFJBQ.pdf"/>
    <hyperlink ref="C371" r:id="rId_hyperlink_740" tooltip="DXTN10060DFJBQ" display="DXTN10060DFJBQ"/>
    <hyperlink ref="B372" r:id="rId_hyperlink_741" tooltip="https://www.diodes.com/datasheet/download/DXTN10060DFJBWQ.pdf" display="https://www.diodes.com/datasheet/download/DXTN10060DFJBWQ.pdf"/>
    <hyperlink ref="C372" r:id="rId_hyperlink_742" tooltip="DXTN10060DFJBWQ" display="DXTN10060DFJBWQ"/>
    <hyperlink ref="B373" r:id="rId_hyperlink_743" tooltip="https://www.diodes.com/datasheet/download/DXTN22040CFG.pdf" display="https://www.diodes.com/datasheet/download/DXTN22040CFG.pdf"/>
    <hyperlink ref="C373" r:id="rId_hyperlink_744" tooltip="DXTN22040CFG" display="DXTN22040CFG"/>
    <hyperlink ref="B374" r:id="rId_hyperlink_745" tooltip="https://www.diodes.com/datasheet/download/DXTN22040CFGQ.pdf" display="https://www.diodes.com/datasheet/download/DXTN22040CFGQ.pdf"/>
    <hyperlink ref="C374" r:id="rId_hyperlink_746" tooltip="DXTN22040CFGQ" display="DXTN22040CFGQ"/>
    <hyperlink ref="B375" r:id="rId_hyperlink_747" tooltip="https://www.diodes.com/datasheet/download/DXTN22040DFG.pdf" display="https://www.diodes.com/datasheet/download/DXTN22040DFG.pdf"/>
    <hyperlink ref="C375" r:id="rId_hyperlink_748" tooltip="DXTN22040DFG" display="DXTN22040DFG"/>
    <hyperlink ref="B376" r:id="rId_hyperlink_749" tooltip="https://www.diodes.com/datasheet/download/DXTN22040DFGQ.pdf" display="https://www.diodes.com/datasheet/download/DXTN22040DFGQ.pdf"/>
    <hyperlink ref="C376" r:id="rId_hyperlink_750" tooltip="DXTN22040DFGQ" display="DXTN22040DFGQ"/>
    <hyperlink ref="B377" r:id="rId_hyperlink_751" tooltip="https://www.diodes.com/datasheet/download/DXTN26070CY.pdf" display="https://www.diodes.com/datasheet/download/DXTN26070CY.pdf"/>
    <hyperlink ref="C377" r:id="rId_hyperlink_752" tooltip="DXTN26070CY" display="DXTN26070CY"/>
    <hyperlink ref="B378" r:id="rId_hyperlink_753" tooltip="https://www.diodes.com/datasheet/download/DXTN3C100PD.pdf" display="https://www.diodes.com/datasheet/download/DXTN3C100PD.pdf"/>
    <hyperlink ref="C378" r:id="rId_hyperlink_754" tooltip="DXTN3C100PD" display="DXTN3C100PD"/>
    <hyperlink ref="B379" r:id="rId_hyperlink_755" tooltip="https://www.diodes.com/datasheet/download/DXTN3C100PDQ.pdf" display="https://www.diodes.com/datasheet/download/DXTN3C100PDQ.pdf"/>
    <hyperlink ref="C379" r:id="rId_hyperlink_756" tooltip="DXTN3C100PDQ" display="DXTN3C100PDQ"/>
    <hyperlink ref="B380" r:id="rId_hyperlink_757" tooltip="https://www.diodes.com/datasheet/download/DXTN3C100PSQ.pdf" display="https://www.diodes.com/datasheet/download/DXTN3C100PSQ.pdf"/>
    <hyperlink ref="C380" r:id="rId_hyperlink_758" tooltip="DXTN3C100PSQ" display="DXTN3C100PSQ"/>
    <hyperlink ref="B381" r:id="rId_hyperlink_759" tooltip="https://www.diodes.com/datasheet/download/DXTN3C60PS.pdf" display="https://www.diodes.com/datasheet/download/DXTN3C60PS.pdf"/>
    <hyperlink ref="C381" r:id="rId_hyperlink_760" tooltip="DXTN3C60PS" display="DXTN3C60PS"/>
    <hyperlink ref="B382" r:id="rId_hyperlink_761" tooltip="https://www.diodes.com/datasheet/download/DXTN3C60PSQ.pdf" display="https://www.diodes.com/datasheet/download/DXTN3C60PSQ.pdf"/>
    <hyperlink ref="C382" r:id="rId_hyperlink_762" tooltip="DXTN3C60PSQ" display="DXTN3C60PSQ"/>
    <hyperlink ref="B383" r:id="rId_hyperlink_763" tooltip="https://www.diodes.com/datasheet/download/DXTN58100CFDB.pdf" display="https://www.diodes.com/datasheet/download/DXTN58100CFDB.pdf"/>
    <hyperlink ref="C383" r:id="rId_hyperlink_764" tooltip="DXTN58100CFDB" display="DXTN58100CFDB"/>
    <hyperlink ref="B384" r:id="rId_hyperlink_765" tooltip="https://www.diodes.com/datasheet/download/DXTN5820DFDB.pdf" display="https://www.diodes.com/datasheet/download/DXTN5820DFDB.pdf"/>
    <hyperlink ref="C384" r:id="rId_hyperlink_766" tooltip="DXTN5820DFDB" display="DXTN5820DFDB"/>
    <hyperlink ref="B385" r:id="rId_hyperlink_767" tooltip="https://www.diodes.com/datasheet/download/DXTN5840CFDB.pdf" display="https://www.diodes.com/datasheet/download/DXTN5840CFDB.pdf"/>
    <hyperlink ref="C385" r:id="rId_hyperlink_768" tooltip="DXTN5840CFDB" display="DXTN5840CFDB"/>
    <hyperlink ref="B386" r:id="rId_hyperlink_769" tooltip="https://www.diodes.com/datasheet/download/DXTN5860DFDB.pdf" display="https://www.diodes.com/datasheet/download/DXTN5860DFDB.pdf"/>
    <hyperlink ref="C386" r:id="rId_hyperlink_770" tooltip="DXTN5860DFDB" display="DXTN5860DFDB"/>
    <hyperlink ref="B387" r:id="rId_hyperlink_771" tooltip="https://www.diodes.com/datasheet/download/DXTN69060CE.pdf" display="https://www.diodes.com/datasheet/download/DXTN69060CE.pdf"/>
    <hyperlink ref="C387" r:id="rId_hyperlink_772" tooltip="DXTN69060CE" display="DXTN69060CE"/>
    <hyperlink ref="B388" r:id="rId_hyperlink_773" tooltip="https://www.diodes.com/datasheet/download/DXTN69060CFG.pdf" display="https://www.diodes.com/datasheet/download/DXTN69060CFG.pdf"/>
    <hyperlink ref="C388" r:id="rId_hyperlink_774" tooltip="DXTN69060CFG" display="DXTN69060CFG"/>
    <hyperlink ref="B389" r:id="rId_hyperlink_775" tooltip="https://www.diodes.com/datasheet/download/DXTN81120DFDB.pdf" display="https://www.diodes.com/datasheet/download/DXTN81120DFDB.pdf"/>
    <hyperlink ref="C389" r:id="rId_hyperlink_776" tooltip="DXTN81120DFDB" display="DXTN81120DFDB"/>
    <hyperlink ref="B390" r:id="rId_hyperlink_777" tooltip="https://www.diodes.com/datasheet/download/DXTP03060BFG.pdf" display="https://www.diodes.com/datasheet/download/DXTP03060BFG.pdf"/>
    <hyperlink ref="C390" r:id="rId_hyperlink_778" tooltip="DXTP03060BFG" display="DXTP03060BFG"/>
    <hyperlink ref="B391" r:id="rId_hyperlink_779" tooltip="https://www.diodes.com/datasheet/download/DXTP03060CFG.pdf" display="https://www.diodes.com/datasheet/download/DXTP03060CFG.pdf"/>
    <hyperlink ref="C391" r:id="rId_hyperlink_780" tooltip="DXTP03060CFG" display="DXTP03060CFG"/>
    <hyperlink ref="B392" r:id="rId_hyperlink_781" tooltip="https://www.diodes.com/datasheet/download/DXTP03100BFG.pdf" display="https://www.diodes.com/datasheet/download/DXTP03100BFG.pdf"/>
    <hyperlink ref="C392" r:id="rId_hyperlink_782" tooltip="DXTP03100BFG" display="DXTP03100BFG"/>
    <hyperlink ref="B393" r:id="rId_hyperlink_783" tooltip="https://www.diodes.com/datasheet/download/DXTP03100CFG.pdf" display="https://www.diodes.com/datasheet/download/DXTP03100CFG.pdf"/>
    <hyperlink ref="C393" r:id="rId_hyperlink_784" tooltip="DXTP03100CFG" display="DXTP03100CFG"/>
    <hyperlink ref="B394" r:id="rId_hyperlink_785" tooltip="https://www.diodes.com/datasheet/download/DXTP03140BFG.pdf" display="https://www.diodes.com/datasheet/download/DXTP03140BFG.pdf"/>
    <hyperlink ref="C394" r:id="rId_hyperlink_786" tooltip="DXTP03140BFG" display="DXTP03140BFG"/>
    <hyperlink ref="B395" r:id="rId_hyperlink_787" tooltip="https://www.diodes.com/datasheet/download/DXTP03200BP5.pdf" display="https://www.diodes.com/datasheet/download/DXTP03200BP5.pdf"/>
    <hyperlink ref="C395" r:id="rId_hyperlink_788" tooltip="DXTP03200BP5" display="DXTP03200BP5"/>
    <hyperlink ref="B396" r:id="rId_hyperlink_789" tooltip="https://www.diodes.com/datasheet/download/DXTP03200BP5Q.pdf" display="https://www.diodes.com/datasheet/download/DXTP03200BP5Q.pdf"/>
    <hyperlink ref="C396" r:id="rId_hyperlink_790" tooltip="DXTP03200BP5Q" display="DXTP03200BP5Q"/>
    <hyperlink ref="B397" r:id="rId_hyperlink_791" tooltip="https://www.diodes.com/datasheet/download/DXTP06080BFG.pdf" display="https://www.diodes.com/datasheet/download/DXTP06080BFG.pdf"/>
    <hyperlink ref="C397" r:id="rId_hyperlink_792" tooltip="DXTP06080BFG" display="DXTP06080BFG"/>
    <hyperlink ref="B398" r:id="rId_hyperlink_793" tooltip="https://www.diodes.com/datasheet/download/DXTP06080BFGQ.pdf" display="https://www.diodes.com/datasheet/download/DXTP06080BFGQ.pdf"/>
    <hyperlink ref="C398" r:id="rId_hyperlink_794" tooltip="DXTP06080BFGQ" display="DXTP06080BFGQ"/>
    <hyperlink ref="B399" r:id="rId_hyperlink_795" tooltip="https://www.diodes.com/datasheet/download/DXTP07025BFG.pdf" display="https://www.diodes.com/datasheet/download/DXTP07025BFG.pdf"/>
    <hyperlink ref="C399" r:id="rId_hyperlink_796" tooltip="DXTP07025BFG" display="DXTP07025BFG"/>
    <hyperlink ref="B400" r:id="rId_hyperlink_797" tooltip="https://www.diodes.com/datasheet/download/DXTP07025BFGQ.pdf" display="https://www.diodes.com/datasheet/download/DXTP07025BFGQ.pdf"/>
    <hyperlink ref="C400" r:id="rId_hyperlink_798" tooltip="DXTP07025BFGQ" display="DXTP07025BFGQ"/>
    <hyperlink ref="B401" r:id="rId_hyperlink_799" tooltip="https://www.diodes.com/datasheet/download/DXTP07040CFG.pdf" display="https://www.diodes.com/datasheet/download/DXTP07040CFG.pdf"/>
    <hyperlink ref="C401" r:id="rId_hyperlink_800" tooltip="DXTP07040CFG" display="DXTP07040CFG"/>
    <hyperlink ref="B402" r:id="rId_hyperlink_801" tooltip="https://www.diodes.com/datasheet/download/DXTP07040CFGQ.pdf" display="https://www.diodes.com/datasheet/download/DXTP07040CFGQ.pdf"/>
    <hyperlink ref="C402" r:id="rId_hyperlink_802" tooltip="DXTP07040CFGQ" display="DXTP07040CFGQ"/>
    <hyperlink ref="B403" r:id="rId_hyperlink_803" tooltip="https://www.diodes.com/datasheet/download/DXTP07060BFG.pdf" display="https://www.diodes.com/datasheet/download/DXTP07060BFG.pdf"/>
    <hyperlink ref="C403" r:id="rId_hyperlink_804" tooltip="DXTP07060BFG" display="DXTP07060BFG"/>
    <hyperlink ref="B404" r:id="rId_hyperlink_805" tooltip="https://www.diodes.com/datasheet/download/DXTP07060BFGQ.pdf" display="https://www.diodes.com/datasheet/download/DXTP07060BFGQ.pdf"/>
    <hyperlink ref="C404" r:id="rId_hyperlink_806" tooltip="DXTP07060BFGQ" display="DXTP07060BFGQ"/>
    <hyperlink ref="B405" r:id="rId_hyperlink_807" tooltip="https://www.diodes.com/datasheet/download/DXTP07100BFG.pdf" display="https://www.diodes.com/datasheet/download/DXTP07100BFG.pdf"/>
    <hyperlink ref="C405" r:id="rId_hyperlink_808" tooltip="DXTP07100BFG" display="DXTP07100BFG"/>
    <hyperlink ref="B406" r:id="rId_hyperlink_809" tooltip="https://www.diodes.com/datasheet/download/DXTP07100BFGQ.pdf" display="https://www.diodes.com/datasheet/download/DXTP07100BFGQ.pdf"/>
    <hyperlink ref="C406" r:id="rId_hyperlink_810" tooltip="DXTP07100BFGQ" display="DXTP07100BFGQ"/>
    <hyperlink ref="B407" r:id="rId_hyperlink_811" tooltip="https://www.diodes.com/datasheet/download/DXTP19020DP5.pdf" display="https://www.diodes.com/datasheet/download/DXTP19020DP5.pdf"/>
    <hyperlink ref="C407" r:id="rId_hyperlink_812" tooltip="DXTP19020DP5" display="DXTP19020DP5"/>
    <hyperlink ref="B408" r:id="rId_hyperlink_813" tooltip="https://www.diodes.com/datasheet/download/DXTP22040CFG.pdf" display="https://www.diodes.com/datasheet/download/DXTP22040CFG.pdf"/>
    <hyperlink ref="C408" r:id="rId_hyperlink_814" tooltip="DXTP22040CFG" display="DXTP22040CFG"/>
    <hyperlink ref="B409" r:id="rId_hyperlink_815" tooltip="https://www.diodes.com/datasheet/download/DXTP22040CFGQ.pdf" display="https://www.diodes.com/datasheet/download/DXTP22040CFGQ.pdf"/>
    <hyperlink ref="C409" r:id="rId_hyperlink_816" tooltip="DXTP22040CFGQ" display="DXTP22040CFGQ"/>
    <hyperlink ref="B410" r:id="rId_hyperlink_817" tooltip="https://www.diodes.com/datasheet/download/DXTP22040DFG.pdf" display="https://www.diodes.com/datasheet/download/DXTP22040DFG.pdf"/>
    <hyperlink ref="C410" r:id="rId_hyperlink_818" tooltip="DXTP22040DFG" display="DXTP22040DFG"/>
    <hyperlink ref="B411" r:id="rId_hyperlink_819" tooltip="https://www.diodes.com/datasheet/download/DXTP22040DFGQ.pdf" display="https://www.diodes.com/datasheet/download/DXTP22040DFGQ.pdf"/>
    <hyperlink ref="C411" r:id="rId_hyperlink_820" tooltip="DXTP22040DFGQ" display="DXTP22040DFGQ"/>
    <hyperlink ref="B412" r:id="rId_hyperlink_821" tooltip="https://www.diodes.com/datasheet/download/DXTP3C100PD.pdf" display="https://www.diodes.com/datasheet/download/DXTP3C100PD.pdf"/>
    <hyperlink ref="C412" r:id="rId_hyperlink_822" tooltip="DXTP3C100PD" display="DXTP3C100PD"/>
    <hyperlink ref="B413" r:id="rId_hyperlink_823" tooltip="https://www.diodes.com/datasheet/download/DXTP3C100PDQ.pdf" display="https://www.diodes.com/datasheet/download/DXTP3C100PDQ.pdf"/>
    <hyperlink ref="C413" r:id="rId_hyperlink_824" tooltip="DXTP3C100PDQ" display="DXTP3C100PDQ"/>
    <hyperlink ref="B414" r:id="rId_hyperlink_825" tooltip="https://www.diodes.com/datasheet/download/DXTP3C100PSQ.pdf" display="https://www.diodes.com/datasheet/download/DXTP3C100PSQ.pdf"/>
    <hyperlink ref="C414" r:id="rId_hyperlink_826" tooltip="DXTP3C100PSQ" display="DXTP3C100PSQ"/>
    <hyperlink ref="B415" r:id="rId_hyperlink_827" tooltip="https://www.diodes.com/datasheet/download/DXTP3C60PS.pdf" display="https://www.diodes.com/datasheet/download/DXTP3C60PS.pdf"/>
    <hyperlink ref="C415" r:id="rId_hyperlink_828" tooltip="DXTP3C60PS" display="DXTP3C60PS"/>
    <hyperlink ref="B416" r:id="rId_hyperlink_829" tooltip="https://www.diodes.com/datasheet/download/DXTP3C60PSQ.pdf" display="https://www.diodes.com/datasheet/download/DXTP3C60PSQ.pdf"/>
    <hyperlink ref="C416" r:id="rId_hyperlink_830" tooltip="DXTP3C60PSQ" display="DXTP3C60PSQ"/>
    <hyperlink ref="B417" r:id="rId_hyperlink_831" tooltip="https://www.diodes.com/datasheet/download/DXTP560BP5.pdf" display="https://www.diodes.com/datasheet/download/DXTP560BP5.pdf"/>
    <hyperlink ref="C417" r:id="rId_hyperlink_832" tooltip="DXTP560BP5" display="DXTP560BP5"/>
    <hyperlink ref="B418" r:id="rId_hyperlink_833" tooltip="https://www.diodes.com/datasheet/download/DXTP58100CFDB.pdf" display="https://www.diodes.com/datasheet/download/DXTP58100CFDB.pdf"/>
    <hyperlink ref="C418" r:id="rId_hyperlink_834" tooltip="DXTP58100CFDB" display="DXTP58100CFDB"/>
    <hyperlink ref="B419" r:id="rId_hyperlink_835" tooltip="https://www.diodes.com/datasheet/download/DXTP5820CFDB.pdf" display="https://www.diodes.com/datasheet/download/DXTP5820CFDB.pdf"/>
    <hyperlink ref="C419" r:id="rId_hyperlink_836" tooltip="DXTP5820CFDB" display="DXTP5820CFDB"/>
    <hyperlink ref="B420" r:id="rId_hyperlink_837" tooltip="https://www.diodes.com/datasheet/download/DXTP5840CFDB.pdf" display="https://www.diodes.com/datasheet/download/DXTP5840CFDB.pdf"/>
    <hyperlink ref="C420" r:id="rId_hyperlink_838" tooltip="DXTP5840CFDB" display="DXTP5840CFDB"/>
    <hyperlink ref="B421" r:id="rId_hyperlink_839" tooltip="https://www.diodes.com/datasheet/download/DXTP5840CFJAWQ.pdf" display="https://www.diodes.com/datasheet/download/DXTP5840CFJAWQ.pdf"/>
    <hyperlink ref="C421" r:id="rId_hyperlink_840" tooltip="DXTP5840CFJAWQ" display="DXTP5840CFJAWQ"/>
    <hyperlink ref="B422" r:id="rId_hyperlink_841" tooltip="https://www.diodes.com/datasheet/download/DXTP5860CFDB.pdf" display="https://www.diodes.com/datasheet/download/DXTP5860CFDB.pdf"/>
    <hyperlink ref="C422" r:id="rId_hyperlink_842" tooltip="DXTP5860CFDB" display="DXTP5860CFDB"/>
    <hyperlink ref="B423" r:id="rId_hyperlink_843" tooltip="https://www.diodes.com/datasheet/download/DZT2222A.pdf" display="https://www.diodes.com/datasheet/download/DZT2222A.pdf"/>
    <hyperlink ref="C423" r:id="rId_hyperlink_844" tooltip="DZT2222A" display="DZT2222A"/>
    <hyperlink ref="B424" r:id="rId_hyperlink_845" tooltip="https://www.diodes.com/datasheet/download/DZT2907A.pdf" display="https://www.diodes.com/datasheet/download/DZT2907A.pdf"/>
    <hyperlink ref="C424" r:id="rId_hyperlink_846" tooltip="DZT2907A" display="DZT2907A"/>
    <hyperlink ref="B425" r:id="rId_hyperlink_847" tooltip="https://www.diodes.com/datasheet/download/DZT5401.pdf" display="https://www.diodes.com/datasheet/download/DZT5401.pdf"/>
    <hyperlink ref="C425" r:id="rId_hyperlink_848" tooltip="DZT5401" display="DZT5401"/>
    <hyperlink ref="B426" r:id="rId_hyperlink_849" tooltip="https://www.diodes.com/datasheet/download/DZT5551.pdf" display="https://www.diodes.com/datasheet/download/DZT5551.pdf"/>
    <hyperlink ref="C426" r:id="rId_hyperlink_850" tooltip="DZT5551" display="DZT5551"/>
    <hyperlink ref="B427" r:id="rId_hyperlink_851" tooltip="https://www.diodes.com/datasheet/download/DZT5551Q.pdf" display="https://www.diodes.com/datasheet/download/DZT5551Q.pdf"/>
    <hyperlink ref="C427" r:id="rId_hyperlink_852" tooltip="DZT5551Q" display="DZT5551Q"/>
    <hyperlink ref="B428" r:id="rId_hyperlink_853" tooltip="https://www.diodes.com/datasheet/download/DZTA42.pdf" display="https://www.diodes.com/datasheet/download/DZTA42.pdf"/>
    <hyperlink ref="C428" r:id="rId_hyperlink_854" tooltip="DZTA42" display="DZTA42"/>
    <hyperlink ref="B429" r:id="rId_hyperlink_855" tooltip="https://www.diodes.com/datasheet/download/DZTA42Q.pdf" display="https://www.diodes.com/datasheet/download/DZTA42Q.pdf"/>
    <hyperlink ref="C429" r:id="rId_hyperlink_856" tooltip="DZTA42Q" display="DZTA42Q"/>
    <hyperlink ref="B430" r:id="rId_hyperlink_857" tooltip="https://www.diodes.com/datasheet/download/DZTA92.pdf" display="https://www.diodes.com/datasheet/download/DZTA92.pdf"/>
    <hyperlink ref="C430" r:id="rId_hyperlink_858" tooltip="DZTA92" display="DZTA92"/>
    <hyperlink ref="B431" r:id="rId_hyperlink_859" tooltip="https://www.diodes.com/datasheet/download/FCX1047A.pdf" display="https://www.diodes.com/datasheet/download/FCX1047A.pdf"/>
    <hyperlink ref="C431" r:id="rId_hyperlink_860" tooltip="FCX1047A" display="FCX1047A"/>
    <hyperlink ref="B432" r:id="rId_hyperlink_861" tooltip="https://www.diodes.com/datasheet/download/FCX1051A.pdf" display="https://www.diodes.com/datasheet/download/FCX1051A.pdf"/>
    <hyperlink ref="C432" r:id="rId_hyperlink_862" tooltip="FCX1051A" display="FCX1051A"/>
    <hyperlink ref="B433" r:id="rId_hyperlink_863" tooltip="https://www.diodes.com/datasheet/download/FCX1053A.pdf" display="https://www.diodes.com/datasheet/download/FCX1053A.pdf"/>
    <hyperlink ref="C433" r:id="rId_hyperlink_864" tooltip="FCX1053A" display="FCX1053A"/>
    <hyperlink ref="B434" r:id="rId_hyperlink_865" tooltip="https://www.diodes.com/datasheet/download/FCX1053AQ.pdf" display="https://www.diodes.com/datasheet/download/FCX1053AQ.pdf"/>
    <hyperlink ref="C434" r:id="rId_hyperlink_866" tooltip="FCX1053AQ" display="FCX1053AQ"/>
    <hyperlink ref="B435" r:id="rId_hyperlink_867" tooltip="https://www.diodes.com/datasheet/download/FCX1147A.pdf" display="https://www.diodes.com/datasheet/download/FCX1147A.pdf"/>
    <hyperlink ref="C435" r:id="rId_hyperlink_868" tooltip="FCX1147A" display="FCX1147A"/>
    <hyperlink ref="B436" r:id="rId_hyperlink_869" tooltip="https://www.diodes.com/datasheet/download/FCX1149A.pdf" display="https://www.diodes.com/datasheet/download/FCX1149A.pdf"/>
    <hyperlink ref="C436" r:id="rId_hyperlink_870" tooltip="FCX1149A" display="FCX1149A"/>
    <hyperlink ref="B437" r:id="rId_hyperlink_871" tooltip="https://www.diodes.com/datasheet/download/FCX1151A.pdf" display="https://www.diodes.com/datasheet/download/FCX1151A.pdf"/>
    <hyperlink ref="C437" r:id="rId_hyperlink_872" tooltip="FCX1151A" display="FCX1151A"/>
    <hyperlink ref="B438" r:id="rId_hyperlink_873" tooltip="https://www.diodes.com/datasheet/download/FCX458.pdf" display="https://www.diodes.com/datasheet/download/FCX458.pdf"/>
    <hyperlink ref="C438" r:id="rId_hyperlink_874" tooltip="FCX458" display="FCX458"/>
    <hyperlink ref="B439" r:id="rId_hyperlink_875" tooltip="https://www.diodes.com/datasheet/download/FCX458Q.pdf" display="https://www.diodes.com/datasheet/download/FCX458Q.pdf"/>
    <hyperlink ref="C439" r:id="rId_hyperlink_876" tooltip="FCX458Q" display="FCX458Q"/>
    <hyperlink ref="B440" r:id="rId_hyperlink_877" tooltip="https://www.diodes.com/datasheet/download/FCX491.pdf" display="https://www.diodes.com/datasheet/download/FCX491.pdf"/>
    <hyperlink ref="C440" r:id="rId_hyperlink_878" tooltip="FCX491" display="FCX491"/>
    <hyperlink ref="B441" r:id="rId_hyperlink_879" tooltip="https://www.diodes.com/datasheet/download/FCX491A.pdf" display="https://www.diodes.com/datasheet/download/FCX491A.pdf"/>
    <hyperlink ref="C441" r:id="rId_hyperlink_880" tooltip="FCX491A" display="FCX491A"/>
    <hyperlink ref="B442" r:id="rId_hyperlink_881" tooltip="https://www.diodes.com/datasheet/download/FCX491AQ.pdf" display="https://www.diodes.com/datasheet/download/FCX491AQ.pdf"/>
    <hyperlink ref="C442" r:id="rId_hyperlink_882" tooltip="FCX491AQ" display="FCX491AQ"/>
    <hyperlink ref="B443" r:id="rId_hyperlink_883" tooltip="https://www.diodes.com/datasheet/download/FCX491.pdf" display="https://www.diodes.com/datasheet/download/FCX491.pdf"/>
    <hyperlink ref="C443" r:id="rId_hyperlink_884" tooltip="FCX491Q" display="FCX491Q"/>
    <hyperlink ref="B444" r:id="rId_hyperlink_885" tooltip="https://www.diodes.com/datasheet/download/FCX493.pdf" display="https://www.diodes.com/datasheet/download/FCX493.pdf"/>
    <hyperlink ref="C444" r:id="rId_hyperlink_886" tooltip="FCX493" display="FCX493"/>
    <hyperlink ref="B445" r:id="rId_hyperlink_887" tooltip="https://www.diodes.com/datasheet/download/FCX493A.pdf" display="https://www.diodes.com/datasheet/download/FCX493A.pdf"/>
    <hyperlink ref="C445" r:id="rId_hyperlink_888" tooltip="FCX493A" display="FCX493A"/>
    <hyperlink ref="B446" r:id="rId_hyperlink_889" tooltip="https://www.diodes.com/datasheet/download/FCX493Q.pdf" display="https://www.diodes.com/datasheet/download/FCX493Q.pdf"/>
    <hyperlink ref="C446" r:id="rId_hyperlink_890" tooltip="FCX493Q" display="FCX493Q"/>
    <hyperlink ref="B447" r:id="rId_hyperlink_891" tooltip="https://www.diodes.com/datasheet/download/FCX495.pdf" display="https://www.diodes.com/datasheet/download/FCX495.pdf"/>
    <hyperlink ref="C447" r:id="rId_hyperlink_892" tooltip="FCX495" display="FCX495"/>
    <hyperlink ref="B448" r:id="rId_hyperlink_893" tooltip="https://www.diodes.com/datasheet/download/FCX495Q.pdf" display="https://www.diodes.com/datasheet/download/FCX495Q.pdf"/>
    <hyperlink ref="C448" r:id="rId_hyperlink_894" tooltip="FCX495Q" display="FCX495Q"/>
    <hyperlink ref="B449" r:id="rId_hyperlink_895" tooltip="https://www.diodes.com/datasheet/download/FCX555.pdf" display="https://www.diodes.com/datasheet/download/FCX555.pdf"/>
    <hyperlink ref="C449" r:id="rId_hyperlink_896" tooltip="FCX555" display="FCX555"/>
    <hyperlink ref="B450" r:id="rId_hyperlink_897" tooltip="https://www.diodes.com/datasheet/download/FCX558.pdf" display="https://www.diodes.com/datasheet/download/FCX558.pdf"/>
    <hyperlink ref="C450" r:id="rId_hyperlink_898" tooltip="FCX558" display="FCX558"/>
    <hyperlink ref="B451" r:id="rId_hyperlink_899" tooltip="https://www.diodes.com/datasheet/download/FCX558Q.pdf" display="https://www.diodes.com/datasheet/download/FCX558Q.pdf"/>
    <hyperlink ref="C451" r:id="rId_hyperlink_900" tooltip="FCX558Q" display="FCX558Q"/>
    <hyperlink ref="B452" r:id="rId_hyperlink_901" tooltip="https://www.diodes.com/datasheet/download/FCX589.pdf" display="https://www.diodes.com/datasheet/download/FCX589.pdf"/>
    <hyperlink ref="C452" r:id="rId_hyperlink_902" tooltip="FCX589" display="FCX589"/>
    <hyperlink ref="B453" r:id="rId_hyperlink_903" tooltip="https://www.diodes.com/datasheet/download/FCX591.pdf" display="https://www.diodes.com/datasheet/download/FCX591.pdf"/>
    <hyperlink ref="C453" r:id="rId_hyperlink_904" tooltip="FCX591" display="FCX591"/>
    <hyperlink ref="B454" r:id="rId_hyperlink_905" tooltip="https://www.diodes.com/datasheet/download/FCX591A.pdf" display="https://www.diodes.com/datasheet/download/FCX591A.pdf"/>
    <hyperlink ref="C454" r:id="rId_hyperlink_906" tooltip="FCX591A" display="FCX591A"/>
    <hyperlink ref="B455" r:id="rId_hyperlink_907" tooltip="https://www.diodes.com/datasheet/download/FCX591AQ.pdf" display="https://www.diodes.com/datasheet/download/FCX591AQ.pdf"/>
    <hyperlink ref="C455" r:id="rId_hyperlink_908" tooltip="FCX591AQ" display="FCX591AQ"/>
    <hyperlink ref="B456" r:id="rId_hyperlink_909" tooltip="https://www.diodes.com/datasheet/download/FCX591.pdf" display="https://www.diodes.com/datasheet/download/FCX591.pdf"/>
    <hyperlink ref="C456" r:id="rId_hyperlink_910" tooltip="FCX591Q" display="FCX591Q"/>
    <hyperlink ref="B457" r:id="rId_hyperlink_911" tooltip="https://www.diodes.com/datasheet/download/FCX593.pdf" display="https://www.diodes.com/datasheet/download/FCX593.pdf"/>
    <hyperlink ref="C457" r:id="rId_hyperlink_912" tooltip="FCX593" display="FCX593"/>
    <hyperlink ref="B458" r:id="rId_hyperlink_913" tooltip="https://www.diodes.com/datasheet/download/FCX596.pdf" display="https://www.diodes.com/datasheet/download/FCX596.pdf"/>
    <hyperlink ref="C458" r:id="rId_hyperlink_914" tooltip="FCX596" display="FCX596"/>
    <hyperlink ref="B459" r:id="rId_hyperlink_915" tooltip="https://www.diodes.com/datasheet/download/FCX605.pdf" display="https://www.diodes.com/datasheet/download/FCX605.pdf"/>
    <hyperlink ref="C459" r:id="rId_hyperlink_916" tooltip="FCX605" display="FCX605"/>
    <hyperlink ref="B460" r:id="rId_hyperlink_917" tooltip="https://www.diodes.com/datasheet/download/FCX617.pdf" display="https://www.diodes.com/datasheet/download/FCX617.pdf"/>
    <hyperlink ref="C460" r:id="rId_hyperlink_918" tooltip="FCX617" display="FCX617"/>
    <hyperlink ref="B461" r:id="rId_hyperlink_919" tooltip="https://www.diodes.com/datasheet/download/FCX619.pdf" display="https://www.diodes.com/datasheet/download/FCX619.pdf"/>
    <hyperlink ref="C461" r:id="rId_hyperlink_920" tooltip="FCX619" display="FCX619"/>
    <hyperlink ref="B462" r:id="rId_hyperlink_921" tooltip="https://www.diodes.com/datasheet/download/FCX619.pdf" display="https://www.diodes.com/datasheet/download/FCX619.pdf"/>
    <hyperlink ref="C462" r:id="rId_hyperlink_922" tooltip="FCX619Q" display="FCX619Q"/>
    <hyperlink ref="B463" r:id="rId_hyperlink_923" tooltip="https://www.diodes.com/datasheet/download/FCX658A.pdf" display="https://www.diodes.com/datasheet/download/FCX658A.pdf"/>
    <hyperlink ref="C463" r:id="rId_hyperlink_924" tooltip="FCX658A" display="FCX658A"/>
    <hyperlink ref="B464" r:id="rId_hyperlink_925" tooltip="https://www.diodes.com/datasheet/download/FCX688B.pdf" display="https://www.diodes.com/datasheet/download/FCX688B.pdf"/>
    <hyperlink ref="C464" r:id="rId_hyperlink_926" tooltip="FCX688B" display="FCX688B"/>
    <hyperlink ref="B465" r:id="rId_hyperlink_927" tooltip="https://www.diodes.com/datasheet/download/FCX690B.pdf" display="https://www.diodes.com/datasheet/download/FCX690B.pdf"/>
    <hyperlink ref="C465" r:id="rId_hyperlink_928" tooltip="FCX690B" display="FCX690B"/>
    <hyperlink ref="B466" r:id="rId_hyperlink_929" tooltip="https://www.diodes.com/datasheet/download/FCX705.pdf" display="https://www.diodes.com/datasheet/download/FCX705.pdf"/>
    <hyperlink ref="C466" r:id="rId_hyperlink_930" tooltip="FCX705" display="FCX705"/>
    <hyperlink ref="B467" r:id="rId_hyperlink_931" tooltip="https://www.diodes.com/datasheet/download/FCX717.pdf" display="https://www.diodes.com/datasheet/download/FCX717.pdf"/>
    <hyperlink ref="C467" r:id="rId_hyperlink_932" tooltip="FCX717" display="FCX717"/>
    <hyperlink ref="B468" r:id="rId_hyperlink_933" tooltip="https://www.diodes.com/datasheet/download/FCX718.pdf" display="https://www.diodes.com/datasheet/download/FCX718.pdf"/>
    <hyperlink ref="C468" r:id="rId_hyperlink_934" tooltip="FCX718" display="FCX718"/>
    <hyperlink ref="B469" r:id="rId_hyperlink_935" tooltip="https://www.diodes.com/datasheet/download/FCX789A.pdf" display="https://www.diodes.com/datasheet/download/FCX789A.pdf"/>
    <hyperlink ref="C469" r:id="rId_hyperlink_936" tooltip="FCX789A" display="FCX789A"/>
    <hyperlink ref="B470" r:id="rId_hyperlink_937" tooltip="https://www.diodes.com/datasheet/download/FCX790A.pdf" display="https://www.diodes.com/datasheet/download/FCX790A.pdf"/>
    <hyperlink ref="C470" r:id="rId_hyperlink_938" tooltip="FCX790A" display="FCX790A"/>
    <hyperlink ref="B471" r:id="rId_hyperlink_939" tooltip="https://www.diodes.com/datasheet/download/FMMT38C.pdf" display="https://www.diodes.com/datasheet/download/FMMT38C.pdf"/>
    <hyperlink ref="C471" r:id="rId_hyperlink_940" tooltip="FMMT38C" display="FMMT38C"/>
    <hyperlink ref="B472" r:id="rId_hyperlink_941" tooltip="https://www.diodes.com/datasheet/download/FMMT38CQ.pdf" display="https://www.diodes.com/datasheet/download/FMMT38CQ.pdf"/>
    <hyperlink ref="C472" r:id="rId_hyperlink_942" tooltip="FMMT38CQ" display="FMMT38CQ"/>
    <hyperlink ref="B473" r:id="rId_hyperlink_943" tooltip="https://www.diodes.com/datasheet/download/FMMT449.pdf" display="https://www.diodes.com/datasheet/download/FMMT449.pdf"/>
    <hyperlink ref="C473" r:id="rId_hyperlink_944" tooltip="FMMT449" display="FMMT449"/>
    <hyperlink ref="B474" r:id="rId_hyperlink_945" tooltip="https://www.diodes.com/datasheet/download/FMMT451.pdf" display="https://www.diodes.com/datasheet/download/FMMT451.pdf"/>
    <hyperlink ref="C474" r:id="rId_hyperlink_946" tooltip="FMMT451" display="FMMT451"/>
    <hyperlink ref="B475" r:id="rId_hyperlink_947" tooltip="https://www.diodes.com/datasheet/download/FMMT455.pdf" display="https://www.diodes.com/datasheet/download/FMMT455.pdf"/>
    <hyperlink ref="C475" r:id="rId_hyperlink_948" tooltip="FMMT455" display="FMMT455"/>
    <hyperlink ref="B476" r:id="rId_hyperlink_949" tooltip="https://www.diodes.com/datasheet/download/FMMT458.pdf" display="https://www.diodes.com/datasheet/download/FMMT458.pdf"/>
    <hyperlink ref="C476" r:id="rId_hyperlink_950" tooltip="FMMT458" display="FMMT458"/>
    <hyperlink ref="B477" r:id="rId_hyperlink_951" tooltip="https://www.diodes.com/datasheet/download/FMMT458Q.pdf" display="https://www.diodes.com/datasheet/download/FMMT458Q.pdf"/>
    <hyperlink ref="C477" r:id="rId_hyperlink_952" tooltip="FMMT458Q" display="FMMT458Q"/>
    <hyperlink ref="B478" r:id="rId_hyperlink_953" tooltip="https://www.diodes.com/datasheet/download/FMMT459.pdf" display="https://www.diodes.com/datasheet/download/FMMT459.pdf"/>
    <hyperlink ref="C478" r:id="rId_hyperlink_954" tooltip="FMMT459" display="FMMT459"/>
    <hyperlink ref="B479" r:id="rId_hyperlink_955" tooltip="https://www.diodes.com/datasheet/download/FMMT459Q.pdf" display="https://www.diodes.com/datasheet/download/FMMT459Q.pdf"/>
    <hyperlink ref="C479" r:id="rId_hyperlink_956" tooltip="FMMT459Q" display="FMMT459Q"/>
    <hyperlink ref="B480" r:id="rId_hyperlink_957" tooltip="https://www.diodes.com/datasheet/download/FMMT489.pdf" display="https://www.diodes.com/datasheet/download/FMMT489.pdf"/>
    <hyperlink ref="C480" r:id="rId_hyperlink_958" tooltip="FMMT489" display="FMMT489"/>
    <hyperlink ref="B481" r:id="rId_hyperlink_959" tooltip="https://www.diodes.com/datasheet/download/FMMT491.pdf" display="https://www.diodes.com/datasheet/download/FMMT491.pdf"/>
    <hyperlink ref="C481" r:id="rId_hyperlink_960" tooltip="FMMT491" display="FMMT491"/>
    <hyperlink ref="B482" r:id="rId_hyperlink_961" tooltip="https://www.diodes.com/datasheet/download/FMMT491A.pdf" display="https://www.diodes.com/datasheet/download/FMMT491A.pdf"/>
    <hyperlink ref="C482" r:id="rId_hyperlink_962" tooltip="FMMT491A" display="FMMT491A"/>
    <hyperlink ref="B483" r:id="rId_hyperlink_963" tooltip="https://www.diodes.com/datasheet/download/FMMT491A.pdf" display="https://www.diodes.com/datasheet/download/FMMT491A.pdf"/>
    <hyperlink ref="C483" r:id="rId_hyperlink_964" tooltip="FMMT491AQ" display="FMMT491AQ"/>
    <hyperlink ref="B484" r:id="rId_hyperlink_965" tooltip="https://www.diodes.com/datasheet/download/FMMT491Q.pdf" display="https://www.diodes.com/datasheet/download/FMMT491Q.pdf"/>
    <hyperlink ref="C484" r:id="rId_hyperlink_966" tooltip="FMMT491Q" display="FMMT491Q"/>
    <hyperlink ref="B485" r:id="rId_hyperlink_967" tooltip="https://www.diodes.com/datasheet/download/FMMT493.pdf" display="https://www.diodes.com/datasheet/download/FMMT493.pdf"/>
    <hyperlink ref="C485" r:id="rId_hyperlink_968" tooltip="FMMT493" display="FMMT493"/>
    <hyperlink ref="B486" r:id="rId_hyperlink_969" tooltip="https://www.diodes.com/datasheet/download/FMMT493A.pdf" display="https://www.diodes.com/datasheet/download/FMMT493A.pdf"/>
    <hyperlink ref="C486" r:id="rId_hyperlink_970" tooltip="FMMT493A" display="FMMT493A"/>
    <hyperlink ref="B487" r:id="rId_hyperlink_971" tooltip="https://www.diodes.com/datasheet/download/FMMT493.pdf" display="https://www.diodes.com/datasheet/download/FMMT493.pdf"/>
    <hyperlink ref="C487" r:id="rId_hyperlink_972" tooltip="FMMT493Q" display="FMMT493Q"/>
    <hyperlink ref="B488" r:id="rId_hyperlink_973" tooltip="https://www.diodes.com/datasheet/download/FMMT494.pdf" display="https://www.diodes.com/datasheet/download/FMMT494.pdf"/>
    <hyperlink ref="C488" r:id="rId_hyperlink_974" tooltip="FMMT494" display="FMMT494"/>
    <hyperlink ref="B489" r:id="rId_hyperlink_975" tooltip="https://www.diodes.com/datasheet/download/FMMT494Q.pdf" display="https://www.diodes.com/datasheet/download/FMMT494Q.pdf"/>
    <hyperlink ref="C489" r:id="rId_hyperlink_976" tooltip="FMMT494Q" display="FMMT494Q"/>
    <hyperlink ref="B490" r:id="rId_hyperlink_977" tooltip="https://www.diodes.com/datasheet/download/FMMT495.pdf" display="https://www.diodes.com/datasheet/download/FMMT495.pdf"/>
    <hyperlink ref="C490" r:id="rId_hyperlink_978" tooltip="FMMT495" display="FMMT495"/>
    <hyperlink ref="B491" r:id="rId_hyperlink_979" tooltip="https://www.diodes.com/datasheet/download/FMMT495.pdf" display="https://www.diodes.com/datasheet/download/FMMT495.pdf"/>
    <hyperlink ref="C491" r:id="rId_hyperlink_980" tooltip="FMMT495Q" display="FMMT495Q"/>
    <hyperlink ref="B492" r:id="rId_hyperlink_981" tooltip="https://www.diodes.com/datasheet/download/FMMT497.pdf" display="https://www.diodes.com/datasheet/download/FMMT497.pdf"/>
    <hyperlink ref="C492" r:id="rId_hyperlink_982" tooltip="FMMT497" display="FMMT497"/>
    <hyperlink ref="B493" r:id="rId_hyperlink_983" tooltip="https://www.diodes.com/datasheet/download/FMMT549.pdf" display="https://www.diodes.com/datasheet/download/FMMT549.pdf"/>
    <hyperlink ref="C493" r:id="rId_hyperlink_984" tooltip="FMMT549" display="FMMT549"/>
    <hyperlink ref="B494" r:id="rId_hyperlink_985" tooltip="https://www.diodes.com/datasheet/download/FMMT549A.pdf" display="https://www.diodes.com/datasheet/download/FMMT549A.pdf"/>
    <hyperlink ref="C494" r:id="rId_hyperlink_986" tooltip="FMMT549A" display="FMMT549A"/>
    <hyperlink ref="B495" r:id="rId_hyperlink_987" tooltip="https://www.diodes.com/datasheet/download/FMMT551.pdf" display="https://www.diodes.com/datasheet/download/FMMT551.pdf"/>
    <hyperlink ref="C495" r:id="rId_hyperlink_988" tooltip="FMMT551" display="FMMT551"/>
    <hyperlink ref="B496" r:id="rId_hyperlink_989" tooltip="https://www.diodes.com/datasheet/download/FMMT555.pdf" display="https://www.diodes.com/datasheet/download/FMMT555.pdf"/>
    <hyperlink ref="C496" r:id="rId_hyperlink_990" tooltip="FMMT555" display="FMMT555"/>
    <hyperlink ref="B497" r:id="rId_hyperlink_991" tooltip="https://www.diodes.com/datasheet/download/FMMT555Q.pdf" display="https://www.diodes.com/datasheet/download/FMMT555Q.pdf"/>
    <hyperlink ref="C497" r:id="rId_hyperlink_992" tooltip="FMMT555Q" display="FMMT555Q"/>
    <hyperlink ref="B498" r:id="rId_hyperlink_993" tooltip="https://www.diodes.com/datasheet/download/FMMT558.pdf" display="https://www.diodes.com/datasheet/download/FMMT558.pdf"/>
    <hyperlink ref="C498" r:id="rId_hyperlink_994" tooltip="FMMT558" display="FMMT558"/>
    <hyperlink ref="B499" r:id="rId_hyperlink_995" tooltip="https://www.diodes.com/datasheet/download/FMMT558Q.pdf" display="https://www.diodes.com/datasheet/download/FMMT558Q.pdf"/>
    <hyperlink ref="C499" r:id="rId_hyperlink_996" tooltip="FMMT558Q" display="FMMT558Q"/>
    <hyperlink ref="B500" r:id="rId_hyperlink_997" tooltip="https://www.diodes.com/datasheet/download/FMMT560.pdf" display="https://www.diodes.com/datasheet/download/FMMT560.pdf"/>
    <hyperlink ref="C500" r:id="rId_hyperlink_998" tooltip="FMMT560" display="FMMT560"/>
    <hyperlink ref="B501" r:id="rId_hyperlink_999" tooltip="https://www.diodes.com/datasheet/download/FMMT560Q.pdf" display="https://www.diodes.com/datasheet/download/FMMT560Q.pdf"/>
    <hyperlink ref="C501" r:id="rId_hyperlink_1000" tooltip="FMMT560Q" display="FMMT560Q"/>
    <hyperlink ref="B502" r:id="rId_hyperlink_1001" tooltip="https://www.diodes.com/datasheet/download/FMMT589.pdf" display="https://www.diodes.com/datasheet/download/FMMT589.pdf"/>
    <hyperlink ref="C502" r:id="rId_hyperlink_1002" tooltip="FMMT589" display="FMMT589"/>
    <hyperlink ref="B503" r:id="rId_hyperlink_1003" tooltip="https://www.diodes.com/datasheet/download/FMMT591.pdf" display="https://www.diodes.com/datasheet/download/FMMT591.pdf"/>
    <hyperlink ref="C503" r:id="rId_hyperlink_1004" tooltip="FMMT591" display="FMMT591"/>
    <hyperlink ref="B504" r:id="rId_hyperlink_1005" tooltip="https://www.diodes.com/datasheet/download/FMMT591A.pdf" display="https://www.diodes.com/datasheet/download/FMMT591A.pdf"/>
    <hyperlink ref="C504" r:id="rId_hyperlink_1006" tooltip="FMMT591A" display="FMMT591A"/>
    <hyperlink ref="B505" r:id="rId_hyperlink_1007" tooltip="https://www.diodes.com/datasheet/download/FMMT591A.pdf" display="https://www.diodes.com/datasheet/download/FMMT591A.pdf"/>
    <hyperlink ref="C505" r:id="rId_hyperlink_1008" tooltip="FMMT591AQ" display="FMMT591AQ"/>
    <hyperlink ref="B506" r:id="rId_hyperlink_1009" tooltip="https://www.diodes.com/datasheet/download/FMMT591Q.pdf" display="https://www.diodes.com/datasheet/download/FMMT591Q.pdf"/>
    <hyperlink ref="C506" r:id="rId_hyperlink_1010" tooltip="FMMT591Q" display="FMMT591Q"/>
    <hyperlink ref="B507" r:id="rId_hyperlink_1011" tooltip="https://www.diodes.com/datasheet/download/FMMT593.pdf" display="https://www.diodes.com/datasheet/download/FMMT593.pdf"/>
    <hyperlink ref="C507" r:id="rId_hyperlink_1012" tooltip="FMMT593" display="FMMT593"/>
    <hyperlink ref="B508" r:id="rId_hyperlink_1013" tooltip="https://www.diodes.com/datasheet/download/FMMT593Q.pdf" display="https://www.diodes.com/datasheet/download/FMMT593Q.pdf"/>
    <hyperlink ref="C508" r:id="rId_hyperlink_1014" tooltip="FMMT593Q" display="FMMT593Q"/>
    <hyperlink ref="B509" r:id="rId_hyperlink_1015" tooltip="https://www.diodes.com/datasheet/download/FMMT596.pdf" display="https://www.diodes.com/datasheet/download/FMMT596.pdf"/>
    <hyperlink ref="C509" r:id="rId_hyperlink_1016" tooltip="FMMT596" display="FMMT596"/>
    <hyperlink ref="B510" r:id="rId_hyperlink_1017" tooltip="https://www.diodes.com/datasheet/download/FMMT596Q.pdf" display="https://www.diodes.com/datasheet/download/FMMT596Q.pdf"/>
    <hyperlink ref="C510" r:id="rId_hyperlink_1018" tooltip="FMMT596Q" display="FMMT596Q"/>
    <hyperlink ref="B511" r:id="rId_hyperlink_1019" tooltip="https://www.diodes.com/datasheet/download/FMMT597.pdf" display="https://www.diodes.com/datasheet/download/FMMT597.pdf"/>
    <hyperlink ref="C511" r:id="rId_hyperlink_1020" tooltip="FMMT597" display="FMMT597"/>
    <hyperlink ref="B512" r:id="rId_hyperlink_1021" tooltip="https://www.diodes.com/datasheet/download/FMMT614.pdf" display="https://www.diodes.com/datasheet/download/FMMT614.pdf"/>
    <hyperlink ref="C512" r:id="rId_hyperlink_1022" tooltip="FMMT614" display="FMMT614"/>
    <hyperlink ref="B513" r:id="rId_hyperlink_1023" tooltip="https://www.diodes.com/datasheet/download/FMMT614Q.pdf" display="https://www.diodes.com/datasheet/download/FMMT614Q.pdf"/>
    <hyperlink ref="C513" r:id="rId_hyperlink_1024" tooltip="FMMT614Q" display="FMMT614Q"/>
    <hyperlink ref="B514" r:id="rId_hyperlink_1025" tooltip="https://www.diodes.com/datasheet/download/FMMT617.pdf" display="https://www.diodes.com/datasheet/download/FMMT617.pdf"/>
    <hyperlink ref="C514" r:id="rId_hyperlink_1026" tooltip="FMMT617" display="FMMT617"/>
    <hyperlink ref="B515" r:id="rId_hyperlink_1027" tooltip="https://www.diodes.com/datasheet/download/FMMT618.pdf" display="https://www.diodes.com/datasheet/download/FMMT618.pdf"/>
    <hyperlink ref="C515" r:id="rId_hyperlink_1028" tooltip="FMMT618" display="FMMT618"/>
    <hyperlink ref="B516" r:id="rId_hyperlink_1029" tooltip="https://www.diodes.com/datasheet/download/FMMT618Q.pdf" display="https://www.diodes.com/datasheet/download/FMMT618Q.pdf"/>
    <hyperlink ref="C516" r:id="rId_hyperlink_1030" tooltip="FMMT618Q" display="FMMT618Q"/>
    <hyperlink ref="B517" r:id="rId_hyperlink_1031" tooltip="https://www.diodes.com/datasheet/download/FMMT619.pdf" display="https://www.diodes.com/datasheet/download/FMMT619.pdf"/>
    <hyperlink ref="C517" r:id="rId_hyperlink_1032" tooltip="FMMT619" display="FMMT619"/>
    <hyperlink ref="B518" r:id="rId_hyperlink_1033" tooltip="https://www.diodes.com/datasheet/download/FMMT619Q.pdf" display="https://www.diodes.com/datasheet/download/FMMT619Q.pdf"/>
    <hyperlink ref="C518" r:id="rId_hyperlink_1034" tooltip="FMMT619Q" display="FMMT619Q"/>
    <hyperlink ref="B519" r:id="rId_hyperlink_1035" tooltip="https://www.diodes.com/datasheet/download/FMMT620.pdf" display="https://www.diodes.com/datasheet/download/FMMT620.pdf"/>
    <hyperlink ref="C519" r:id="rId_hyperlink_1036" tooltip="FMMT620" display="FMMT620"/>
    <hyperlink ref="B520" r:id="rId_hyperlink_1037" tooltip="https://www.diodes.com/datasheet/download/FMMT620.pdf" display="https://www.diodes.com/datasheet/download/FMMT620.pdf"/>
    <hyperlink ref="C520" r:id="rId_hyperlink_1038" tooltip="FMMT620Q" display="FMMT620Q"/>
    <hyperlink ref="B521" r:id="rId_hyperlink_1039" tooltip="https://www.diodes.com/datasheet/download/FMMT624.pdf" display="https://www.diodes.com/datasheet/download/FMMT624.pdf"/>
    <hyperlink ref="C521" r:id="rId_hyperlink_1040" tooltip="FMMT624" display="FMMT624"/>
    <hyperlink ref="B522" r:id="rId_hyperlink_1041" tooltip="https://www.diodes.com/datasheet/download/FMMT625.pdf" display="https://www.diodes.com/datasheet/download/FMMT625.pdf"/>
    <hyperlink ref="C522" r:id="rId_hyperlink_1042" tooltip="FMMT625" display="FMMT625"/>
    <hyperlink ref="B523" r:id="rId_hyperlink_1043" tooltip="https://www.diodes.com/datasheet/download/FMMT625.pdf" display="https://www.diodes.com/datasheet/download/FMMT625.pdf"/>
    <hyperlink ref="C523" r:id="rId_hyperlink_1044" tooltip="FMMT625Q" display="FMMT625Q"/>
    <hyperlink ref="B524" r:id="rId_hyperlink_1045" tooltip="https://www.diodes.com/datasheet/download/FMMT634.pdf" display="https://www.diodes.com/datasheet/download/FMMT634.pdf"/>
    <hyperlink ref="C524" r:id="rId_hyperlink_1046" tooltip="FMMT634" display="FMMT634"/>
    <hyperlink ref="B525" r:id="rId_hyperlink_1047" tooltip="https://www.diodes.com/datasheet/download/FMMT634Q.pdf" display="https://www.diodes.com/datasheet/download/FMMT634Q.pdf"/>
    <hyperlink ref="C525" r:id="rId_hyperlink_1048" tooltip="FMMT634Q" display="FMMT634Q"/>
    <hyperlink ref="B526" r:id="rId_hyperlink_1049" tooltip="https://www.diodes.com/datasheet/download/FMMT6517.pdf" display="https://www.diodes.com/datasheet/download/FMMT6517.pdf"/>
    <hyperlink ref="C526" r:id="rId_hyperlink_1050" tooltip="FMMT6517" display="FMMT6517"/>
    <hyperlink ref="B527" r:id="rId_hyperlink_1051" tooltip="https://www.diodes.com/datasheet/download/FMMT6520.pdf" display="https://www.diodes.com/datasheet/download/FMMT6520.pdf"/>
    <hyperlink ref="C527" r:id="rId_hyperlink_1052" tooltip="FMMT6520" display="FMMT6520"/>
    <hyperlink ref="B528" r:id="rId_hyperlink_1053" tooltip="https://www.diodes.com/datasheet/download/FMMT717.pdf" display="https://www.diodes.com/datasheet/download/FMMT717.pdf"/>
    <hyperlink ref="C528" r:id="rId_hyperlink_1054" tooltip="FMMT717" display="FMMT717"/>
    <hyperlink ref="B529" r:id="rId_hyperlink_1055" tooltip="https://www.diodes.com/datasheet/download/FMMT717Q.pdf" display="https://www.diodes.com/datasheet/download/FMMT717Q.pdf"/>
    <hyperlink ref="C529" r:id="rId_hyperlink_1056" tooltip="FMMT717Q" display="FMMT717Q"/>
    <hyperlink ref="B530" r:id="rId_hyperlink_1057" tooltip="https://www.diodes.com/datasheet/download/FMMT718.pdf" display="https://www.diodes.com/datasheet/download/FMMT718.pdf"/>
    <hyperlink ref="C530" r:id="rId_hyperlink_1058" tooltip="FMMT718" display="FMMT718"/>
    <hyperlink ref="B531" r:id="rId_hyperlink_1059" tooltip="https://www.diodes.com/datasheet/download/FMMT718Q.pdf" display="https://www.diodes.com/datasheet/download/FMMT718Q.pdf"/>
    <hyperlink ref="C531" r:id="rId_hyperlink_1060" tooltip="FMMT718Q" display="FMMT718Q"/>
    <hyperlink ref="B532" r:id="rId_hyperlink_1061" tooltip="https://www.diodes.com/datasheet/download/FMMT720.pdf" display="https://www.diodes.com/datasheet/download/FMMT720.pdf"/>
    <hyperlink ref="C532" r:id="rId_hyperlink_1062" tooltip="FMMT720" display="FMMT720"/>
    <hyperlink ref="B533" r:id="rId_hyperlink_1063" tooltip="https://www.diodes.com/datasheet/download/FMMT720.pdf" display="https://www.diodes.com/datasheet/download/FMMT720.pdf"/>
    <hyperlink ref="C533" r:id="rId_hyperlink_1064" tooltip="FMMT720Q" display="FMMT720Q"/>
    <hyperlink ref="B534" r:id="rId_hyperlink_1065" tooltip="https://www.diodes.com/datasheet/download/FMMT722.pdf" display="https://www.diodes.com/datasheet/download/FMMT722.pdf"/>
    <hyperlink ref="C534" r:id="rId_hyperlink_1066" tooltip="FMMT722" display="FMMT722"/>
    <hyperlink ref="B535" r:id="rId_hyperlink_1067" tooltip="https://www.diodes.com/datasheet/download/FMMT722.pdf" display="https://www.diodes.com/datasheet/download/FMMT722.pdf"/>
    <hyperlink ref="C535" r:id="rId_hyperlink_1068" tooltip="FMMT722Q" display="FMMT722Q"/>
    <hyperlink ref="B536" r:id="rId_hyperlink_1069" tooltip="https://www.diodes.com/datasheet/download/FMMT723.pdf" display="https://www.diodes.com/datasheet/download/FMMT723.pdf"/>
    <hyperlink ref="C536" r:id="rId_hyperlink_1070" tooltip="FMMT723" display="FMMT723"/>
    <hyperlink ref="B537" r:id="rId_hyperlink_1071" tooltip="https://www.diodes.com/datasheet/download/FMMT723.pdf" display="https://www.diodes.com/datasheet/download/FMMT723.pdf"/>
    <hyperlink ref="C537" r:id="rId_hyperlink_1072" tooltip="FMMT723Q" display="FMMT723Q"/>
    <hyperlink ref="B538" r:id="rId_hyperlink_1073" tooltip="https://www.diodes.com/datasheet/download/FMMT734.pdf" display="https://www.diodes.com/datasheet/download/FMMT734.pdf"/>
    <hyperlink ref="C538" r:id="rId_hyperlink_1074" tooltip="FMMT734" display="FMMT734"/>
    <hyperlink ref="B539" r:id="rId_hyperlink_1075" tooltip="https://www.diodes.com/datasheet/download/FMMTA42.pdf" display="https://www.diodes.com/datasheet/download/FMMTA42.pdf"/>
    <hyperlink ref="C539" r:id="rId_hyperlink_1076" tooltip="FMMTA42" display="FMMTA42"/>
    <hyperlink ref="B540" r:id="rId_hyperlink_1077" tooltip="https://www.diodes.com/datasheet/download/FMMTA42Q.pdf" display="https://www.diodes.com/datasheet/download/FMMTA42Q.pdf"/>
    <hyperlink ref="C540" r:id="rId_hyperlink_1078" tooltip="FMMTA42Q" display="FMMTA42Q"/>
    <hyperlink ref="B541" r:id="rId_hyperlink_1079" tooltip="https://www.diodes.com/datasheet/download/FMMTA92.pdf" display="https://www.diodes.com/datasheet/download/FMMTA92.pdf"/>
    <hyperlink ref="C541" r:id="rId_hyperlink_1080" tooltip="FMMTA92" display="FMMTA92"/>
    <hyperlink ref="B542" r:id="rId_hyperlink_1081" tooltip="https://www.diodes.com/datasheet/download/FMMTA92Q.pdf" display="https://www.diodes.com/datasheet/download/FMMTA92Q.pdf"/>
    <hyperlink ref="C542" r:id="rId_hyperlink_1082" tooltip="FMMTA92Q" display="FMMTA92Q"/>
    <hyperlink ref="B543" r:id="rId_hyperlink_1083" tooltip="https://www.diodes.com/datasheet/download/FMMTL618.pdf" display="https://www.diodes.com/datasheet/download/FMMTL618.pdf"/>
    <hyperlink ref="C543" r:id="rId_hyperlink_1084" tooltip="FMMTL618" display="FMMTL618"/>
    <hyperlink ref="B544" r:id="rId_hyperlink_1085" tooltip="https://www.diodes.com/datasheet/download/FMMTL619.pdf" display="https://www.diodes.com/datasheet/download/FMMTL619.pdf"/>
    <hyperlink ref="C544" r:id="rId_hyperlink_1086" tooltip="FMMTL619" display="FMMTL619"/>
    <hyperlink ref="B545" r:id="rId_hyperlink_1087" tooltip="https://www.diodes.com/datasheet/download/FMMTL717.pdf" display="https://www.diodes.com/datasheet/download/FMMTL717.pdf"/>
    <hyperlink ref="C545" r:id="rId_hyperlink_1088" tooltip="FMMTL717" display="FMMTL717"/>
    <hyperlink ref="B546" r:id="rId_hyperlink_1089" tooltip="https://www.diodes.com/datasheet/download/FMMTL717.pdf" display="https://www.diodes.com/datasheet/download/FMMTL717.pdf"/>
    <hyperlink ref="C546" r:id="rId_hyperlink_1090" tooltip="FMMTL717Q" display="FMMTL717Q"/>
    <hyperlink ref="B547" r:id="rId_hyperlink_1091" tooltip="https://www.diodes.com/datasheet/download/FMMTL718.pdf" display="https://www.diodes.com/datasheet/download/FMMTL718.pdf"/>
    <hyperlink ref="C547" r:id="rId_hyperlink_1092" tooltip="FMMTL718" display="FMMTL718"/>
    <hyperlink ref="B548" r:id="rId_hyperlink_1093" tooltip="https://www.diodes.com/datasheet/download/FZT1047A.pdf" display="https://www.diodes.com/datasheet/download/FZT1047A.pdf"/>
    <hyperlink ref="C548" r:id="rId_hyperlink_1094" tooltip="FZT1047A" display="FZT1047A"/>
    <hyperlink ref="B549" r:id="rId_hyperlink_1095" tooltip="https://www.diodes.com/datasheet/download/FZT1048A.pdf" display="https://www.diodes.com/datasheet/download/FZT1048A.pdf"/>
    <hyperlink ref="C549" r:id="rId_hyperlink_1096" tooltip="FZT1048A" display="FZT1048A"/>
    <hyperlink ref="B550" r:id="rId_hyperlink_1097" tooltip="https://www.diodes.com/datasheet/download/FZT1049A.pdf" display="https://www.diodes.com/datasheet/download/FZT1049A.pdf"/>
    <hyperlink ref="C550" r:id="rId_hyperlink_1098" tooltip="FZT1049A" display="FZT1049A"/>
    <hyperlink ref="B551" r:id="rId_hyperlink_1099" tooltip="https://www.diodes.com/datasheet/download/FZT1051A.pdf" display="https://www.diodes.com/datasheet/download/FZT1051A.pdf"/>
    <hyperlink ref="C551" r:id="rId_hyperlink_1100" tooltip="FZT1051A" display="FZT1051A"/>
    <hyperlink ref="B552" r:id="rId_hyperlink_1101" tooltip="https://www.diodes.com/datasheet/download/FZT1053A.pdf" display="https://www.diodes.com/datasheet/download/FZT1053A.pdf"/>
    <hyperlink ref="C552" r:id="rId_hyperlink_1102" tooltip="FZT1053A" display="FZT1053A"/>
    <hyperlink ref="B553" r:id="rId_hyperlink_1103" tooltip="https://www.diodes.com/datasheet/download/FZT1053AQ.pdf" display="https://www.diodes.com/datasheet/download/FZT1053AQ.pdf"/>
    <hyperlink ref="C553" r:id="rId_hyperlink_1104" tooltip="FZT1053AQ" display="FZT1053AQ"/>
    <hyperlink ref="B554" r:id="rId_hyperlink_1105" tooltip="https://www.diodes.com/datasheet/download/FZT1147A.pdf" display="https://www.diodes.com/datasheet/download/FZT1147A.pdf"/>
    <hyperlink ref="C554" r:id="rId_hyperlink_1106" tooltip="FZT1147A" display="FZT1147A"/>
    <hyperlink ref="B555" r:id="rId_hyperlink_1107" tooltip="https://www.diodes.com/datasheet/download/FZT1149A.pdf" display="https://www.diodes.com/datasheet/download/FZT1149A.pdf"/>
    <hyperlink ref="C555" r:id="rId_hyperlink_1108" tooltip="FZT1149A" display="FZT1149A"/>
    <hyperlink ref="B556" r:id="rId_hyperlink_1109" tooltip="https://www.diodes.com/datasheet/download/FZT1151A.pdf" display="https://www.diodes.com/datasheet/download/FZT1151A.pdf"/>
    <hyperlink ref="C556" r:id="rId_hyperlink_1110" tooltip="FZT1151A" display="FZT1151A"/>
    <hyperlink ref="B557" r:id="rId_hyperlink_1111" tooltip="https://www.diodes.com/datasheet/download/FZT458.pdf" display="https://www.diodes.com/datasheet/download/FZT458.pdf"/>
    <hyperlink ref="C557" r:id="rId_hyperlink_1112" tooltip="FZT458" display="FZT458"/>
    <hyperlink ref="B558" r:id="rId_hyperlink_1113" tooltip="https://www.diodes.com/datasheet/download/FZT458.pdf" display="https://www.diodes.com/datasheet/download/FZT458.pdf"/>
    <hyperlink ref="C558" r:id="rId_hyperlink_1114" tooltip="FZT458Q" display="FZT458Q"/>
    <hyperlink ref="B559" r:id="rId_hyperlink_1115" tooltip="https://www.diodes.com/datasheet/download/FZT489.pdf" display="https://www.diodes.com/datasheet/download/FZT489.pdf"/>
    <hyperlink ref="C559" r:id="rId_hyperlink_1116" tooltip="FZT489" display="FZT489"/>
    <hyperlink ref="B560" r:id="rId_hyperlink_1117" tooltip="https://www.diodes.com/datasheet/download/FZT489.pdf" display="https://www.diodes.com/datasheet/download/FZT489.pdf"/>
    <hyperlink ref="C560" r:id="rId_hyperlink_1118" tooltip="FZT489Q" display="FZT489Q"/>
    <hyperlink ref="B561" r:id="rId_hyperlink_1119" tooltip="https://www.diodes.com/datasheet/download/FZT491.pdf" display="https://www.diodes.com/datasheet/download/FZT491.pdf"/>
    <hyperlink ref="C561" r:id="rId_hyperlink_1120" tooltip="FZT491" display="FZT491"/>
    <hyperlink ref="B562" r:id="rId_hyperlink_1121" tooltip="https://www.diodes.com/datasheet/download/FZT491A.pdf" display="https://www.diodes.com/datasheet/download/FZT491A.pdf"/>
    <hyperlink ref="C562" r:id="rId_hyperlink_1122" tooltip="FZT491A" display="FZT491A"/>
    <hyperlink ref="B563" r:id="rId_hyperlink_1123" tooltip="https://www.diodes.com/datasheet/download/FZT491A.pdf" display="https://www.diodes.com/datasheet/download/FZT491A.pdf"/>
    <hyperlink ref="C563" r:id="rId_hyperlink_1124" tooltip="FZT491AQ" display="FZT491AQ"/>
    <hyperlink ref="B564" r:id="rId_hyperlink_1125" tooltip="https://www.diodes.com/datasheet/download/FZT493.pdf" display="https://www.diodes.com/datasheet/download/FZT493.pdf"/>
    <hyperlink ref="C564" r:id="rId_hyperlink_1126" tooltip="FZT493" display="FZT493"/>
    <hyperlink ref="B565" r:id="rId_hyperlink_1127" tooltip="https://www.diodes.com/datasheet/download/FZT493A.pdf" display="https://www.diodes.com/datasheet/download/FZT493A.pdf"/>
    <hyperlink ref="C565" r:id="rId_hyperlink_1128" tooltip="FZT493A" display="FZT493A"/>
    <hyperlink ref="B566" r:id="rId_hyperlink_1129" tooltip="https://www.diodes.com/datasheet/download/FZT549.pdf" display="https://www.diodes.com/datasheet/download/FZT549.pdf"/>
    <hyperlink ref="C566" r:id="rId_hyperlink_1130" tooltip="FZT549" display="FZT549"/>
    <hyperlink ref="B567" r:id="rId_hyperlink_1131" tooltip="https://www.diodes.com/datasheet/download/FZT558.pdf" display="https://www.diodes.com/datasheet/download/FZT558.pdf"/>
    <hyperlink ref="C567" r:id="rId_hyperlink_1132" tooltip="FZT558" display="FZT558"/>
    <hyperlink ref="B568" r:id="rId_hyperlink_1133" tooltip="https://www.diodes.com/datasheet/download/FZT560.pdf" display="https://www.diodes.com/datasheet/download/FZT560.pdf"/>
    <hyperlink ref="C568" r:id="rId_hyperlink_1134" tooltip="FZT560" display="FZT560"/>
    <hyperlink ref="B569" r:id="rId_hyperlink_1135" tooltip="https://www.diodes.com/datasheet/download/FZT560Q.pdf" display="https://www.diodes.com/datasheet/download/FZT560Q.pdf"/>
    <hyperlink ref="C569" r:id="rId_hyperlink_1136" tooltip="FZT560Q" display="FZT560Q"/>
    <hyperlink ref="B570" r:id="rId_hyperlink_1137" tooltip="https://www.diodes.com/datasheet/download/FZT589.pdf" display="https://www.diodes.com/datasheet/download/FZT589.pdf"/>
    <hyperlink ref="C570" r:id="rId_hyperlink_1138" tooltip="FZT589" display="FZT589"/>
    <hyperlink ref="B571" r:id="rId_hyperlink_1139" tooltip="https://www.diodes.com/datasheet/download/FZT591.pdf" display="https://www.diodes.com/datasheet/download/FZT591.pdf"/>
    <hyperlink ref="C571" r:id="rId_hyperlink_1140" tooltip="FZT591" display="FZT591"/>
    <hyperlink ref="B572" r:id="rId_hyperlink_1141" tooltip="https://www.diodes.com/datasheet/download/FZT591A.pdf" display="https://www.diodes.com/datasheet/download/FZT591A.pdf"/>
    <hyperlink ref="C572" r:id="rId_hyperlink_1142" tooltip="FZT591A" display="FZT591A"/>
    <hyperlink ref="B573" r:id="rId_hyperlink_1143" tooltip="https://www.diodes.com/datasheet/download/FZT591A.pdf" display="https://www.diodes.com/datasheet/download/FZT591A.pdf"/>
    <hyperlink ref="C573" r:id="rId_hyperlink_1144" tooltip="FZT591AQ" display="FZT591AQ"/>
    <hyperlink ref="B574" r:id="rId_hyperlink_1145" tooltip="https://www.diodes.com/datasheet/download/FZT593.pdf" display="https://www.diodes.com/datasheet/download/FZT593.pdf"/>
    <hyperlink ref="C574" r:id="rId_hyperlink_1146" tooltip="FZT593" display="FZT593"/>
    <hyperlink ref="B575" r:id="rId_hyperlink_1147" tooltip="https://www.diodes.com/datasheet/download/FZT600.pdf" display="https://www.diodes.com/datasheet/download/FZT600.pdf"/>
    <hyperlink ref="C575" r:id="rId_hyperlink_1148" tooltip="FZT600" display="FZT600"/>
    <hyperlink ref="B576" r:id="rId_hyperlink_1149" tooltip="https://www.diodes.com/datasheet/download/FZT600B.pdf" display="https://www.diodes.com/datasheet/download/FZT600B.pdf"/>
    <hyperlink ref="C576" r:id="rId_hyperlink_1150" tooltip="FZT600B" display="FZT600B"/>
    <hyperlink ref="B577" r:id="rId_hyperlink_1151" tooltip="https://www.diodes.com/datasheet/download/FZT600BQ.pdf" display="https://www.diodes.com/datasheet/download/FZT600BQ.pdf"/>
    <hyperlink ref="C577" r:id="rId_hyperlink_1152" tooltip="FZT600BQ" display="FZT600BQ"/>
    <hyperlink ref="B578" r:id="rId_hyperlink_1153" tooltip="https://www.diodes.com/datasheet/download/FZT603.pdf" display="https://www.diodes.com/datasheet/download/FZT603.pdf"/>
    <hyperlink ref="C578" r:id="rId_hyperlink_1154" tooltip="FZT603" display="FZT603"/>
    <hyperlink ref="B579" r:id="rId_hyperlink_1155" tooltip="https://www.diodes.com/datasheet/download/FZT603Q.pdf" display="https://www.diodes.com/datasheet/download/FZT603Q.pdf"/>
    <hyperlink ref="C579" r:id="rId_hyperlink_1156" tooltip="FZT603Q" display="FZT603Q"/>
    <hyperlink ref="B580" r:id="rId_hyperlink_1157" tooltip="https://www.diodes.com/datasheet/download/FZT605.pdf" display="https://www.diodes.com/datasheet/download/FZT605.pdf"/>
    <hyperlink ref="C580" r:id="rId_hyperlink_1158" tooltip="FZT605" display="FZT605"/>
    <hyperlink ref="B581" r:id="rId_hyperlink_1159" tooltip="https://www.diodes.com/datasheet/download/FZT649.pdf" display="https://www.diodes.com/datasheet/download/FZT649.pdf"/>
    <hyperlink ref="C581" r:id="rId_hyperlink_1160" tooltip="FZT649" display="FZT649"/>
    <hyperlink ref="B582" r:id="rId_hyperlink_1161" tooltip="https://www.diodes.com/datasheet/download/FZT651.pdf" display="https://www.diodes.com/datasheet/download/FZT651.pdf"/>
    <hyperlink ref="C582" r:id="rId_hyperlink_1162" tooltip="FZT651" display="FZT651"/>
    <hyperlink ref="B583" r:id="rId_hyperlink_1163" tooltip="https://www.diodes.com/datasheet/download/FZT651Q.pdf" display="https://www.diodes.com/datasheet/download/FZT651Q.pdf"/>
    <hyperlink ref="C583" r:id="rId_hyperlink_1164" tooltip="FZT651Q" display="FZT651Q"/>
    <hyperlink ref="B584" r:id="rId_hyperlink_1165" tooltip="https://www.diodes.com/datasheet/download/FZT653.pdf" display="https://www.diodes.com/datasheet/download/FZT653.pdf"/>
    <hyperlink ref="C584" r:id="rId_hyperlink_1166" tooltip="FZT653" display="FZT653"/>
    <hyperlink ref="B585" r:id="rId_hyperlink_1167" tooltip="https://www.diodes.com/datasheet/download/FZT653Q.pdf" display="https://www.diodes.com/datasheet/download/FZT653Q.pdf"/>
    <hyperlink ref="C585" r:id="rId_hyperlink_1168" tooltip="FZT653Q" display="FZT653Q"/>
    <hyperlink ref="B586" r:id="rId_hyperlink_1169" tooltip="https://www.diodes.com/datasheet/download/FZT655.pdf" display="https://www.diodes.com/datasheet/download/FZT655.pdf"/>
    <hyperlink ref="C586" r:id="rId_hyperlink_1170" tooltip="FZT655" display="FZT655"/>
    <hyperlink ref="B587" r:id="rId_hyperlink_1171" tooltip="https://www.diodes.com/datasheet/download/FZT657.pdf" display="https://www.diodes.com/datasheet/download/FZT657.pdf"/>
    <hyperlink ref="C587" r:id="rId_hyperlink_1172" tooltip="FZT657" display="FZT657"/>
    <hyperlink ref="B588" r:id="rId_hyperlink_1173" tooltip="https://www.diodes.com/datasheet/download/FZT657.pdf" display="https://www.diodes.com/datasheet/download/FZT657.pdf"/>
    <hyperlink ref="C588" r:id="rId_hyperlink_1174" tooltip="FZT657Q" display="FZT657Q"/>
    <hyperlink ref="B589" r:id="rId_hyperlink_1175" tooltip="https://www.diodes.com/datasheet/download/FZT658.pdf" display="https://www.diodes.com/datasheet/download/FZT658.pdf"/>
    <hyperlink ref="C589" r:id="rId_hyperlink_1176" tooltip="FZT658" display="FZT658"/>
    <hyperlink ref="B590" r:id="rId_hyperlink_1177" tooltip="https://www.diodes.com/datasheet/download/FZT688B.pdf" display="https://www.diodes.com/datasheet/download/FZT688B.pdf"/>
    <hyperlink ref="C590" r:id="rId_hyperlink_1178" tooltip="FZT688B" display="FZT688B"/>
    <hyperlink ref="B591" r:id="rId_hyperlink_1179" tooltip="https://www.diodes.com/datasheet/download/FZT689B.pdf" display="https://www.diodes.com/datasheet/download/FZT689B.pdf"/>
    <hyperlink ref="C591" r:id="rId_hyperlink_1180" tooltip="FZT689B" display="FZT689B"/>
    <hyperlink ref="B592" r:id="rId_hyperlink_1181" tooltip="https://www.diodes.com/datasheet/download/FZT690B.pdf" display="https://www.diodes.com/datasheet/download/FZT690B.pdf"/>
    <hyperlink ref="C592" r:id="rId_hyperlink_1182" tooltip="FZT690B" display="FZT690B"/>
    <hyperlink ref="B593" r:id="rId_hyperlink_1183" tooltip="https://www.diodes.com/datasheet/download/FZT690B.pdf" display="https://www.diodes.com/datasheet/download/FZT690B.pdf"/>
    <hyperlink ref="C593" r:id="rId_hyperlink_1184" tooltip="FZT690BQ" display="FZT690BQ"/>
    <hyperlink ref="B594" r:id="rId_hyperlink_1185" tooltip="https://www.diodes.com/datasheet/download/FZT692B.pdf" display="https://www.diodes.com/datasheet/download/FZT692B.pdf"/>
    <hyperlink ref="C594" r:id="rId_hyperlink_1186" tooltip="FZT692B" display="FZT692B"/>
    <hyperlink ref="B595" r:id="rId_hyperlink_1187" tooltip="https://www.diodes.com/datasheet/download/FZT692BQ.pdf" display="https://www.diodes.com/datasheet/download/FZT692BQ.pdf"/>
    <hyperlink ref="C595" r:id="rId_hyperlink_1188" tooltip="FZT692BQ" display="FZT692BQ"/>
    <hyperlink ref="B596" r:id="rId_hyperlink_1189" tooltip="https://www.diodes.com/datasheet/download/FZT694B.pdf" display="https://www.diodes.com/datasheet/download/FZT694B.pdf"/>
    <hyperlink ref="C596" r:id="rId_hyperlink_1190" tooltip="FZT694B" display="FZT694B"/>
    <hyperlink ref="B597" r:id="rId_hyperlink_1191" tooltip="https://www.diodes.com/datasheet/download/FZT696B.pdf" display="https://www.diodes.com/datasheet/download/FZT696B.pdf"/>
    <hyperlink ref="C597" r:id="rId_hyperlink_1192" tooltip="FZT696B" display="FZT696B"/>
    <hyperlink ref="B598" r:id="rId_hyperlink_1193" tooltip="https://www.diodes.com/datasheet/download/FZT705.pdf" display="https://www.diodes.com/datasheet/download/FZT705.pdf"/>
    <hyperlink ref="C598" r:id="rId_hyperlink_1194" tooltip="FZT705" display="FZT705"/>
    <hyperlink ref="B599" r:id="rId_hyperlink_1195" tooltip="https://www.diodes.com/datasheet/download/FZT7053.pdf" display="https://www.diodes.com/datasheet/download/FZT7053.pdf"/>
    <hyperlink ref="C599" r:id="rId_hyperlink_1196" tooltip="FZT7053" display="FZT7053"/>
    <hyperlink ref="B600" r:id="rId_hyperlink_1197" tooltip="https://www.diodes.com/datasheet/download/FZT705Q.pdf" display="https://www.diodes.com/datasheet/download/FZT705Q.pdf"/>
    <hyperlink ref="C600" r:id="rId_hyperlink_1198" tooltip="FZT705Q" display="FZT705Q"/>
    <hyperlink ref="B601" r:id="rId_hyperlink_1199" tooltip="https://www.diodes.com/datasheet/download/FZT717.pdf" display="https://www.diodes.com/datasheet/download/FZT717.pdf"/>
    <hyperlink ref="C601" r:id="rId_hyperlink_1200" tooltip="FZT717" display="FZT717"/>
    <hyperlink ref="B602" r:id="rId_hyperlink_1201" tooltip="https://www.diodes.com/datasheet/download/FZT749.pdf" display="https://www.diodes.com/datasheet/download/FZT749.pdf"/>
    <hyperlink ref="C602" r:id="rId_hyperlink_1202" tooltip="FZT749" display="FZT749"/>
    <hyperlink ref="B603" r:id="rId_hyperlink_1203" tooltip="https://www.diodes.com/datasheet/download/FZT749Q.pdf" display="https://www.diodes.com/datasheet/download/FZT749Q.pdf"/>
    <hyperlink ref="C603" r:id="rId_hyperlink_1204" tooltip="FZT749Q" display="FZT749Q"/>
    <hyperlink ref="B604" r:id="rId_hyperlink_1205" tooltip="https://www.diodes.com/datasheet/download/FZT751.pdf" display="https://www.diodes.com/datasheet/download/FZT751.pdf"/>
    <hyperlink ref="C604" r:id="rId_hyperlink_1206" tooltip="FZT751" display="FZT751"/>
    <hyperlink ref="B605" r:id="rId_hyperlink_1207" tooltip="https://www.diodes.com/datasheet/download/FZT751Q.pdf" display="https://www.diodes.com/datasheet/download/FZT751Q.pdf"/>
    <hyperlink ref="C605" r:id="rId_hyperlink_1208" tooltip="FZT751Q" display="FZT751Q"/>
    <hyperlink ref="B606" r:id="rId_hyperlink_1209" tooltip="https://www.diodes.com/datasheet/download/FZT753.pdf" display="https://www.diodes.com/datasheet/download/FZT753.pdf"/>
    <hyperlink ref="C606" r:id="rId_hyperlink_1210" tooltip="FZT753" display="FZT753"/>
    <hyperlink ref="B607" r:id="rId_hyperlink_1211" tooltip="https://www.diodes.com/datasheet/download/FZT753Q.pdf" display="https://www.diodes.com/datasheet/download/FZT753Q.pdf"/>
    <hyperlink ref="C607" r:id="rId_hyperlink_1212" tooltip="FZT753Q" display="FZT753Q"/>
    <hyperlink ref="B608" r:id="rId_hyperlink_1213" tooltip="https://www.diodes.com/datasheet/download/FZT755.pdf" display="https://www.diodes.com/datasheet/download/FZT755.pdf"/>
    <hyperlink ref="C608" r:id="rId_hyperlink_1214" tooltip="FZT755" display="FZT755"/>
    <hyperlink ref="B609" r:id="rId_hyperlink_1215" tooltip="https://www.diodes.com/datasheet/download/FZT757.pdf" display="https://www.diodes.com/datasheet/download/FZT757.pdf"/>
    <hyperlink ref="C609" r:id="rId_hyperlink_1216" tooltip="FZT757" display="FZT757"/>
    <hyperlink ref="B610" r:id="rId_hyperlink_1217" tooltip="https://www.diodes.com/datasheet/download/FZT758.pdf" display="https://www.diodes.com/datasheet/download/FZT758.pdf"/>
    <hyperlink ref="C610" r:id="rId_hyperlink_1218" tooltip="FZT758" display="FZT758"/>
    <hyperlink ref="B611" r:id="rId_hyperlink_1219" tooltip="https://www.diodes.com/datasheet/download/FZT788B.pdf" display="https://www.diodes.com/datasheet/download/FZT788B.pdf"/>
    <hyperlink ref="C611" r:id="rId_hyperlink_1220" tooltip="FZT788B" display="FZT788B"/>
    <hyperlink ref="B612" r:id="rId_hyperlink_1221" tooltip="https://www.diodes.com/datasheet/download/FZT789A.pdf" display="https://www.diodes.com/datasheet/download/FZT789A.pdf"/>
    <hyperlink ref="C612" r:id="rId_hyperlink_1222" tooltip="FZT789A" display="FZT789A"/>
    <hyperlink ref="B613" r:id="rId_hyperlink_1223" tooltip="https://www.diodes.com/datasheet/download/FZT789AQ.pdf" display="https://www.diodes.com/datasheet/download/FZT789AQ.pdf"/>
    <hyperlink ref="C613" r:id="rId_hyperlink_1224" tooltip="FZT789AQ" display="FZT789AQ"/>
    <hyperlink ref="B614" r:id="rId_hyperlink_1225" tooltip="https://www.diodes.com/datasheet/download/FZT790A.pdf" display="https://www.diodes.com/datasheet/download/FZT790A.pdf"/>
    <hyperlink ref="C614" r:id="rId_hyperlink_1226" tooltip="FZT790A" display="FZT790A"/>
    <hyperlink ref="B615" r:id="rId_hyperlink_1227" tooltip="https://www.diodes.com/datasheet/download/FZT792A.pdf" display="https://www.diodes.com/datasheet/download/FZT792A.pdf"/>
    <hyperlink ref="C615" r:id="rId_hyperlink_1228" tooltip="FZT792A" display="FZT792A"/>
    <hyperlink ref="B616" r:id="rId_hyperlink_1229" tooltip="https://www.diodes.com/datasheet/download/FZT795A.pdf" display="https://www.diodes.com/datasheet/download/FZT795A.pdf"/>
    <hyperlink ref="C616" r:id="rId_hyperlink_1230" tooltip="FZT795A" display="FZT795A"/>
    <hyperlink ref="B617" r:id="rId_hyperlink_1231" tooltip="https://www.diodes.com/datasheet/download/FZT795A.pdf" display="https://www.diodes.com/datasheet/download/FZT795A.pdf"/>
    <hyperlink ref="C617" r:id="rId_hyperlink_1232" tooltip="FZT795AQ" display="FZT795AQ"/>
    <hyperlink ref="B618" r:id="rId_hyperlink_1233" tooltip="https://www.diodes.com/datasheet/download/FZT796A.pdf" display="https://www.diodes.com/datasheet/download/FZT796A.pdf"/>
    <hyperlink ref="C618" r:id="rId_hyperlink_1234" tooltip="FZT796A" display="FZT796A"/>
    <hyperlink ref="B619" r:id="rId_hyperlink_1235" tooltip="https://www.diodes.com/datasheet/download/FZT849.pdf" display="https://www.diodes.com/datasheet/download/FZT849.pdf"/>
    <hyperlink ref="C619" r:id="rId_hyperlink_1236" tooltip="FZT849" display="FZT849"/>
    <hyperlink ref="B620" r:id="rId_hyperlink_1237" tooltip="https://www.diodes.com/datasheet/download/FZT851.pdf" display="https://www.diodes.com/datasheet/download/FZT851.pdf"/>
    <hyperlink ref="C620" r:id="rId_hyperlink_1238" tooltip="FZT851" display="FZT851"/>
    <hyperlink ref="B621" r:id="rId_hyperlink_1239" tooltip="https://www.diodes.com/datasheet/download/FZT851.pdf" display="https://www.diodes.com/datasheet/download/FZT851.pdf"/>
    <hyperlink ref="C621" r:id="rId_hyperlink_1240" tooltip="FZT851Q" display="FZT851Q"/>
    <hyperlink ref="B622" r:id="rId_hyperlink_1241" tooltip="https://www.diodes.com/datasheet/download/FZT853.pdf" display="https://www.diodes.com/datasheet/download/FZT853.pdf"/>
    <hyperlink ref="C622" r:id="rId_hyperlink_1242" tooltip="FZT853" display="FZT853"/>
    <hyperlink ref="B623" r:id="rId_hyperlink_1243" tooltip="https://www.diodes.com/datasheet/download/FZT855.pdf" display="https://www.diodes.com/datasheet/download/FZT855.pdf"/>
    <hyperlink ref="C623" r:id="rId_hyperlink_1244" tooltip="FZT855" display="FZT855"/>
    <hyperlink ref="B624" r:id="rId_hyperlink_1245" tooltip="https://www.diodes.com/datasheet/download/FZT855Q.pdf" display="https://www.diodes.com/datasheet/download/FZT855Q.pdf"/>
    <hyperlink ref="C624" r:id="rId_hyperlink_1246" tooltip="FZT855Q" display="FZT855Q"/>
    <hyperlink ref="B625" r:id="rId_hyperlink_1247" tooltip="https://www.diodes.com/datasheet/download/FZT857.pdf" display="https://www.diodes.com/datasheet/download/FZT857.pdf"/>
    <hyperlink ref="C625" r:id="rId_hyperlink_1248" tooltip="FZT857" display="FZT857"/>
    <hyperlink ref="B626" r:id="rId_hyperlink_1249" tooltip="https://www.diodes.com/datasheet/download/FZT857Q.pdf" display="https://www.diodes.com/datasheet/download/FZT857Q.pdf"/>
    <hyperlink ref="C626" r:id="rId_hyperlink_1250" tooltip="FZT857Q" display="FZT857Q"/>
    <hyperlink ref="B627" r:id="rId_hyperlink_1251" tooltip="https://www.diodes.com/datasheet/download/FZT869.pdf" display="https://www.diodes.com/datasheet/download/FZT869.pdf"/>
    <hyperlink ref="C627" r:id="rId_hyperlink_1252" tooltip="FZT869" display="FZT869"/>
    <hyperlink ref="B628" r:id="rId_hyperlink_1253" tooltip="https://www.diodes.com/datasheet/download/FZT948.pdf" display="https://www.diodes.com/datasheet/download/FZT948.pdf"/>
    <hyperlink ref="C628" r:id="rId_hyperlink_1254" tooltip="FZT948" display="FZT948"/>
    <hyperlink ref="B629" r:id="rId_hyperlink_1255" tooltip="https://www.diodes.com/datasheet/download/FZT949.pdf" display="https://www.diodes.com/datasheet/download/FZT949.pdf"/>
    <hyperlink ref="C629" r:id="rId_hyperlink_1256" tooltip="FZT949" display="FZT949"/>
    <hyperlink ref="B630" r:id="rId_hyperlink_1257" tooltip="https://www.diodes.com/datasheet/download/FZT949Q.pdf" display="https://www.diodes.com/datasheet/download/FZT949Q.pdf"/>
    <hyperlink ref="C630" r:id="rId_hyperlink_1258" tooltip="FZT949Q" display="FZT949Q"/>
    <hyperlink ref="B631" r:id="rId_hyperlink_1259" tooltip="https://www.diodes.com/datasheet/download/FZT951.pdf" display="https://www.diodes.com/datasheet/download/FZT951.pdf"/>
    <hyperlink ref="C631" r:id="rId_hyperlink_1260" tooltip="FZT951" display="FZT951"/>
    <hyperlink ref="B632" r:id="rId_hyperlink_1261" tooltip="https://www.diodes.com/datasheet/download/FZT951.pdf" display="https://www.diodes.com/datasheet/download/FZT951.pdf"/>
    <hyperlink ref="C632" r:id="rId_hyperlink_1262" tooltip="FZT951Q" display="FZT951Q"/>
    <hyperlink ref="B633" r:id="rId_hyperlink_1263" tooltip="https://www.diodes.com/datasheet/download/FZT953.pdf" display="https://www.diodes.com/datasheet/download/FZT953.pdf"/>
    <hyperlink ref="C633" r:id="rId_hyperlink_1264" tooltip="FZT953" display="FZT953"/>
    <hyperlink ref="B634" r:id="rId_hyperlink_1265" tooltip="https://www.diodes.com/datasheet/download/FZT953Q.pdf" display="https://www.diodes.com/datasheet/download/FZT953Q.pdf"/>
    <hyperlink ref="C634" r:id="rId_hyperlink_1266" tooltip="FZT953Q" display="FZT953Q"/>
    <hyperlink ref="B635" r:id="rId_hyperlink_1267" tooltip="https://www.diodes.com/datasheet/download/FZT955.pdf" display="https://www.diodes.com/datasheet/download/FZT955.pdf"/>
    <hyperlink ref="C635" r:id="rId_hyperlink_1268" tooltip="FZT955" display="FZT955"/>
    <hyperlink ref="B636" r:id="rId_hyperlink_1269" tooltip="https://www.diodes.com/datasheet/download/FZT956.pdf" display="https://www.diodes.com/datasheet/download/FZT956.pdf"/>
    <hyperlink ref="C636" r:id="rId_hyperlink_1270" tooltip="FZT956" display="FZT956"/>
    <hyperlink ref="B637" r:id="rId_hyperlink_1271" tooltip="https://www.diodes.com/datasheet/download/FZT956Q.pdf" display="https://www.diodes.com/datasheet/download/FZT956Q.pdf"/>
    <hyperlink ref="C637" r:id="rId_hyperlink_1272" tooltip="FZT956Q" display="FZT956Q"/>
    <hyperlink ref="B638" r:id="rId_hyperlink_1273" tooltip="https://www.diodes.com/datasheet/download/FZT957.pdf" display="https://www.diodes.com/datasheet/download/FZT957.pdf"/>
    <hyperlink ref="C638" r:id="rId_hyperlink_1274" tooltip="FZT957" display="FZT957"/>
    <hyperlink ref="B639" r:id="rId_hyperlink_1275" tooltip="https://www.diodes.com/datasheet/download/FZT957Q.pdf" display="https://www.diodes.com/datasheet/download/FZT957Q.pdf"/>
    <hyperlink ref="C639" r:id="rId_hyperlink_1276" tooltip="FZT957Q" display="FZT957Q"/>
    <hyperlink ref="B640" r:id="rId_hyperlink_1277" tooltip="https://www.diodes.com/datasheet/download/FZT958.pdf" display="https://www.diodes.com/datasheet/download/FZT958.pdf"/>
    <hyperlink ref="C640" r:id="rId_hyperlink_1278" tooltip="FZT958" display="FZT958"/>
    <hyperlink ref="B641" r:id="rId_hyperlink_1279" tooltip="https://www.diodes.com/datasheet/download/FZT968.pdf" display="https://www.diodes.com/datasheet/download/FZT968.pdf"/>
    <hyperlink ref="C641" r:id="rId_hyperlink_1280" tooltip="FZT968" display="FZT968"/>
    <hyperlink ref="B642" r:id="rId_hyperlink_1281" tooltip="https://www.diodes.com/datasheet/download/FZTA14.pdf" display="https://www.diodes.com/datasheet/download/FZTA14.pdf"/>
    <hyperlink ref="C642" r:id="rId_hyperlink_1282" tooltip="FZTA14" display="FZTA14"/>
    <hyperlink ref="B643" r:id="rId_hyperlink_1283" tooltip="https://www.diodes.com/datasheet/download/HBDM60V600X.pdf" display="https://www.diodes.com/datasheet/download/HBDM60V600X.pdf"/>
    <hyperlink ref="C643" r:id="rId_hyperlink_1284" tooltip="HBDM60V600X" display="HBDM60V600X"/>
    <hyperlink ref="B644" r:id="rId_hyperlink_1285" tooltip="https://www.diodes.com/datasheet/download/MJD2873.pdf" display="https://www.diodes.com/datasheet/download/MJD2873.pdf"/>
    <hyperlink ref="C644" r:id="rId_hyperlink_1286" tooltip="MJD2873" display="MJD2873"/>
    <hyperlink ref="B645" r:id="rId_hyperlink_1287" tooltip="https://www.diodes.com/datasheet/download/MJD2873Q.pdf" display="https://www.diodes.com/datasheet/download/MJD2873Q.pdf"/>
    <hyperlink ref="C645" r:id="rId_hyperlink_1288" tooltip="MJD2873Q" display="MJD2873Q"/>
    <hyperlink ref="B646" r:id="rId_hyperlink_1289" tooltip="https://www.diodes.com/datasheet/download/MJD31C.pdf" display="https://www.diodes.com/datasheet/download/MJD31C.pdf"/>
    <hyperlink ref="C646" r:id="rId_hyperlink_1290" tooltip="MJD31C" display="MJD31C"/>
    <hyperlink ref="B647" r:id="rId_hyperlink_1291" tooltip="https://www.diodes.com/datasheet/download/MJD31CH.pdf" display="https://www.diodes.com/datasheet/download/MJD31CH.pdf"/>
    <hyperlink ref="C647" r:id="rId_hyperlink_1292" tooltip="MJD31CH" display="MJD31CH"/>
    <hyperlink ref="B648" r:id="rId_hyperlink_1293" tooltip="https://www.diodes.com/datasheet/download/MJD31CHQ.pdf" display="https://www.diodes.com/datasheet/download/MJD31CHQ.pdf"/>
    <hyperlink ref="C648" r:id="rId_hyperlink_1294" tooltip="MJD31CHQ" display="MJD31CHQ"/>
    <hyperlink ref="B649" r:id="rId_hyperlink_1295" tooltip="https://www.diodes.com/datasheet/download/MJD31CUQ.pdf" display="https://www.diodes.com/datasheet/download/MJD31CUQ.pdf"/>
    <hyperlink ref="C649" r:id="rId_hyperlink_1296" tooltip="MJD31CUQ" display="MJD31CUQ"/>
    <hyperlink ref="B650" r:id="rId_hyperlink_1297" tooltip="https://www.diodes.com/datasheet/download/MJD32C.pdf" display="https://www.diodes.com/datasheet/download/MJD32C.pdf"/>
    <hyperlink ref="C650" r:id="rId_hyperlink_1298" tooltip="MJD32C" display="MJD32C"/>
    <hyperlink ref="B651" r:id="rId_hyperlink_1299" tooltip="https://www.diodes.com/datasheet/download/MJD32CUQ.pdf" display="https://www.diodes.com/datasheet/download/MJD32CUQ.pdf"/>
    <hyperlink ref="C651" r:id="rId_hyperlink_1300" tooltip="MJD32CUQ" display="MJD32CUQ"/>
    <hyperlink ref="B652" r:id="rId_hyperlink_1301" tooltip="https://www.diodes.com/datasheet/download/MJD340.pdf" display="https://www.diodes.com/datasheet/download/MJD340.pdf"/>
    <hyperlink ref="C652" r:id="rId_hyperlink_1302" tooltip="MJD340" display="MJD340"/>
    <hyperlink ref="B653" r:id="rId_hyperlink_1303" tooltip="https://www.diodes.com/datasheet/download/MJD350.pdf" display="https://www.diodes.com/datasheet/download/MJD350.pdf"/>
    <hyperlink ref="C653" r:id="rId_hyperlink_1304" tooltip="MJD350" display="MJD350"/>
    <hyperlink ref="B654" r:id="rId_hyperlink_1305" tooltip="https://www.diodes.com/datasheet/download/MJD41C.pdf" display="https://www.diodes.com/datasheet/download/MJD41C.pdf"/>
    <hyperlink ref="C654" r:id="rId_hyperlink_1306" tooltip="MJD41C" display="MJD41C"/>
    <hyperlink ref="B655" r:id="rId_hyperlink_1307" tooltip="https://www.diodes.com/datasheet/download/MJD41CQ.pdf" display="https://www.diodes.com/datasheet/download/MJD41CQ.pdf"/>
    <hyperlink ref="C655" r:id="rId_hyperlink_1308" tooltip="MJD41CQ" display="MJD41CQ"/>
    <hyperlink ref="B656" r:id="rId_hyperlink_1309" tooltip="https://www.diodes.com/datasheet/download/MJD42C.pdf" display="https://www.diodes.com/datasheet/download/MJD42C.pdf"/>
    <hyperlink ref="C656" r:id="rId_hyperlink_1310" tooltip="MJD42C" display="MJD42C"/>
    <hyperlink ref="B657" r:id="rId_hyperlink_1311" tooltip="https://www.diodes.com/datasheet/download/MJD42CQ.pdf" display="https://www.diodes.com/datasheet/download/MJD42CQ.pdf"/>
    <hyperlink ref="C657" r:id="rId_hyperlink_1312" tooltip="MJD42CQ" display="MJD42CQ"/>
    <hyperlink ref="B658" r:id="rId_hyperlink_1313" tooltip="https://www.diodes.com/datasheet/download/MJD44H11.pdf" display="https://www.diodes.com/datasheet/download/MJD44H11.pdf"/>
    <hyperlink ref="C658" r:id="rId_hyperlink_1314" tooltip="MJD44H11" display="MJD44H11"/>
    <hyperlink ref="B659" r:id="rId_hyperlink_1315" tooltip="https://www.diodes.com/datasheet/download/MJD44H11Q.pdf" display="https://www.diodes.com/datasheet/download/MJD44H11Q.pdf"/>
    <hyperlink ref="C659" r:id="rId_hyperlink_1316" tooltip="MJD44H11Q" display="MJD44H11Q"/>
    <hyperlink ref="B660" r:id="rId_hyperlink_1317" tooltip="https://www.diodes.com/datasheet/download/MJD45H11.pdf" display="https://www.diodes.com/datasheet/download/MJD45H11.pdf"/>
    <hyperlink ref="C660" r:id="rId_hyperlink_1318" tooltip="MJD45H11" display="MJD45H11"/>
    <hyperlink ref="B661" r:id="rId_hyperlink_1319" tooltip="https://www.diodes.com/datasheet/download/MJD45H11Q.pdf" display="https://www.diodes.com/datasheet/download/MJD45H11Q.pdf"/>
    <hyperlink ref="C661" r:id="rId_hyperlink_1320" tooltip="MJD45H11Q" display="MJD45H11Q"/>
    <hyperlink ref="B662" r:id="rId_hyperlink_1321" tooltip="https://www.diodes.com/datasheet/download/MMBT2222A.pdf" display="https://www.diodes.com/datasheet/download/MMBT2222A.pdf"/>
    <hyperlink ref="C662" r:id="rId_hyperlink_1322" tooltip="MMBT2222A" display="MMBT2222A"/>
    <hyperlink ref="B663" r:id="rId_hyperlink_1323" tooltip="https://www.diodes.com/datasheet/download/MMBT2222ALP4.pdf" display="https://www.diodes.com/datasheet/download/MMBT2222ALP4.pdf"/>
    <hyperlink ref="C663" r:id="rId_hyperlink_1324" tooltip="MMBT2222ALP4" display="MMBT2222ALP4"/>
    <hyperlink ref="B664" r:id="rId_hyperlink_1325" tooltip="https://www.diodes.com/datasheet/download/MMBT2222A.pdf" display="https://www.diodes.com/datasheet/download/MMBT2222A.pdf"/>
    <hyperlink ref="C664" r:id="rId_hyperlink_1326" tooltip="MMBT2222AQ" display="MMBT2222AQ"/>
    <hyperlink ref="B665" r:id="rId_hyperlink_1327" tooltip="https://www.diodes.com/datasheet/download/MMBT2222AT.pdf" display="https://www.diodes.com/datasheet/download/MMBT2222AT.pdf"/>
    <hyperlink ref="C665" r:id="rId_hyperlink_1328" tooltip="MMBT2222AT" display="MMBT2222AT"/>
    <hyperlink ref="B666" r:id="rId_hyperlink_1329" tooltip="https://www.diodes.com/datasheet/download/MMBT2907A.pdf" display="https://www.diodes.com/datasheet/download/MMBT2907A.pdf"/>
    <hyperlink ref="C666" r:id="rId_hyperlink_1330" tooltip="MMBT2907A" display="MMBT2907A"/>
    <hyperlink ref="B667" r:id="rId_hyperlink_1331" tooltip="https://www.diodes.com/datasheet/download/MMBT2907AQ.pdf" display="https://www.diodes.com/datasheet/download/MMBT2907AQ.pdf"/>
    <hyperlink ref="C667" r:id="rId_hyperlink_1332" tooltip="MMBT2907AQ" display="MMBT2907AQ"/>
    <hyperlink ref="B668" r:id="rId_hyperlink_1333" tooltip="https://www.diodes.com/datasheet/download/MMBT2907AT.pdf" display="https://www.diodes.com/datasheet/download/MMBT2907AT.pdf"/>
    <hyperlink ref="C668" r:id="rId_hyperlink_1334" tooltip="MMBT2907AT" display="MMBT2907AT"/>
    <hyperlink ref="B669" r:id="rId_hyperlink_1335" tooltip="https://www.diodes.com/datasheet/download/MMBT3904.pdf" display="https://www.diodes.com/datasheet/download/MMBT3904.pdf"/>
    <hyperlink ref="C669" r:id="rId_hyperlink_1336" tooltip="MMBT3904" display="MMBT3904"/>
    <hyperlink ref="B670" r:id="rId_hyperlink_1337" tooltip="https://www.diodes.com/datasheet/download/MMBT3904FA.pdf" display="https://www.diodes.com/datasheet/download/MMBT3904FA.pdf"/>
    <hyperlink ref="C670" r:id="rId_hyperlink_1338" tooltip="MMBT3904FA" display="MMBT3904FA"/>
    <hyperlink ref="B671" r:id="rId_hyperlink_1339" tooltip="https://www.diodes.com/datasheet/download/MMBT3904FZ.pdf" display="https://www.diodes.com/datasheet/download/MMBT3904FZ.pdf"/>
    <hyperlink ref="C671" r:id="rId_hyperlink_1340" tooltip="MMBT3904FZ" display="MMBT3904FZ"/>
    <hyperlink ref="B672" r:id="rId_hyperlink_1341" tooltip="https://www.diodes.com/datasheet/download/MMBT3904LP.pdf" display="https://www.diodes.com/datasheet/download/MMBT3904LP.pdf"/>
    <hyperlink ref="C672" r:id="rId_hyperlink_1342" tooltip="MMBT3904LP" display="MMBT3904LP"/>
    <hyperlink ref="B673" r:id="rId_hyperlink_1343" tooltip="https://www.diodes.com/datasheet/download/MMBT3904Q.pdf" display="https://www.diodes.com/datasheet/download/MMBT3904Q.pdf"/>
    <hyperlink ref="C673" r:id="rId_hyperlink_1344" tooltip="MMBT3904Q" display="MMBT3904Q"/>
    <hyperlink ref="B674" r:id="rId_hyperlink_1345" tooltip="https://www.diodes.com/datasheet/download/MMBT3904T.pdf" display="https://www.diodes.com/datasheet/download/MMBT3904T.pdf"/>
    <hyperlink ref="C674" r:id="rId_hyperlink_1346" tooltip="MMBT3904T" display="MMBT3904T"/>
    <hyperlink ref="B675" r:id="rId_hyperlink_1347" tooltip="https://www.diodes.com/datasheet/download/MMBT3906.pdf" display="https://www.diodes.com/datasheet/download/MMBT3906.pdf"/>
    <hyperlink ref="C675" r:id="rId_hyperlink_1348" tooltip="MMBT3906" display="MMBT3906"/>
    <hyperlink ref="B676" r:id="rId_hyperlink_1349" tooltip="https://www.diodes.com/datasheet/download/MMBT3906FA.pdf" display="https://www.diodes.com/datasheet/download/MMBT3906FA.pdf"/>
    <hyperlink ref="C676" r:id="rId_hyperlink_1350" tooltip="MMBT3906FA" display="MMBT3906FA"/>
    <hyperlink ref="B677" r:id="rId_hyperlink_1351" tooltip="https://www.diodes.com/datasheet/download/MMBT3906FZ.pdf" display="https://www.diodes.com/datasheet/download/MMBT3906FZ.pdf"/>
    <hyperlink ref="C677" r:id="rId_hyperlink_1352" tooltip="MMBT3906FZ" display="MMBT3906FZ"/>
    <hyperlink ref="B678" r:id="rId_hyperlink_1353" tooltip="https://www.diodes.com/datasheet/download/MMBT3906LP.pdf" display="https://www.diodes.com/datasheet/download/MMBT3906LP.pdf"/>
    <hyperlink ref="C678" r:id="rId_hyperlink_1354" tooltip="MMBT3906LP" display="MMBT3906LP"/>
    <hyperlink ref="B679" r:id="rId_hyperlink_1355" tooltip="https://www.diodes.com/datasheet/download/MMBT3906Q.pdf" display="https://www.diodes.com/datasheet/download/MMBT3906Q.pdf"/>
    <hyperlink ref="C679" r:id="rId_hyperlink_1356" tooltip="MMBT3906Q" display="MMBT3906Q"/>
    <hyperlink ref="B680" r:id="rId_hyperlink_1357" tooltip="https://www.diodes.com/datasheet/download/MMBT3906T.pdf" display="https://www.diodes.com/datasheet/download/MMBT3906T.pdf"/>
    <hyperlink ref="C680" r:id="rId_hyperlink_1358" tooltip="MMBT3906T" display="MMBT3906T"/>
    <hyperlink ref="B681" r:id="rId_hyperlink_1359" tooltip="https://www.diodes.com/datasheet/download/MMBT4401.pdf" display="https://www.diodes.com/datasheet/download/MMBT4401.pdf"/>
    <hyperlink ref="C681" r:id="rId_hyperlink_1360" tooltip="MMBT4401" display="MMBT4401"/>
    <hyperlink ref="B682" r:id="rId_hyperlink_1361" tooltip="https://www.diodes.com/datasheet/download/MMBT4401Q.pdf" display="https://www.diodes.com/datasheet/download/MMBT4401Q.pdf"/>
    <hyperlink ref="C682" r:id="rId_hyperlink_1362" tooltip="MMBT4401Q" display="MMBT4401Q"/>
    <hyperlink ref="B683" r:id="rId_hyperlink_1363" tooltip="https://www.diodes.com/datasheet/download/MMBT4401T.pdf" display="https://www.diodes.com/datasheet/download/MMBT4401T.pdf"/>
    <hyperlink ref="C683" r:id="rId_hyperlink_1364" tooltip="MMBT4401T" display="MMBT4401T"/>
    <hyperlink ref="B684" r:id="rId_hyperlink_1365" tooltip="https://www.diodes.com/datasheet/download/MMBT4403.pdf" display="https://www.diodes.com/datasheet/download/MMBT4403.pdf"/>
    <hyperlink ref="C684" r:id="rId_hyperlink_1366" tooltip="MMBT4403" display="MMBT4403"/>
    <hyperlink ref="B685" r:id="rId_hyperlink_1367" tooltip="https://www.diodes.com/datasheet/download/MMBT4403T.pdf" display="https://www.diodes.com/datasheet/download/MMBT4403T.pdf"/>
    <hyperlink ref="C685" r:id="rId_hyperlink_1368" tooltip="MMBT4403T" display="MMBT4403T"/>
    <hyperlink ref="B686" r:id="rId_hyperlink_1369" tooltip="https://www.diodes.com/datasheet/download/MMBT5401.pdf" display="https://www.diodes.com/datasheet/download/MMBT5401.pdf"/>
    <hyperlink ref="C686" r:id="rId_hyperlink_1370" tooltip="MMBT5401" display="MMBT5401"/>
    <hyperlink ref="B687" r:id="rId_hyperlink_1371" tooltip="https://www.diodes.com/datasheet/download/MMBT5401Q.pdf" display="https://www.diodes.com/datasheet/download/MMBT5401Q.pdf"/>
    <hyperlink ref="C687" r:id="rId_hyperlink_1372" tooltip="MMBT5401Q" display="MMBT5401Q"/>
    <hyperlink ref="B688" r:id="rId_hyperlink_1373" tooltip="https://www.diodes.com/datasheet/download/MMBT5551.pdf" display="https://www.diodes.com/datasheet/download/MMBT5551.pdf"/>
    <hyperlink ref="C688" r:id="rId_hyperlink_1374" tooltip="MMBT5551" display="MMBT5551"/>
    <hyperlink ref="B689" r:id="rId_hyperlink_1375" tooltip="https://www.diodes.com/datasheet/download/MMBT5551Q.pdf" display="https://www.diodes.com/datasheet/download/MMBT5551Q.pdf"/>
    <hyperlink ref="C689" r:id="rId_hyperlink_1376" tooltip="MMBT5551Q" display="MMBT5551Q"/>
    <hyperlink ref="B690" r:id="rId_hyperlink_1377" tooltip="https://www.diodes.com/datasheet/download/MMBT6427.pdf" display="https://www.diodes.com/datasheet/download/MMBT6427.pdf"/>
    <hyperlink ref="C690" r:id="rId_hyperlink_1378" tooltip="MMBT6427" display="MMBT6427"/>
    <hyperlink ref="B691" r:id="rId_hyperlink_1379" tooltip="https://www.diodes.com/datasheet/download/MMBTA05.pdf" display="https://www.diodes.com/datasheet/download/MMBTA05.pdf"/>
    <hyperlink ref="C691" r:id="rId_hyperlink_1380" tooltip="MMBTA05" display="MMBTA05"/>
    <hyperlink ref="B692" r:id="rId_hyperlink_1381" tooltip="https://www.diodes.com/datasheet/download/MMBTA05.pdf" display="https://www.diodes.com/datasheet/download/MMBTA05.pdf"/>
    <hyperlink ref="C692" r:id="rId_hyperlink_1382" tooltip="MMBTA05Q" display="MMBTA05Q"/>
    <hyperlink ref="B693" r:id="rId_hyperlink_1383" tooltip="https://www.diodes.com/datasheet/download/MMBTA06.pdf" display="https://www.diodes.com/datasheet/download/MMBTA06.pdf"/>
    <hyperlink ref="C693" r:id="rId_hyperlink_1384" tooltip="MMBTA06" display="MMBTA06"/>
    <hyperlink ref="B694" r:id="rId_hyperlink_1385" tooltip="https://www.diodes.com/datasheet/download/MMBTA06.pdf" display="https://www.diodes.com/datasheet/download/MMBTA06.pdf"/>
    <hyperlink ref="C694" r:id="rId_hyperlink_1386" tooltip="MMBTA06Q" display="MMBTA06Q"/>
    <hyperlink ref="B695" r:id="rId_hyperlink_1387" tooltip="https://www.diodes.com/datasheet/download/MMBTA13.pdf" display="https://www.diodes.com/datasheet/download/MMBTA13.pdf"/>
    <hyperlink ref="C695" r:id="rId_hyperlink_1388" tooltip="MMBTA13" display="MMBTA13"/>
    <hyperlink ref="B696" r:id="rId_hyperlink_1389" tooltip="https://www.diodes.com/datasheet/download/MMBTA14.pdf" display="https://www.diodes.com/datasheet/download/MMBTA14.pdf"/>
    <hyperlink ref="C696" r:id="rId_hyperlink_1390" tooltip="MMBTA14" display="MMBTA14"/>
    <hyperlink ref="B697" r:id="rId_hyperlink_1391" tooltip="https://www.diodes.com/datasheet/download/MMBTA42.pdf" display="https://www.diodes.com/datasheet/download/MMBTA42.pdf"/>
    <hyperlink ref="C697" r:id="rId_hyperlink_1392" tooltip="MMBTA42" display="MMBTA42"/>
    <hyperlink ref="B698" r:id="rId_hyperlink_1393" tooltip="https://www.diodes.com/datasheet/download/MMBTA42Q.pdf" display="https://www.diodes.com/datasheet/download/MMBTA42Q.pdf"/>
    <hyperlink ref="C698" r:id="rId_hyperlink_1394" tooltip="MMBTA42Q" display="MMBTA42Q"/>
    <hyperlink ref="B699" r:id="rId_hyperlink_1395" tooltip="https://www.diodes.com/datasheet/download/MMBTA55.pdf" display="https://www.diodes.com/datasheet/download/MMBTA55.pdf"/>
    <hyperlink ref="C699" r:id="rId_hyperlink_1396" tooltip="MMBTA55" display="MMBTA55"/>
    <hyperlink ref="B700" r:id="rId_hyperlink_1397" tooltip="https://www.diodes.com/datasheet/download/MMBTA55Q.pdf" display="https://www.diodes.com/datasheet/download/MMBTA55Q.pdf"/>
    <hyperlink ref="C700" r:id="rId_hyperlink_1398" tooltip="MMBTA55Q" display="MMBTA55Q"/>
    <hyperlink ref="B701" r:id="rId_hyperlink_1399" tooltip="https://www.diodes.com/datasheet/download/MMBTA56.pdf" display="https://www.diodes.com/datasheet/download/MMBTA56.pdf"/>
    <hyperlink ref="C701" r:id="rId_hyperlink_1400" tooltip="MMBTA56" display="MMBTA56"/>
    <hyperlink ref="B702" r:id="rId_hyperlink_1401" tooltip="https://www.diodes.com/datasheet/download/MMBTA56Q.pdf" display="https://www.diodes.com/datasheet/download/MMBTA56Q.pdf"/>
    <hyperlink ref="C702" r:id="rId_hyperlink_1402" tooltip="MMBTA56Q" display="MMBTA56Q"/>
    <hyperlink ref="B703" r:id="rId_hyperlink_1403" tooltip="https://www.diodes.com/datasheet/download/MMBTA63.pdf" display="https://www.diodes.com/datasheet/download/MMBTA63.pdf"/>
    <hyperlink ref="C703" r:id="rId_hyperlink_1404" tooltip="MMBTA63" display="MMBTA63"/>
    <hyperlink ref="B704" r:id="rId_hyperlink_1405" tooltip="https://www.diodes.com/datasheet/download/MMBTA64.pdf" display="https://www.diodes.com/datasheet/download/MMBTA64.pdf"/>
    <hyperlink ref="C704" r:id="rId_hyperlink_1406" tooltip="MMBTA64" display="MMBTA64"/>
    <hyperlink ref="B705" r:id="rId_hyperlink_1407" tooltip="https://www.diodes.com/datasheet/download/MMBTA92.pdf" display="https://www.diodes.com/datasheet/download/MMBTA92.pdf"/>
    <hyperlink ref="C705" r:id="rId_hyperlink_1408" tooltip="MMBTA92" display="MMBTA92"/>
    <hyperlink ref="B706" r:id="rId_hyperlink_1409" tooltip="https://www.diodes.com/datasheet/download/MMBTA92.pdf" display="https://www.diodes.com/datasheet/download/MMBTA92.pdf"/>
    <hyperlink ref="C706" r:id="rId_hyperlink_1410" tooltip="MMBTA92Q" display="MMBTA92Q"/>
    <hyperlink ref="B707" r:id="rId_hyperlink_1411" tooltip="https://www.diodes.com/datasheet/download/MMBTH10.pdf" display="https://www.diodes.com/datasheet/download/MMBTH10.pdf"/>
    <hyperlink ref="C707" r:id="rId_hyperlink_1412" tooltip="MMBTH10" display="MMBTH10"/>
    <hyperlink ref="B708" r:id="rId_hyperlink_1413" tooltip="https://www.diodes.com/datasheet/download/MMBTH10Q.pdf" display="https://www.diodes.com/datasheet/download/MMBTH10Q.pdf"/>
    <hyperlink ref="C708" r:id="rId_hyperlink_1414" tooltip="MMBTH10Q" display="MMBTH10Q"/>
    <hyperlink ref="B709" r:id="rId_hyperlink_1415" tooltip="https://www.diodes.com/datasheet/download/MMDT2222A.pdf" display="https://www.diodes.com/datasheet/download/MMDT2222A.pdf"/>
    <hyperlink ref="C709" r:id="rId_hyperlink_1416" tooltip="MMDT2222A" display="MMDT2222A"/>
    <hyperlink ref="B710" r:id="rId_hyperlink_1417" tooltip="https://www.diodes.com/datasheet/download/MMDT2222V.pdf" display="https://www.diodes.com/datasheet/download/MMDT2222V.pdf"/>
    <hyperlink ref="C710" r:id="rId_hyperlink_1418" tooltip="MMDT2222V" display="MMDT2222V"/>
    <hyperlink ref="B711" r:id="rId_hyperlink_1419" tooltip="https://www.diodes.com/datasheet/download/MMDT2222VQ.pdf" display="https://www.diodes.com/datasheet/download/MMDT2222VQ.pdf"/>
    <hyperlink ref="C711" r:id="rId_hyperlink_1420" tooltip="MMDT2222VQ" display="MMDT2222VQ"/>
    <hyperlink ref="B712" r:id="rId_hyperlink_1421" tooltip="https://www.diodes.com/datasheet/download/MMDT2227.pdf" display="https://www.diodes.com/datasheet/download/MMDT2227.pdf"/>
    <hyperlink ref="C712" r:id="rId_hyperlink_1422" tooltip="MMDT2227" display="MMDT2227"/>
    <hyperlink ref="B713" r:id="rId_hyperlink_1423" tooltip="https://www.diodes.com/datasheet/download/MMDT2227M.pdf" display="https://www.diodes.com/datasheet/download/MMDT2227M.pdf"/>
    <hyperlink ref="C713" r:id="rId_hyperlink_1424" tooltip="MMDT2227M" display="MMDT2227M"/>
    <hyperlink ref="B714" r:id="rId_hyperlink_1425" tooltip="https://www.diodes.com/datasheet/download/MMDT2227Q.pdf" display="https://www.diodes.com/datasheet/download/MMDT2227Q.pdf"/>
    <hyperlink ref="C714" r:id="rId_hyperlink_1426" tooltip="MMDT2227Q" display="MMDT2227Q"/>
    <hyperlink ref="B715" r:id="rId_hyperlink_1427" tooltip="https://www.diodes.com/datasheet/download/MMDT2907A.pdf" display="https://www.diodes.com/datasheet/download/MMDT2907A.pdf"/>
    <hyperlink ref="C715" r:id="rId_hyperlink_1428" tooltip="MMDT2907A" display="MMDT2907A"/>
    <hyperlink ref="B716" r:id="rId_hyperlink_1429" tooltip="https://www.diodes.com/datasheet/download/MMDT2907AQ.pdf" display="https://www.diodes.com/datasheet/download/MMDT2907AQ.pdf"/>
    <hyperlink ref="C716" r:id="rId_hyperlink_1430" tooltip="MMDT2907AQ" display="MMDT2907AQ"/>
    <hyperlink ref="B717" r:id="rId_hyperlink_1431" tooltip="https://www.diodes.com/datasheet/download/MMDT2907V.pdf" display="https://www.diodes.com/datasheet/download/MMDT2907V.pdf"/>
    <hyperlink ref="C717" r:id="rId_hyperlink_1432" tooltip="MMDT2907V" display="MMDT2907V"/>
    <hyperlink ref="B718" r:id="rId_hyperlink_1433" tooltip="https://www.diodes.com/datasheet/download/MMDT2907VQ.pdf" display="https://www.diodes.com/datasheet/download/MMDT2907VQ.pdf"/>
    <hyperlink ref="C718" r:id="rId_hyperlink_1434" tooltip="MMDT2907VQ" display="MMDT2907VQ"/>
    <hyperlink ref="B719" r:id="rId_hyperlink_1435" tooltip="https://www.diodes.com/datasheet/download/MMDT3904.pdf" display="https://www.diodes.com/datasheet/download/MMDT3904.pdf"/>
    <hyperlink ref="C719" r:id="rId_hyperlink_1436" tooltip="MMDT3904" display="MMDT3904"/>
    <hyperlink ref="B720" r:id="rId_hyperlink_1437" tooltip="https://www.diodes.com/datasheet/download/MMDT3904Q.pdf" display="https://www.diodes.com/datasheet/download/MMDT3904Q.pdf"/>
    <hyperlink ref="C720" r:id="rId_hyperlink_1438" tooltip="MMDT3904Q" display="MMDT3904Q"/>
    <hyperlink ref="B721" r:id="rId_hyperlink_1439" tooltip="https://www.diodes.com/datasheet/download/MMDT3904VC.pdf" display="https://www.diodes.com/datasheet/download/MMDT3904VC.pdf"/>
    <hyperlink ref="C721" r:id="rId_hyperlink_1440" tooltip="MMDT3904VC" display="MMDT3904VC"/>
    <hyperlink ref="B722" r:id="rId_hyperlink_1441" tooltip="https://www.diodes.com/datasheet/download/MMDT3906.pdf" display="https://www.diodes.com/datasheet/download/MMDT3906.pdf"/>
    <hyperlink ref="C722" r:id="rId_hyperlink_1442" tooltip="MMDT3906" display="MMDT3906"/>
    <hyperlink ref="B723" r:id="rId_hyperlink_1443" tooltip="https://www.diodes.com/datasheet/download/MMDT3906Q.pdf" display="https://www.diodes.com/datasheet/download/MMDT3906Q.pdf"/>
    <hyperlink ref="C723" r:id="rId_hyperlink_1444" tooltip="MMDT3906Q" display="MMDT3906Q"/>
    <hyperlink ref="B724" r:id="rId_hyperlink_1445" tooltip="https://www.diodes.com/datasheet/download/MMDT3906VC.pdf" display="https://www.diodes.com/datasheet/download/MMDT3906VC.pdf"/>
    <hyperlink ref="C724" r:id="rId_hyperlink_1446" tooltip="MMDT3906VC" display="MMDT3906VC"/>
    <hyperlink ref="B725" r:id="rId_hyperlink_1447" tooltip="https://www.diodes.com/datasheet/download/MMDT3946.pdf" display="https://www.diodes.com/datasheet/download/MMDT3946.pdf"/>
    <hyperlink ref="C725" r:id="rId_hyperlink_1448" tooltip="MMDT3946" display="MMDT3946"/>
    <hyperlink ref="B726" r:id="rId_hyperlink_1449" tooltip="https://www.diodes.com/datasheet/download/MMDT3946LP4.pdf" display="https://www.diodes.com/datasheet/download/MMDT3946LP4.pdf"/>
    <hyperlink ref="C726" r:id="rId_hyperlink_1450" tooltip="MMDT3946LP4" display="MMDT3946LP4"/>
    <hyperlink ref="B727" r:id="rId_hyperlink_1451" tooltip="https://www.diodes.com/datasheet/download/MMDT3946Q.pdf" display="https://www.diodes.com/datasheet/download/MMDT3946Q.pdf"/>
    <hyperlink ref="C727" r:id="rId_hyperlink_1452" tooltip="MMDT3946Q" display="MMDT3946Q"/>
    <hyperlink ref="B728" r:id="rId_hyperlink_1453" tooltip="https://www.diodes.com/datasheet/download/MMDT4401.pdf" display="https://www.diodes.com/datasheet/download/MMDT4401.pdf"/>
    <hyperlink ref="C728" r:id="rId_hyperlink_1454" tooltip="MMDT4401" display="MMDT4401"/>
    <hyperlink ref="B729" r:id="rId_hyperlink_1455" tooltip="https://www.diodes.com/datasheet/download/MMDT4401Q.pdf" display="https://www.diodes.com/datasheet/download/MMDT4401Q.pdf"/>
    <hyperlink ref="C729" r:id="rId_hyperlink_1456" tooltip="MMDT4401Q" display="MMDT4401Q"/>
    <hyperlink ref="B730" r:id="rId_hyperlink_1457" tooltip="https://www.diodes.com/datasheet/download/MMDT4403.pdf" display="https://www.diodes.com/datasheet/download/MMDT4403.pdf"/>
    <hyperlink ref="C730" r:id="rId_hyperlink_1458" tooltip="MMDT4403" display="MMDT4403"/>
    <hyperlink ref="B731" r:id="rId_hyperlink_1459" tooltip="https://www.diodes.com/datasheet/download/MMDT4413.pdf" display="https://www.diodes.com/datasheet/download/MMDT4413.pdf"/>
    <hyperlink ref="C731" r:id="rId_hyperlink_1460" tooltip="MMDT4413" display="MMDT4413"/>
    <hyperlink ref="B732" r:id="rId_hyperlink_1461" tooltip="https://www.diodes.com/datasheet/download/MMDT5401.pdf" display="https://www.diodes.com/datasheet/download/MMDT5401.pdf"/>
    <hyperlink ref="C732" r:id="rId_hyperlink_1462" tooltip="MMDT5401" display="MMDT5401"/>
    <hyperlink ref="B733" r:id="rId_hyperlink_1463" tooltip="https://www.diodes.com/datasheet/download/MMDT5401Q.pdf" display="https://www.diodes.com/datasheet/download/MMDT5401Q.pdf"/>
    <hyperlink ref="C733" r:id="rId_hyperlink_1464" tooltip="MMDT5401Q" display="MMDT5401Q"/>
    <hyperlink ref="B734" r:id="rId_hyperlink_1465" tooltip="https://www.diodes.com/datasheet/download/MMDT5451.pdf" display="https://www.diodes.com/datasheet/download/MMDT5451.pdf"/>
    <hyperlink ref="C734" r:id="rId_hyperlink_1466" tooltip="MMDT5451" display="MMDT5451"/>
    <hyperlink ref="B735" r:id="rId_hyperlink_1467" tooltip="https://www.diodes.com/datasheet/download/MMDT5451Q.pdf" display="https://www.diodes.com/datasheet/download/MMDT5451Q.pdf"/>
    <hyperlink ref="C735" r:id="rId_hyperlink_1468" tooltip="MMDT5451Q" display="MMDT5451Q"/>
    <hyperlink ref="B736" r:id="rId_hyperlink_1469" tooltip="https://www.diodes.com/datasheet/download/MMDT5551.pdf" display="https://www.diodes.com/datasheet/download/MMDT5551.pdf"/>
    <hyperlink ref="C736" r:id="rId_hyperlink_1470" tooltip="MMDT5551" display="MMDT5551"/>
    <hyperlink ref="B737" r:id="rId_hyperlink_1471" tooltip="https://www.diodes.com/datasheet/download/MMDTA06.pdf" display="https://www.diodes.com/datasheet/download/MMDTA06.pdf"/>
    <hyperlink ref="C737" r:id="rId_hyperlink_1472" tooltip="MMDTA06" display="MMDTA06"/>
    <hyperlink ref="B738" r:id="rId_hyperlink_1473" tooltip="https://www.diodes.com/datasheet/download/MMDTA42.pdf" display="https://www.diodes.com/datasheet/download/MMDTA42.pdf"/>
    <hyperlink ref="C738" r:id="rId_hyperlink_1474" tooltip="MMDTA42" display="MMDTA42"/>
    <hyperlink ref="B739" r:id="rId_hyperlink_1475" tooltip="https://www.diodes.com/datasheet/download/MMST2222A.pdf" display="https://www.diodes.com/datasheet/download/MMST2222A.pdf"/>
    <hyperlink ref="C739" r:id="rId_hyperlink_1476" tooltip="MMST2222A" display="MMST2222A"/>
    <hyperlink ref="B740" r:id="rId_hyperlink_1477" tooltip="https://www.diodes.com/datasheet/download/MMST2907A.pdf" display="https://www.diodes.com/datasheet/download/MMST2907A.pdf"/>
    <hyperlink ref="C740" r:id="rId_hyperlink_1478" tooltip="MMST2907A" display="MMST2907A"/>
    <hyperlink ref="B741" r:id="rId_hyperlink_1479" tooltip="https://www.diodes.com/datasheet/download/MMST2907A.pdf" display="https://www.diodes.com/datasheet/download/MMST2907A.pdf"/>
    <hyperlink ref="C741" r:id="rId_hyperlink_1480" tooltip="MMST2907AQ" display="MMST2907AQ"/>
    <hyperlink ref="B742" r:id="rId_hyperlink_1481" tooltip="https://www.diodes.com/datasheet/download/MMST3904.pdf" display="https://www.diodes.com/datasheet/download/MMST3904.pdf"/>
    <hyperlink ref="C742" r:id="rId_hyperlink_1482" tooltip="MMST3904" display="MMST3904"/>
    <hyperlink ref="B743" r:id="rId_hyperlink_1483" tooltip="https://www.diodes.com/datasheet/download/MMST3904Q.pdf" display="https://www.diodes.com/datasheet/download/MMST3904Q.pdf"/>
    <hyperlink ref="C743" r:id="rId_hyperlink_1484" tooltip="MMST3904Q" display="MMST3904Q"/>
    <hyperlink ref="B744" r:id="rId_hyperlink_1485" tooltip="https://www.diodes.com/datasheet/download/MMST3906.pdf" display="https://www.diodes.com/datasheet/download/MMST3906.pdf"/>
    <hyperlink ref="C744" r:id="rId_hyperlink_1486" tooltip="MMST3906" display="MMST3906"/>
    <hyperlink ref="B745" r:id="rId_hyperlink_1487" tooltip="https://www.diodes.com/datasheet/download/MMST4401.pdf" display="https://www.diodes.com/datasheet/download/MMST4401.pdf"/>
    <hyperlink ref="C745" r:id="rId_hyperlink_1488" tooltip="MMST4401" display="MMST4401"/>
    <hyperlink ref="B746" r:id="rId_hyperlink_1489" tooltip="https://www.diodes.com/datasheet/download/MMST4403.pdf" display="https://www.diodes.com/datasheet/download/MMST4403.pdf"/>
    <hyperlink ref="C746" r:id="rId_hyperlink_1490" tooltip="MMST4403" display="MMST4403"/>
    <hyperlink ref="B747" r:id="rId_hyperlink_1491" tooltip="https://www.diodes.com/datasheet/download/MMST5401.pdf" display="https://www.diodes.com/datasheet/download/MMST5401.pdf"/>
    <hyperlink ref="C747" r:id="rId_hyperlink_1492" tooltip="MMST5401" display="MMST5401"/>
    <hyperlink ref="B748" r:id="rId_hyperlink_1493" tooltip="https://www.diodes.com/datasheet/download/MMST5401.pdf" display="https://www.diodes.com/datasheet/download/MMST5401.pdf"/>
    <hyperlink ref="C748" r:id="rId_hyperlink_1494" tooltip="MMST5401Q" display="MMST5401Q"/>
    <hyperlink ref="B749" r:id="rId_hyperlink_1495" tooltip="https://www.diodes.com/datasheet/download/MMST5551.pdf" display="https://www.diodes.com/datasheet/download/MMST5551.pdf"/>
    <hyperlink ref="C749" r:id="rId_hyperlink_1496" tooltip="MMST5551" display="MMST5551"/>
    <hyperlink ref="B750" r:id="rId_hyperlink_1497" tooltip="https://www.diodes.com/datasheet/download/MMST5551.pdf" display="https://www.diodes.com/datasheet/download/MMST5551.pdf"/>
    <hyperlink ref="C750" r:id="rId_hyperlink_1498" tooltip="MMST5551Q" display="MMST5551Q"/>
    <hyperlink ref="B751" r:id="rId_hyperlink_1499" tooltip="https://www.diodes.com/datasheet/download/MMST6427.pdf" display="https://www.diodes.com/datasheet/download/MMST6427.pdf"/>
    <hyperlink ref="C751" r:id="rId_hyperlink_1500" tooltip="MMST6427" display="MMST6427"/>
    <hyperlink ref="B752" r:id="rId_hyperlink_1501" tooltip="https://www.diodes.com/datasheet/download/MMSTA05.pdf" display="https://www.diodes.com/datasheet/download/MMSTA05.pdf"/>
    <hyperlink ref="C752" r:id="rId_hyperlink_1502" tooltip="MMSTA05" display="MMSTA05"/>
    <hyperlink ref="B753" r:id="rId_hyperlink_1503" tooltip="https://www.diodes.com/datasheet/download/MMSTA06.pdf" display="https://www.diodes.com/datasheet/download/MMSTA06.pdf"/>
    <hyperlink ref="C753" r:id="rId_hyperlink_1504" tooltip="MMSTA06" display="MMSTA06"/>
    <hyperlink ref="B754" r:id="rId_hyperlink_1505" tooltip="https://www.diodes.com/datasheet/download/MMSTA06Q.pdf" display="https://www.diodes.com/datasheet/download/MMSTA06Q.pdf"/>
    <hyperlink ref="C754" r:id="rId_hyperlink_1506" tooltip="MMSTA06Q" display="MMSTA06Q"/>
    <hyperlink ref="B755" r:id="rId_hyperlink_1507" tooltip="https://www.diodes.com/datasheet/download/MMSTA13.pdf" display="https://www.diodes.com/datasheet/download/MMSTA13.pdf"/>
    <hyperlink ref="C755" r:id="rId_hyperlink_1508" tooltip="MMSTA13" display="MMSTA13"/>
    <hyperlink ref="B756" r:id="rId_hyperlink_1509" tooltip="https://www.diodes.com/datasheet/download/MMSTA14.pdf" display="https://www.diodes.com/datasheet/download/MMSTA14.pdf"/>
    <hyperlink ref="C756" r:id="rId_hyperlink_1510" tooltip="MMSTA14" display="MMSTA14"/>
    <hyperlink ref="B757" r:id="rId_hyperlink_1511" tooltip="https://www.diodes.com/datasheet/download/MMSTA42.pdf" display="https://www.diodes.com/datasheet/download/MMSTA42.pdf"/>
    <hyperlink ref="C757" r:id="rId_hyperlink_1512" tooltip="MMSTA42" display="MMSTA42"/>
    <hyperlink ref="B758" r:id="rId_hyperlink_1513" tooltip="https://www.diodes.com/datasheet/download/MMSTA55.pdf" display="https://www.diodes.com/datasheet/download/MMSTA55.pdf"/>
    <hyperlink ref="C758" r:id="rId_hyperlink_1514" tooltip="MMSTA55" display="MMSTA55"/>
    <hyperlink ref="B759" r:id="rId_hyperlink_1515" tooltip="https://www.diodes.com/datasheet/download/MMSTA56.pdf" display="https://www.diodes.com/datasheet/download/MMSTA56.pdf"/>
    <hyperlink ref="C759" r:id="rId_hyperlink_1516" tooltip="MMSTA56" display="MMSTA56"/>
    <hyperlink ref="B760" r:id="rId_hyperlink_1517" tooltip="https://www.diodes.com/datasheet/download/MMSTA56Q.pdf" display="https://www.diodes.com/datasheet/download/MMSTA56Q.pdf"/>
    <hyperlink ref="C760" r:id="rId_hyperlink_1518" tooltip="MMSTA56Q" display="MMSTA56Q"/>
    <hyperlink ref="B761" r:id="rId_hyperlink_1519" tooltip="https://www.diodes.com/datasheet/download/MMSTA63.pdf" display="https://www.diodes.com/datasheet/download/MMSTA63.pdf"/>
    <hyperlink ref="C761" r:id="rId_hyperlink_1520" tooltip="MMSTA63" display="MMSTA63"/>
    <hyperlink ref="B762" r:id="rId_hyperlink_1521" tooltip="https://www.diodes.com/datasheet/download/MMSTA64.pdf" display="https://www.diodes.com/datasheet/download/MMSTA64.pdf"/>
    <hyperlink ref="C762" r:id="rId_hyperlink_1522" tooltip="MMSTA64" display="MMSTA64"/>
    <hyperlink ref="B763" r:id="rId_hyperlink_1523" tooltip="https://www.diodes.com/datasheet/download/MMSTA92.pdf" display="https://www.diodes.com/datasheet/download/MMSTA92.pdf"/>
    <hyperlink ref="C763" r:id="rId_hyperlink_1524" tooltip="MMSTA92" display="MMSTA92"/>
    <hyperlink ref="B764" r:id="rId_hyperlink_1525" tooltip="https://www.diodes.com/datasheet/download/SXTA42.pdf" display="https://www.diodes.com/datasheet/download/SXTA42.pdf"/>
    <hyperlink ref="C764" r:id="rId_hyperlink_1526" tooltip="SXTA42" display="SXTA42"/>
    <hyperlink ref="B765" r:id="rId_hyperlink_1527" tooltip="https://www.diodes.com/datasheet/download/ZDT1048.pdf" display="https://www.diodes.com/datasheet/download/ZDT1048.pdf"/>
    <hyperlink ref="C765" r:id="rId_hyperlink_1528" tooltip="ZDT1048" display="ZDT1048"/>
    <hyperlink ref="B766" r:id="rId_hyperlink_1529" tooltip="https://www.diodes.com/datasheet/download/ZDT1049.pdf" display="https://www.diodes.com/datasheet/download/ZDT1049.pdf"/>
    <hyperlink ref="C766" r:id="rId_hyperlink_1530" tooltip="ZDT1049" display="ZDT1049"/>
    <hyperlink ref="B767" r:id="rId_hyperlink_1531" tooltip="https://www.diodes.com/datasheet/download/ZDT1049.pdf" display="https://www.diodes.com/datasheet/download/ZDT1049.pdf"/>
    <hyperlink ref="C767" r:id="rId_hyperlink_1532" tooltip="ZDT1049Q" display="ZDT1049Q"/>
    <hyperlink ref="B768" r:id="rId_hyperlink_1533" tooltip="https://www.diodes.com/datasheet/download/ZDT1053.pdf" display="https://www.diodes.com/datasheet/download/ZDT1053.pdf"/>
    <hyperlink ref="C768" r:id="rId_hyperlink_1534" tooltip="ZDT1053" display="ZDT1053"/>
    <hyperlink ref="B769" r:id="rId_hyperlink_1535" tooltip="https://www.diodes.com/datasheet/download/ZDT6702.pdf" display="https://www.diodes.com/datasheet/download/ZDT6702.pdf"/>
    <hyperlink ref="C769" r:id="rId_hyperlink_1536" tooltip="ZDT6702" display="ZDT6702"/>
    <hyperlink ref="B770" r:id="rId_hyperlink_1537" tooltip="https://www.diodes.com/datasheet/download/ZDT6702.pdf" display="https://www.diodes.com/datasheet/download/ZDT6702.pdf"/>
    <hyperlink ref="C770" r:id="rId_hyperlink_1538" tooltip="ZDT6702Q" display="ZDT6702Q"/>
    <hyperlink ref="B771" r:id="rId_hyperlink_1539" tooltip="https://www.diodes.com/datasheet/download/ZDT6718Q.pdf" display="https://www.diodes.com/datasheet/download/ZDT6718Q.pdf"/>
    <hyperlink ref="C771" r:id="rId_hyperlink_1540" tooltip="ZDT6718Q" display="ZDT6718Q"/>
    <hyperlink ref="B772" r:id="rId_hyperlink_1541" tooltip="https://www.diodes.com/datasheet/download/ZDT6753.pdf" display="https://www.diodes.com/datasheet/download/ZDT6753.pdf"/>
    <hyperlink ref="C772" r:id="rId_hyperlink_1542" tooltip="ZDT6753" display="ZDT6753"/>
    <hyperlink ref="B773" r:id="rId_hyperlink_1543" tooltip="https://www.diodes.com/datasheet/download/ZDT6790.pdf" display="https://www.diodes.com/datasheet/download/ZDT6790.pdf"/>
    <hyperlink ref="C773" r:id="rId_hyperlink_1544" tooltip="ZDT6790" display="ZDT6790"/>
    <hyperlink ref="B774" r:id="rId_hyperlink_1545" tooltip="https://www.diodes.com/datasheet/download/ZDT694.pdf" display="https://www.diodes.com/datasheet/download/ZDT694.pdf"/>
    <hyperlink ref="C774" r:id="rId_hyperlink_1546" tooltip="ZDT694" display="ZDT694"/>
    <hyperlink ref="B775" r:id="rId_hyperlink_1547" tooltip="https://www.diodes.com/datasheet/download/ZDT694.pdf" display="https://www.diodes.com/datasheet/download/ZDT694.pdf"/>
    <hyperlink ref="C775" r:id="rId_hyperlink_1548" tooltip="ZDT694Q" display="ZDT694Q"/>
    <hyperlink ref="B776" r:id="rId_hyperlink_1549" tooltip="https://www.diodes.com/datasheet/download/ZDT749.pdf" display="https://www.diodes.com/datasheet/download/ZDT749.pdf"/>
    <hyperlink ref="C776" r:id="rId_hyperlink_1550" tooltip="ZDT749" display="ZDT749"/>
    <hyperlink ref="B777" r:id="rId_hyperlink_1551" tooltip="https://www.diodes.com/datasheet/download/ZDT751.pdf" display="https://www.diodes.com/datasheet/download/ZDT751.pdf"/>
    <hyperlink ref="C777" r:id="rId_hyperlink_1552" tooltip="ZDT751" display="ZDT751"/>
    <hyperlink ref="B778" r:id="rId_hyperlink_1553" tooltip="https://www.diodes.com/datasheet/download/ZDT795AQ.pdf" display="https://www.diodes.com/datasheet/download/ZDT795AQ.pdf"/>
    <hyperlink ref="C778" r:id="rId_hyperlink_1554" tooltip="ZDT795AQ" display="ZDT795AQ"/>
    <hyperlink ref="B779" r:id="rId_hyperlink_1555" tooltip="https://www.diodes.com/datasheet/download/ZHB6718.pdf" display="https://www.diodes.com/datasheet/download/ZHB6718.pdf"/>
    <hyperlink ref="C779" r:id="rId_hyperlink_1556" tooltip="ZHB6718" display="ZHB6718"/>
    <hyperlink ref="B780" r:id="rId_hyperlink_1557" tooltip="https://www.diodes.com/datasheet/download/ZHB6790.pdf" display="https://www.diodes.com/datasheet/download/ZHB6790.pdf"/>
    <hyperlink ref="C780" r:id="rId_hyperlink_1558" tooltip="ZHB6790" display="ZHB6790"/>
    <hyperlink ref="B781" r:id="rId_hyperlink_1559" tooltip="https://www.diodes.com/datasheet/download/ZHB6792.pdf" display="https://www.diodes.com/datasheet/download/ZHB6792.pdf"/>
    <hyperlink ref="C781" r:id="rId_hyperlink_1560" tooltip="ZHB6792" display="ZHB6792"/>
    <hyperlink ref="B782" r:id="rId_hyperlink_1561" tooltip="https://www.diodes.com/datasheet/download/ZXTD09N50DE6.pdf" display="https://www.diodes.com/datasheet/download/ZXTD09N50DE6.pdf"/>
    <hyperlink ref="C782" r:id="rId_hyperlink_1562" tooltip="ZTD09N50DE6Q" display="ZTD09N50DE6Q"/>
    <hyperlink ref="B783" r:id="rId_hyperlink_1563" tooltip="https://www.diodes.com/datasheet/download/ZTN23015CFHQ.pdf" display="https://www.diodes.com/datasheet/download/ZTN23015CFHQ.pdf"/>
    <hyperlink ref="C783" r:id="rId_hyperlink_1564" tooltip="ZTN23015CFHQ" display="ZTN23015CFHQ"/>
    <hyperlink ref="B784" r:id="rId_hyperlink_1565" tooltip="https://www.diodes.com/datasheet/download/ZXTP25040DFH.pdf" display="https://www.diodes.com/datasheet/download/ZXTP25040DFH.pdf"/>
    <hyperlink ref="C784" r:id="rId_hyperlink_1566" tooltip="ZTP25040DFH" display="ZTP25040DFH"/>
    <hyperlink ref="B785" r:id="rId_hyperlink_1567" tooltip="https://www.diodes.com/datasheet/download/ZTP25040DFHQ.pdf" display="https://www.diodes.com/datasheet/download/ZTP25040DFHQ.pdf"/>
    <hyperlink ref="C785" r:id="rId_hyperlink_1568" tooltip="ZTP25040DFHQ" display="ZTP25040DFHQ"/>
    <hyperlink ref="B786" r:id="rId_hyperlink_1569" tooltip="https://www.diodes.com/datasheet/download/ZTX1048A.pdf" display="https://www.diodes.com/datasheet/download/ZTX1048A.pdf"/>
    <hyperlink ref="C786" r:id="rId_hyperlink_1570" tooltip="ZTX1048A" display="ZTX1048A"/>
    <hyperlink ref="B787" r:id="rId_hyperlink_1571" tooltip="https://www.diodes.com/datasheet/download/ZTX1049A.pdf" display="https://www.diodes.com/datasheet/download/ZTX1049A.pdf"/>
    <hyperlink ref="C787" r:id="rId_hyperlink_1572" tooltip="ZTX1049A" display="ZTX1049A"/>
    <hyperlink ref="B788" r:id="rId_hyperlink_1573" tooltip="https://www.diodes.com/datasheet/download/ZTX1051A.pdf" display="https://www.diodes.com/datasheet/download/ZTX1051A.pdf"/>
    <hyperlink ref="C788" r:id="rId_hyperlink_1574" tooltip="ZTX1051A" display="ZTX1051A"/>
    <hyperlink ref="B789" r:id="rId_hyperlink_1575" tooltip="https://www.diodes.com/datasheet/download/ZTX1053A.pdf" display="https://www.diodes.com/datasheet/download/ZTX1053A.pdf"/>
    <hyperlink ref="C789" r:id="rId_hyperlink_1576" tooltip="ZTX1053A" display="ZTX1053A"/>
    <hyperlink ref="B790" r:id="rId_hyperlink_1577" tooltip="https://www.diodes.com/datasheet/download/ZTX1149A.pdf" display="https://www.diodes.com/datasheet/download/ZTX1149A.pdf"/>
    <hyperlink ref="C790" r:id="rId_hyperlink_1578" tooltip="ZTX1149A" display="ZTX1149A"/>
    <hyperlink ref="B791" r:id="rId_hyperlink_1579" tooltip="https://www.diodes.com/datasheet/download/ZTX450.pdf" display="https://www.diodes.com/datasheet/download/ZTX450.pdf"/>
    <hyperlink ref="C791" r:id="rId_hyperlink_1580" tooltip="ZTX450" display="ZTX450"/>
    <hyperlink ref="B792" r:id="rId_hyperlink_1581" tooltip="https://www.diodes.com/datasheet/download/ZTX451.pdf" display="https://www.diodes.com/datasheet/download/ZTX451.pdf"/>
    <hyperlink ref="C792" r:id="rId_hyperlink_1582" tooltip="ZTX451" display="ZTX451"/>
    <hyperlink ref="B793" r:id="rId_hyperlink_1583" tooltip="https://www.diodes.com/datasheet/download/ZTX453.pdf" display="https://www.diodes.com/datasheet/download/ZTX453.pdf"/>
    <hyperlink ref="C793" r:id="rId_hyperlink_1584" tooltip="ZTX453" display="ZTX453"/>
    <hyperlink ref="B794" r:id="rId_hyperlink_1585" tooltip="https://www.diodes.com/datasheet/download/ZTX455.pdf" display="https://www.diodes.com/datasheet/download/ZTX455.pdf"/>
    <hyperlink ref="C794" r:id="rId_hyperlink_1586" tooltip="ZTX455" display="ZTX455"/>
    <hyperlink ref="B795" r:id="rId_hyperlink_1587" tooltip="https://www.diodes.com/datasheet/download/ZTX457.pdf" display="https://www.diodes.com/datasheet/download/ZTX457.pdf"/>
    <hyperlink ref="C795" r:id="rId_hyperlink_1588" tooltip="ZTX457" display="ZTX457"/>
    <hyperlink ref="B796" r:id="rId_hyperlink_1589" tooltip="https://www.diodes.com/datasheet/download/ZTX458.pdf" display="https://www.diodes.com/datasheet/download/ZTX458.pdf"/>
    <hyperlink ref="C796" r:id="rId_hyperlink_1590" tooltip="ZTX458" display="ZTX458"/>
    <hyperlink ref="B797" r:id="rId_hyperlink_1591" tooltip="https://www.diodes.com/datasheet/download/ZTX549.pdf" display="https://www.diodes.com/datasheet/download/ZTX549.pdf"/>
    <hyperlink ref="C797" r:id="rId_hyperlink_1592" tooltip="ZTX549" display="ZTX549"/>
    <hyperlink ref="B798" r:id="rId_hyperlink_1593" tooltip="https://www.diodes.com/datasheet/download/ZTX551.pdf" display="https://www.diodes.com/datasheet/download/ZTX551.pdf"/>
    <hyperlink ref="C798" r:id="rId_hyperlink_1594" tooltip="ZTX551" display="ZTX551"/>
    <hyperlink ref="B799" r:id="rId_hyperlink_1595" tooltip="https://www.diodes.com/datasheet/download/ZTX553.pdf" display="https://www.diodes.com/datasheet/download/ZTX553.pdf"/>
    <hyperlink ref="C799" r:id="rId_hyperlink_1596" tooltip="ZTX553" display="ZTX553"/>
    <hyperlink ref="B800" r:id="rId_hyperlink_1597" tooltip="https://www.diodes.com/datasheet/download/ZTX558.pdf" display="https://www.diodes.com/datasheet/download/ZTX558.pdf"/>
    <hyperlink ref="C800" r:id="rId_hyperlink_1598" tooltip="ZTX558" display="ZTX558"/>
    <hyperlink ref="B801" r:id="rId_hyperlink_1599" tooltip="https://www.diodes.com/datasheet/download/ZTX558.pdf" display="https://www.diodes.com/datasheet/download/ZTX558.pdf"/>
    <hyperlink ref="C801" r:id="rId_hyperlink_1600" tooltip="ZTX558Q" display="ZTX558Q"/>
    <hyperlink ref="B802" r:id="rId_hyperlink_1601" tooltip="https://www.diodes.com/datasheet/download/ZTX560.pdf" display="https://www.diodes.com/datasheet/download/ZTX560.pdf"/>
    <hyperlink ref="C802" r:id="rId_hyperlink_1602" tooltip="ZTX560" display="ZTX560"/>
    <hyperlink ref="B803" r:id="rId_hyperlink_1603" tooltip="https://www.diodes.com/datasheet/download/ZTX603.pdf" display="https://www.diodes.com/datasheet/download/ZTX603.pdf"/>
    <hyperlink ref="C803" r:id="rId_hyperlink_1604" tooltip="ZTX603" display="ZTX603"/>
    <hyperlink ref="B804" r:id="rId_hyperlink_1605" tooltip="https://www.diodes.com/datasheet/download/ZTX605.pdf" display="https://www.diodes.com/datasheet/download/ZTX605.pdf"/>
    <hyperlink ref="C804" r:id="rId_hyperlink_1606" tooltip="ZTX605" display="ZTX605"/>
    <hyperlink ref="B805" r:id="rId_hyperlink_1607" tooltip="https://www.diodes.com/datasheet/download/ZTX614.pdf" display="https://www.diodes.com/datasheet/download/ZTX614.pdf"/>
    <hyperlink ref="C805" r:id="rId_hyperlink_1608" tooltip="ZTX614" display="ZTX614"/>
    <hyperlink ref="B806" r:id="rId_hyperlink_1609" tooltip="https://www.diodes.com/datasheet/download/ZTX614.pdf" display="https://www.diodes.com/datasheet/download/ZTX614.pdf"/>
    <hyperlink ref="C806" r:id="rId_hyperlink_1610" tooltip="ZTX614Q" display="ZTX614Q"/>
    <hyperlink ref="B807" r:id="rId_hyperlink_1611" tooltip="https://www.diodes.com/datasheet/download/ZTX618.pdf" display="https://www.diodes.com/datasheet/download/ZTX618.pdf"/>
    <hyperlink ref="C807" r:id="rId_hyperlink_1612" tooltip="ZTX618" display="ZTX618"/>
    <hyperlink ref="B808" r:id="rId_hyperlink_1613" tooltip="https://www.diodes.com/datasheet/download/ZTX649.pdf" display="https://www.diodes.com/datasheet/download/ZTX649.pdf"/>
    <hyperlink ref="C808" r:id="rId_hyperlink_1614" tooltip="ZTX649" display="ZTX649"/>
    <hyperlink ref="B809" r:id="rId_hyperlink_1615" tooltip="https://www.diodes.com/datasheet/download/ZTX651.pdf" display="https://www.diodes.com/datasheet/download/ZTX651.pdf"/>
    <hyperlink ref="C809" r:id="rId_hyperlink_1616" tooltip="ZTX651" display="ZTX651"/>
    <hyperlink ref="B810" r:id="rId_hyperlink_1617" tooltip="https://www.diodes.com/datasheet/download/ZTX653.pdf" display="https://www.diodes.com/datasheet/download/ZTX653.pdf"/>
    <hyperlink ref="C810" r:id="rId_hyperlink_1618" tooltip="ZTX653" display="ZTX653"/>
    <hyperlink ref="B811" r:id="rId_hyperlink_1619" tooltip="https://www.diodes.com/datasheet/download/ZTX657.pdf" display="https://www.diodes.com/datasheet/download/ZTX657.pdf"/>
    <hyperlink ref="C811" r:id="rId_hyperlink_1620" tooltip="ZTX657" display="ZTX657"/>
    <hyperlink ref="B812" r:id="rId_hyperlink_1621" tooltip="https://www.diodes.com/datasheet/download/ZTX658.pdf" display="https://www.diodes.com/datasheet/download/ZTX658.pdf"/>
    <hyperlink ref="C812" r:id="rId_hyperlink_1622" tooltip="ZTX658" display="ZTX658"/>
    <hyperlink ref="B813" r:id="rId_hyperlink_1623" tooltip="https://www.diodes.com/datasheet/download/ZTX688B.pdf" display="https://www.diodes.com/datasheet/download/ZTX688B.pdf"/>
    <hyperlink ref="C813" r:id="rId_hyperlink_1624" tooltip="ZTX688B" display="ZTX688B"/>
    <hyperlink ref="B814" r:id="rId_hyperlink_1625" tooltip="https://www.diodes.com/datasheet/download/ZTX689B.pdf" display="https://www.diodes.com/datasheet/download/ZTX689B.pdf"/>
    <hyperlink ref="C814" r:id="rId_hyperlink_1626" tooltip="ZTX689B" display="ZTX689B"/>
    <hyperlink ref="B815" r:id="rId_hyperlink_1627" tooltip="https://www.diodes.com/datasheet/download/ZTX690B.pdf" display="https://www.diodes.com/datasheet/download/ZTX690B.pdf"/>
    <hyperlink ref="C815" r:id="rId_hyperlink_1628" tooltip="ZTX690B" display="ZTX690B"/>
    <hyperlink ref="B816" r:id="rId_hyperlink_1629" tooltip="https://www.diodes.com/datasheet/download/ZTX692B.pdf" display="https://www.diodes.com/datasheet/download/ZTX692B.pdf"/>
    <hyperlink ref="C816" r:id="rId_hyperlink_1630" tooltip="ZTX692B" display="ZTX692B"/>
    <hyperlink ref="B817" r:id="rId_hyperlink_1631" tooltip="https://www.diodes.com/datasheet/download/ZTX694B.pdf" display="https://www.diodes.com/datasheet/download/ZTX694B.pdf"/>
    <hyperlink ref="C817" r:id="rId_hyperlink_1632" tooltip="ZTX694B" display="ZTX694B"/>
    <hyperlink ref="B818" r:id="rId_hyperlink_1633" tooltip="https://www.diodes.com/datasheet/download/ZTX696B.pdf" display="https://www.diodes.com/datasheet/download/ZTX696B.pdf"/>
    <hyperlink ref="C818" r:id="rId_hyperlink_1634" tooltip="ZTX696B" display="ZTX696B"/>
    <hyperlink ref="B819" r:id="rId_hyperlink_1635" tooltip="https://www.diodes.com/datasheet/download/ZTX705.pdf" display="https://www.diodes.com/datasheet/download/ZTX705.pdf"/>
    <hyperlink ref="C819" r:id="rId_hyperlink_1636" tooltip="ZTX705" display="ZTX705"/>
    <hyperlink ref="B820" r:id="rId_hyperlink_1637" tooltip="https://www.diodes.com/datasheet/download/ZTX718.pdf" display="https://www.diodes.com/datasheet/download/ZTX718.pdf"/>
    <hyperlink ref="C820" r:id="rId_hyperlink_1638" tooltip="ZTX718" display="ZTX718"/>
    <hyperlink ref="B821" r:id="rId_hyperlink_1639" tooltip="https://www.diodes.com/datasheet/download/ZTX749.pdf" display="https://www.diodes.com/datasheet/download/ZTX749.pdf"/>
    <hyperlink ref="C821" r:id="rId_hyperlink_1640" tooltip="ZTX749" display="ZTX749"/>
    <hyperlink ref="B822" r:id="rId_hyperlink_1641" tooltip="https://www.diodes.com/datasheet/download/ZTX751.pdf" display="https://www.diodes.com/datasheet/download/ZTX751.pdf"/>
    <hyperlink ref="C822" r:id="rId_hyperlink_1642" tooltip="ZTX751" display="ZTX751"/>
    <hyperlink ref="B823" r:id="rId_hyperlink_1643" tooltip="https://www.diodes.com/datasheet/download/ZTX753.pdf" display="https://www.diodes.com/datasheet/download/ZTX753.pdf"/>
    <hyperlink ref="C823" r:id="rId_hyperlink_1644" tooltip="ZTX753" display="ZTX753"/>
    <hyperlink ref="B824" r:id="rId_hyperlink_1645" tooltip="https://www.diodes.com/datasheet/download/ZTX757.pdf" display="https://www.diodes.com/datasheet/download/ZTX757.pdf"/>
    <hyperlink ref="C824" r:id="rId_hyperlink_1646" tooltip="ZTX757" display="ZTX757"/>
    <hyperlink ref="B825" r:id="rId_hyperlink_1647" tooltip="https://www.diodes.com/datasheet/download/ZTX758.pdf" display="https://www.diodes.com/datasheet/download/ZTX758.pdf"/>
    <hyperlink ref="C825" r:id="rId_hyperlink_1648" tooltip="ZTX758" display="ZTX758"/>
    <hyperlink ref="B826" r:id="rId_hyperlink_1649" tooltip="https://www.diodes.com/datasheet/download/ZTX788B.pdf" display="https://www.diodes.com/datasheet/download/ZTX788B.pdf"/>
    <hyperlink ref="C826" r:id="rId_hyperlink_1650" tooltip="ZTX788B" display="ZTX788B"/>
    <hyperlink ref="B827" r:id="rId_hyperlink_1651" tooltip="https://www.diodes.com/datasheet/download/ZTX789A.pdf" display="https://www.diodes.com/datasheet/download/ZTX789A.pdf"/>
    <hyperlink ref="C827" r:id="rId_hyperlink_1652" tooltip="ZTX789A" display="ZTX789A"/>
    <hyperlink ref="B828" r:id="rId_hyperlink_1653" tooltip="https://www.diodes.com/datasheet/download/ZTX790A.pdf" display="https://www.diodes.com/datasheet/download/ZTX790A.pdf"/>
    <hyperlink ref="C828" r:id="rId_hyperlink_1654" tooltip="ZTX790A" display="ZTX790A"/>
    <hyperlink ref="B829" r:id="rId_hyperlink_1655" tooltip="https://www.diodes.com/datasheet/download/ZTX792A.pdf" display="https://www.diodes.com/datasheet/download/ZTX792A.pdf"/>
    <hyperlink ref="C829" r:id="rId_hyperlink_1656" tooltip="ZTX792A" display="ZTX792A"/>
    <hyperlink ref="B830" r:id="rId_hyperlink_1657" tooltip="https://www.diodes.com/datasheet/download/ZTX795A.pdf" display="https://www.diodes.com/datasheet/download/ZTX795A.pdf"/>
    <hyperlink ref="C830" r:id="rId_hyperlink_1658" tooltip="ZTX795A" display="ZTX795A"/>
    <hyperlink ref="B831" r:id="rId_hyperlink_1659" tooltip="https://www.diodes.com/datasheet/download/ZTX796A.pdf" display="https://www.diodes.com/datasheet/download/ZTX796A.pdf"/>
    <hyperlink ref="C831" r:id="rId_hyperlink_1660" tooltip="ZTX796A" display="ZTX796A"/>
    <hyperlink ref="B832" r:id="rId_hyperlink_1661" tooltip="https://www.diodes.com/datasheet/download/ZTX849.pdf" display="https://www.diodes.com/datasheet/download/ZTX849.pdf"/>
    <hyperlink ref="C832" r:id="rId_hyperlink_1662" tooltip="ZTX849" display="ZTX849"/>
    <hyperlink ref="B833" r:id="rId_hyperlink_1663" tooltip="https://www.diodes.com/datasheet/download/ZTX851.pdf" display="https://www.diodes.com/datasheet/download/ZTX851.pdf"/>
    <hyperlink ref="C833" r:id="rId_hyperlink_1664" tooltip="ZTX851" display="ZTX851"/>
    <hyperlink ref="B834" r:id="rId_hyperlink_1665" tooltip="https://www.diodes.com/datasheet/download/ZTX853.pdf" display="https://www.diodes.com/datasheet/download/ZTX853.pdf"/>
    <hyperlink ref="C834" r:id="rId_hyperlink_1666" tooltip="ZTX853" display="ZTX853"/>
    <hyperlink ref="B835" r:id="rId_hyperlink_1667" tooltip="https://www.diodes.com/datasheet/download/ZTX855.pdf" display="https://www.diodes.com/datasheet/download/ZTX855.pdf"/>
    <hyperlink ref="C835" r:id="rId_hyperlink_1668" tooltip="ZTX855" display="ZTX855"/>
    <hyperlink ref="B836" r:id="rId_hyperlink_1669" tooltip="https://www.diodes.com/datasheet/download/ZTX857.pdf" display="https://www.diodes.com/datasheet/download/ZTX857.pdf"/>
    <hyperlink ref="C836" r:id="rId_hyperlink_1670" tooltip="ZTX857" display="ZTX857"/>
    <hyperlink ref="B837" r:id="rId_hyperlink_1671" tooltip="https://www.diodes.com/datasheet/download/ZTX869.pdf" display="https://www.diodes.com/datasheet/download/ZTX869.pdf"/>
    <hyperlink ref="C837" r:id="rId_hyperlink_1672" tooltip="ZTX869" display="ZTX869"/>
    <hyperlink ref="B838" r:id="rId_hyperlink_1673" tooltip="https://www.diodes.com/datasheet/download/ZTX948.pdf" display="https://www.diodes.com/datasheet/download/ZTX948.pdf"/>
    <hyperlink ref="C838" r:id="rId_hyperlink_1674" tooltip="ZTX948" display="ZTX948"/>
    <hyperlink ref="B839" r:id="rId_hyperlink_1675" tooltip="https://www.diodes.com/datasheet/download/ZTX949.pdf" display="https://www.diodes.com/datasheet/download/ZTX949.pdf"/>
    <hyperlink ref="C839" r:id="rId_hyperlink_1676" tooltip="ZTX949" display="ZTX949"/>
    <hyperlink ref="B840" r:id="rId_hyperlink_1677" tooltip="https://www.diodes.com/datasheet/download/ZTX951.pdf" display="https://www.diodes.com/datasheet/download/ZTX951.pdf"/>
    <hyperlink ref="C840" r:id="rId_hyperlink_1678" tooltip="ZTX951" display="ZTX951"/>
    <hyperlink ref="B841" r:id="rId_hyperlink_1679" tooltip="https://www.diodes.com/datasheet/download/ZTX953.pdf" display="https://www.diodes.com/datasheet/download/ZTX953.pdf"/>
    <hyperlink ref="C841" r:id="rId_hyperlink_1680" tooltip="ZTX953" display="ZTX953"/>
    <hyperlink ref="B842" r:id="rId_hyperlink_1681" tooltip="https://www.diodes.com/datasheet/download/ZTX955.pdf" display="https://www.diodes.com/datasheet/download/ZTX955.pdf"/>
    <hyperlink ref="C842" r:id="rId_hyperlink_1682" tooltip="ZTX955" display="ZTX955"/>
    <hyperlink ref="B843" r:id="rId_hyperlink_1683" tooltip="https://www.diodes.com/datasheet/download/ZTX956.pdf" display="https://www.diodes.com/datasheet/download/ZTX956.pdf"/>
    <hyperlink ref="C843" r:id="rId_hyperlink_1684" tooltip="ZTX956" display="ZTX956"/>
    <hyperlink ref="B844" r:id="rId_hyperlink_1685" tooltip="https://www.diodes.com/datasheet/download/ZTX957.pdf" display="https://www.diodes.com/datasheet/download/ZTX957.pdf"/>
    <hyperlink ref="C844" r:id="rId_hyperlink_1686" tooltip="ZTX957" display="ZTX957"/>
    <hyperlink ref="B845" r:id="rId_hyperlink_1687" tooltip="https://www.diodes.com/datasheet/download/ZTX958.pdf" display="https://www.diodes.com/datasheet/download/ZTX958.pdf"/>
    <hyperlink ref="C845" r:id="rId_hyperlink_1688" tooltip="ZTX958" display="ZTX958"/>
    <hyperlink ref="B846" r:id="rId_hyperlink_1689" tooltip="https://www.diodes.com/datasheet/download/ZTX968.pdf" display="https://www.diodes.com/datasheet/download/ZTX968.pdf"/>
    <hyperlink ref="C846" r:id="rId_hyperlink_1690" tooltip="ZTX968" display="ZTX968"/>
    <hyperlink ref="B847" r:id="rId_hyperlink_1691" tooltip="https://www.diodes.com/datasheet/download/ZUMT491.pdf" display="https://www.diodes.com/datasheet/download/ZUMT491.pdf"/>
    <hyperlink ref="C847" r:id="rId_hyperlink_1692" tooltip="ZUMT491" display="ZUMT491"/>
    <hyperlink ref="B848" r:id="rId_hyperlink_1693" tooltip="https://www.diodes.com/datasheet/download/ZUMT591.pdf" display="https://www.diodes.com/datasheet/download/ZUMT591.pdf"/>
    <hyperlink ref="C848" r:id="rId_hyperlink_1694" tooltip="ZUMT591" display="ZUMT591"/>
    <hyperlink ref="B849" r:id="rId_hyperlink_1695" tooltip="https://www.diodes.com/datasheet/download/ZUMT617.pdf" display="https://www.diodes.com/datasheet/download/ZUMT617.pdf"/>
    <hyperlink ref="C849" r:id="rId_hyperlink_1696" tooltip="ZUMT617" display="ZUMT617"/>
    <hyperlink ref="B850" r:id="rId_hyperlink_1697" tooltip="https://www.diodes.com/datasheet/download/ZUMT618.pdf" display="https://www.diodes.com/datasheet/download/ZUMT618.pdf"/>
    <hyperlink ref="C850" r:id="rId_hyperlink_1698" tooltip="ZUMT618" display="ZUMT618"/>
    <hyperlink ref="B851" r:id="rId_hyperlink_1699" tooltip="https://www.diodes.com/datasheet/download/ZUMT619.pdf" display="https://www.diodes.com/datasheet/download/ZUMT619.pdf"/>
    <hyperlink ref="C851" r:id="rId_hyperlink_1700" tooltip="ZUMT619" display="ZUMT619"/>
    <hyperlink ref="B852" r:id="rId_hyperlink_1701" tooltip="https://www.diodes.com/datasheet/download/ZUMT717.pdf" display="https://www.diodes.com/datasheet/download/ZUMT717.pdf"/>
    <hyperlink ref="C852" r:id="rId_hyperlink_1702" tooltip="ZUMT717" display="ZUMT717"/>
    <hyperlink ref="B853" r:id="rId_hyperlink_1703" tooltip="https://www.diodes.com/datasheet/download/ZUMT718.pdf" display="https://www.diodes.com/datasheet/download/ZUMT718.pdf"/>
    <hyperlink ref="C853" r:id="rId_hyperlink_1704" tooltip="ZUMT718" display="ZUMT718"/>
    <hyperlink ref="B854" r:id="rId_hyperlink_1705" tooltip="https://www.diodes.com/datasheet/download/ZUMT720.pdf" display="https://www.diodes.com/datasheet/download/ZUMT720.pdf"/>
    <hyperlink ref="C854" r:id="rId_hyperlink_1706" tooltip="ZUMT720" display="ZUMT720"/>
    <hyperlink ref="B855" r:id="rId_hyperlink_1707" tooltip="https://www.diodes.com/datasheet/download/ZUMTS17N.pdf" display="https://www.diodes.com/datasheet/download/ZUMTS17N.pdf"/>
    <hyperlink ref="C855" r:id="rId_hyperlink_1708" tooltip="ZUMTS17N" display="ZUMTS17N"/>
    <hyperlink ref="B856" r:id="rId_hyperlink_1709" tooltip="https://www.diodes.com/datasheet/download/ZX5T1951G.pdf" display="https://www.diodes.com/datasheet/download/ZX5T1951G.pdf"/>
    <hyperlink ref="C856" r:id="rId_hyperlink_1710" tooltip="ZX5T1951G" display="ZX5T1951G"/>
    <hyperlink ref="B857" r:id="rId_hyperlink_1711" tooltip="https://www.diodes.com/datasheet/download/ZX5T1951GQTA.pdf" display="https://www.diodes.com/datasheet/download/ZX5T1951GQTA.pdf"/>
    <hyperlink ref="C857" r:id="rId_hyperlink_1712" tooltip="ZX5T1951GQ" display="ZX5T1951GQ"/>
    <hyperlink ref="B858" r:id="rId_hyperlink_1713" tooltip="https://www.diodes.com/datasheet/download/ZX5T2E6.pdf" display="https://www.diodes.com/datasheet/download/ZX5T2E6.pdf"/>
    <hyperlink ref="C858" r:id="rId_hyperlink_1714" tooltip="ZX5T2E6" display="ZX5T2E6"/>
    <hyperlink ref="B859" r:id="rId_hyperlink_1715" tooltip="https://www.diodes.com/datasheet/download/ZX5T3Z.pdf" display="https://www.diodes.com/datasheet/download/ZX5T3Z.pdf"/>
    <hyperlink ref="C859" r:id="rId_hyperlink_1716" tooltip="ZX5T3Z" display="ZX5T3Z"/>
    <hyperlink ref="B860" r:id="rId_hyperlink_1717" tooltip="https://www.diodes.com/datasheet/download/ZX5T851A.pdf" display="https://www.diodes.com/datasheet/download/ZX5T851A.pdf"/>
    <hyperlink ref="C860" r:id="rId_hyperlink_1718" tooltip="ZX5T851A" display="ZX5T851A"/>
    <hyperlink ref="B861" r:id="rId_hyperlink_1719" tooltip="https://www.diodes.com/datasheet/download/ZX5T851G.pdf" display="https://www.diodes.com/datasheet/download/ZX5T851G.pdf"/>
    <hyperlink ref="C861" r:id="rId_hyperlink_1720" tooltip="ZX5T851G" display="ZX5T851G"/>
    <hyperlink ref="B862" r:id="rId_hyperlink_1721" tooltip="https://www.diodes.com/datasheet/download/ZX5T851GQ.pdf" display="https://www.diodes.com/datasheet/download/ZX5T851GQ.pdf"/>
    <hyperlink ref="C862" r:id="rId_hyperlink_1722" tooltip="ZX5T851GQ" display="ZX5T851GQ"/>
    <hyperlink ref="B863" r:id="rId_hyperlink_1723" tooltip="https://www.diodes.com/datasheet/download/ZX5T853G.pdf" display="https://www.diodes.com/datasheet/download/ZX5T853G.pdf"/>
    <hyperlink ref="C863" r:id="rId_hyperlink_1724" tooltip="ZX5T853G" display="ZX5T853G"/>
    <hyperlink ref="B864" r:id="rId_hyperlink_1725" tooltip="https://www.diodes.com/datasheet/download/ZX5T949G.pdf" display="https://www.diodes.com/datasheet/download/ZX5T949G.pdf"/>
    <hyperlink ref="C864" r:id="rId_hyperlink_1726" tooltip="ZX5T949G" display="ZX5T949G"/>
    <hyperlink ref="B865" r:id="rId_hyperlink_1727" tooltip="https://www.diodes.com/datasheet/download/ZX5T951G.pdf" display="https://www.diodes.com/datasheet/download/ZX5T951G.pdf"/>
    <hyperlink ref="C865" r:id="rId_hyperlink_1728" tooltip="ZX5T951G" display="ZX5T951G"/>
    <hyperlink ref="B866" r:id="rId_hyperlink_1729" tooltip="https://www.diodes.com/datasheet/download/ZX5T951GQ.pdf" display="https://www.diodes.com/datasheet/download/ZX5T951GQ.pdf"/>
    <hyperlink ref="C866" r:id="rId_hyperlink_1730" tooltip="ZX5T951GQ" display="ZX5T951GQ"/>
    <hyperlink ref="B867" r:id="rId_hyperlink_1731" tooltip="https://www.diodes.com/datasheet/download/ZX5T953G.pdf" display="https://www.diodes.com/datasheet/download/ZX5T953G.pdf"/>
    <hyperlink ref="C867" r:id="rId_hyperlink_1732" tooltip="ZX5T953G" display="ZX5T953G"/>
    <hyperlink ref="B868" r:id="rId_hyperlink_1733" tooltip="https://www.diodes.com/datasheet/download/ZX5T953G.pdf" display="https://www.diodes.com/datasheet/download/ZX5T953G.pdf"/>
    <hyperlink ref="C868" r:id="rId_hyperlink_1734" tooltip="ZX5T953GQ" display="ZX5T953GQ"/>
    <hyperlink ref="B869" r:id="rId_hyperlink_1735" tooltip="https://www.diodes.com/datasheet/download/ZX5T955G.pdf" display="https://www.diodes.com/datasheet/download/ZX5T955G.pdf"/>
    <hyperlink ref="C869" r:id="rId_hyperlink_1736" tooltip="ZX5T955G" display="ZX5T955G"/>
    <hyperlink ref="B870" r:id="rId_hyperlink_1737" tooltip="https://www.diodes.com/datasheet/download/ZX5T955Z.pdf" display="https://www.diodes.com/datasheet/download/ZX5T955Z.pdf"/>
    <hyperlink ref="C870" r:id="rId_hyperlink_1738" tooltip="ZX5T955Z" display="ZX5T955Z"/>
    <hyperlink ref="B871" r:id="rId_hyperlink_1739" tooltip="https://www.diodes.com/datasheet/download/ZXT1053AK.pdf" display="https://www.diodes.com/datasheet/download/ZXT1053AK.pdf"/>
    <hyperlink ref="C871" r:id="rId_hyperlink_1740" tooltip="ZXT1053AK" display="ZXT1053AK"/>
    <hyperlink ref="B872" r:id="rId_hyperlink_1741" tooltip="https://www.diodes.com/datasheet/download/ZXT1053AK.pdf" display="https://www.diodes.com/datasheet/download/ZXT1053AK.pdf"/>
    <hyperlink ref="C872" r:id="rId_hyperlink_1742" tooltip="ZXT1053AKQ" display="ZXT1053AKQ"/>
    <hyperlink ref="B873" r:id="rId_hyperlink_1743" tooltip="https://www.diodes.com/datasheet/download/ZXT10N15DE6.pdf" display="https://www.diodes.com/datasheet/download/ZXT10N15DE6.pdf"/>
    <hyperlink ref="C873" r:id="rId_hyperlink_1744" tooltip="ZXT10N15DE6" display="ZXT10N15DE6"/>
    <hyperlink ref="B874" r:id="rId_hyperlink_1745" tooltip="https://www.diodes.com/datasheet/download/ZXT10N20DE6.pdf" display="https://www.diodes.com/datasheet/download/ZXT10N20DE6.pdf"/>
    <hyperlink ref="C874" r:id="rId_hyperlink_1746" tooltip="ZXT10N20DE6" display="ZXT10N20DE6"/>
    <hyperlink ref="B875" r:id="rId_hyperlink_1747" tooltip="https://www.diodes.com/datasheet/download/ZXT10N50DE6.pdf" display="https://www.diodes.com/datasheet/download/ZXT10N50DE6.pdf"/>
    <hyperlink ref="C875" r:id="rId_hyperlink_1748" tooltip="ZXT10N50DE6" display="ZXT10N50DE6"/>
    <hyperlink ref="B876" r:id="rId_hyperlink_1749" tooltip="https://www.diodes.com/datasheet/download/ZXT10P12DE6.pdf" display="https://www.diodes.com/datasheet/download/ZXT10P12DE6.pdf"/>
    <hyperlink ref="C876" r:id="rId_hyperlink_1750" tooltip="ZXT10P12DE6" display="ZXT10P12DE6"/>
    <hyperlink ref="B877" r:id="rId_hyperlink_1751" tooltip="https://www.diodes.com/datasheet/download/ZXT10P20DE6.pdf" display="https://www.diodes.com/datasheet/download/ZXT10P20DE6.pdf"/>
    <hyperlink ref="C877" r:id="rId_hyperlink_1752" tooltip="ZXT10P20DE6" display="ZXT10P20DE6"/>
    <hyperlink ref="B878" r:id="rId_hyperlink_1753" tooltip="https://www.diodes.com/datasheet/download/ZXT10P20DE6Q.pdf" display="https://www.diodes.com/datasheet/download/ZXT10P20DE6Q.pdf"/>
    <hyperlink ref="C878" r:id="rId_hyperlink_1754" tooltip="ZXT10P20DE6Q" display="ZXT10P20DE6Q"/>
    <hyperlink ref="B879" r:id="rId_hyperlink_1755" tooltip="https://www.diodes.com/datasheet/download/ZXT10P40DE6.pdf" display="https://www.diodes.com/datasheet/download/ZXT10P40DE6.pdf"/>
    <hyperlink ref="C879" r:id="rId_hyperlink_1756" tooltip="ZXT10P40DE6" display="ZXT10P40DE6"/>
    <hyperlink ref="B880" r:id="rId_hyperlink_1757" tooltip="https://www.diodes.com/datasheet/download/ZXT12N20DX.pdf" display="https://www.diodes.com/datasheet/download/ZXT12N20DX.pdf"/>
    <hyperlink ref="C880" r:id="rId_hyperlink_1758" tooltip="ZXT12N20DX" display="ZXT12N20DX"/>
    <hyperlink ref="B881" r:id="rId_hyperlink_1759" tooltip="https://www.diodes.com/datasheet/download/ZXT12N50DX.pdf" display="https://www.diodes.com/datasheet/download/ZXT12N50DX.pdf"/>
    <hyperlink ref="C881" r:id="rId_hyperlink_1760" tooltip="ZXT12N50DX" display="ZXT12N50DX"/>
    <hyperlink ref="B882" r:id="rId_hyperlink_1761" tooltip="https://www.diodes.com/datasheet/download/ZXT12P12DX.pdf" display="https://www.diodes.com/datasheet/download/ZXT12P12DX.pdf"/>
    <hyperlink ref="C882" r:id="rId_hyperlink_1762" tooltip="ZXT12P12DX" display="ZXT12P12DX"/>
    <hyperlink ref="B883" r:id="rId_hyperlink_1763" tooltip="https://www.diodes.com/datasheet/download/ZXT12P40DX.pdf" display="https://www.diodes.com/datasheet/download/ZXT12P40DX.pdf"/>
    <hyperlink ref="C883" r:id="rId_hyperlink_1764" tooltip="ZXT12P40DX" display="ZXT12P40DX"/>
    <hyperlink ref="B884" r:id="rId_hyperlink_1765" tooltip="https://www.diodes.com/datasheet/download/ZXT13N15DE6.pdf" display="https://www.diodes.com/datasheet/download/ZXT13N15DE6.pdf"/>
    <hyperlink ref="C884" r:id="rId_hyperlink_1766" tooltip="ZXT13N15DE6" display="ZXT13N15DE6"/>
    <hyperlink ref="B885" r:id="rId_hyperlink_1767" tooltip="https://www.diodes.com/datasheet/download/ZXT13N20DE6.pdf" display="https://www.diodes.com/datasheet/download/ZXT13N20DE6.pdf"/>
    <hyperlink ref="C885" r:id="rId_hyperlink_1768" tooltip="ZXT13N20DE6" display="ZXT13N20DE6"/>
    <hyperlink ref="B886" r:id="rId_hyperlink_1769" tooltip="https://www.diodes.com/datasheet/download/ZXT13N50DE6.pdf" display="https://www.diodes.com/datasheet/download/ZXT13N50DE6.pdf"/>
    <hyperlink ref="C886" r:id="rId_hyperlink_1770" tooltip="ZXT13N50DE6" display="ZXT13N50DE6"/>
    <hyperlink ref="B887" r:id="rId_hyperlink_1771" tooltip="https://www.diodes.com/datasheet/download/ZXT13N50DE6.pdf" display="https://www.diodes.com/datasheet/download/ZXT13N50DE6.pdf"/>
    <hyperlink ref="C887" r:id="rId_hyperlink_1772" tooltip="ZXT13N50DE6Q" display="ZXT13N50DE6Q"/>
    <hyperlink ref="B888" r:id="rId_hyperlink_1773" tooltip="https://www.diodes.com/datasheet/download/ZXT13P12DE6.pdf" display="https://www.diodes.com/datasheet/download/ZXT13P12DE6.pdf"/>
    <hyperlink ref="C888" r:id="rId_hyperlink_1774" tooltip="ZXT13P12DE6" display="ZXT13P12DE6"/>
    <hyperlink ref="B889" r:id="rId_hyperlink_1775" tooltip="https://www.diodes.com/datasheet/download/ZXT13P20DE6.pdf" display="https://www.diodes.com/datasheet/download/ZXT13P20DE6.pdf"/>
    <hyperlink ref="C889" r:id="rId_hyperlink_1776" tooltip="ZXT13P20DE6" display="ZXT13P20DE6"/>
    <hyperlink ref="B890" r:id="rId_hyperlink_1777" tooltip="https://www.diodes.com/datasheet/download/ZXT13P40DE6.pdf" display="https://www.diodes.com/datasheet/download/ZXT13P40DE6.pdf"/>
    <hyperlink ref="C890" r:id="rId_hyperlink_1778" tooltip="ZXT13P40DE6" display="ZXT13P40DE6"/>
    <hyperlink ref="B891" r:id="rId_hyperlink_1779" tooltip="https://www.diodes.com/datasheet/download/ZXT13P40DE6.pdf" display="https://www.diodes.com/datasheet/download/ZXT13P40DE6.pdf"/>
    <hyperlink ref="C891" r:id="rId_hyperlink_1780" tooltip="ZXT13P40DE6Q" display="ZXT13P40DE6Q"/>
    <hyperlink ref="B892" r:id="rId_hyperlink_1781" tooltip="https://www.diodes.com/datasheet/download/ZXT690BK.pdf" display="https://www.diodes.com/datasheet/download/ZXT690BK.pdf"/>
    <hyperlink ref="C892" r:id="rId_hyperlink_1782" tooltip="ZXT690BK" display="ZXT690BK"/>
    <hyperlink ref="B893" r:id="rId_hyperlink_1783" tooltip="https://www.diodes.com/datasheet/download/ZXT690BK.pdf" display="https://www.diodes.com/datasheet/download/ZXT690BK.pdf"/>
    <hyperlink ref="C893" r:id="rId_hyperlink_1784" tooltip="ZXT690BKQ" display="ZXT690BKQ"/>
    <hyperlink ref="B894" r:id="rId_hyperlink_1785" tooltip="https://www.diodes.com/datasheet/download/ZXT790AK.pdf" display="https://www.diodes.com/datasheet/download/ZXT790AK.pdf"/>
    <hyperlink ref="C894" r:id="rId_hyperlink_1786" tooltip="ZXT790AK" display="ZXT790AK"/>
    <hyperlink ref="B895" r:id="rId_hyperlink_1787" tooltip="https://www.diodes.com/datasheet/download/ZXT849K.pdf" display="https://www.diodes.com/datasheet/download/ZXT849K.pdf"/>
    <hyperlink ref="C895" r:id="rId_hyperlink_1788" tooltip="ZXT849K" display="ZXT849K"/>
    <hyperlink ref="B896" r:id="rId_hyperlink_1789" tooltip="https://www.diodes.com/datasheet/download/ZXT951K.pdf" display="https://www.diodes.com/datasheet/download/ZXT951K.pdf"/>
    <hyperlink ref="C896" r:id="rId_hyperlink_1790" tooltip="ZXT951K" display="ZXT951K"/>
    <hyperlink ref="B897" r:id="rId_hyperlink_1791" tooltip="https://www.diodes.com/datasheet/download/ZXT951KQ.pdf" display="https://www.diodes.com/datasheet/download/ZXT951KQ.pdf"/>
    <hyperlink ref="C897" r:id="rId_hyperlink_1792" tooltip="ZXT951KQ" display="ZXT951KQ"/>
    <hyperlink ref="B898" r:id="rId_hyperlink_1793" tooltip="https://www.diodes.com/datasheet/download/ZXT953K.pdf" display="https://www.diodes.com/datasheet/download/ZXT953K.pdf"/>
    <hyperlink ref="C898" r:id="rId_hyperlink_1794" tooltip="ZXT953K" display="ZXT953K"/>
    <hyperlink ref="B899" r:id="rId_hyperlink_1795" tooltip="https://www.diodes.com/datasheet/download/ZXTC2045E6.pdf" display="https://www.diodes.com/datasheet/download/ZXTC2045E6.pdf"/>
    <hyperlink ref="C899" r:id="rId_hyperlink_1796" tooltip="ZXTC2045E6" display="ZXTC2045E6"/>
    <hyperlink ref="B900" r:id="rId_hyperlink_1797" tooltip="https://www.diodes.com/datasheet/download/ZXTC2045E6.pdf" display="https://www.diodes.com/datasheet/download/ZXTC2045E6.pdf"/>
    <hyperlink ref="C900" r:id="rId_hyperlink_1798" tooltip="ZXTC2045E6Q" display="ZXTC2045E6Q"/>
    <hyperlink ref="B901" r:id="rId_hyperlink_1799" tooltip="https://www.diodes.com/datasheet/download/ZXTC2061E6.pdf" display="https://www.diodes.com/datasheet/download/ZXTC2061E6.pdf"/>
    <hyperlink ref="C901" r:id="rId_hyperlink_1800" tooltip="ZXTC2061E6" display="ZXTC2061E6"/>
    <hyperlink ref="B902" r:id="rId_hyperlink_1801" tooltip="https://www.diodes.com/datasheet/download/ZXTC2062E6.pdf" display="https://www.diodes.com/datasheet/download/ZXTC2062E6.pdf"/>
    <hyperlink ref="C902" r:id="rId_hyperlink_1802" tooltip="ZXTC2062E6" display="ZXTC2062E6"/>
    <hyperlink ref="B903" r:id="rId_hyperlink_1803" tooltip="https://www.diodes.com/datasheet/download/ZXTC2063E6.pdf" display="https://www.diodes.com/datasheet/download/ZXTC2063E6.pdf"/>
    <hyperlink ref="C903" r:id="rId_hyperlink_1804" tooltip="ZXTC2063E6" display="ZXTC2063E6"/>
    <hyperlink ref="B904" r:id="rId_hyperlink_1805" tooltip="https://www.diodes.com/datasheet/download/ZXTC4591AMC.pdf" display="https://www.diodes.com/datasheet/download/ZXTC4591AMC.pdf"/>
    <hyperlink ref="C904" r:id="rId_hyperlink_1806" tooltip="ZXTC4591AMC" display="ZXTC4591AMC"/>
    <hyperlink ref="B905" r:id="rId_hyperlink_1807" tooltip="https://www.diodes.com/datasheet/download/ZXTC4591AMC.pdf" display="https://www.diodes.com/datasheet/download/ZXTC4591AMC.pdf"/>
    <hyperlink ref="C905" r:id="rId_hyperlink_1808" tooltip="ZXTC4591AMCQ" display="ZXTC4591AMCQ"/>
    <hyperlink ref="B906" r:id="rId_hyperlink_1809" tooltip="https://www.diodes.com/datasheet/download/ZXTC6717MC.pdf" display="https://www.diodes.com/datasheet/download/ZXTC6717MC.pdf"/>
    <hyperlink ref="C906" r:id="rId_hyperlink_1810" tooltip="ZXTC6717MC" display="ZXTC6717MC"/>
    <hyperlink ref="B907" r:id="rId_hyperlink_1811" tooltip="https://www.diodes.com/datasheet/download/ZXTC6717MC.pdf" display="https://www.diodes.com/datasheet/download/ZXTC6717MC.pdf"/>
    <hyperlink ref="C907" r:id="rId_hyperlink_1812" tooltip="ZXTC6717MCQ" display="ZXTC6717MCQ"/>
    <hyperlink ref="B908" r:id="rId_hyperlink_1813" tooltip="https://www.diodes.com/datasheet/download/ZXTC6718MC.pdf" display="https://www.diodes.com/datasheet/download/ZXTC6718MC.pdf"/>
    <hyperlink ref="C908" r:id="rId_hyperlink_1814" tooltip="ZXTC6718MC" display="ZXTC6718MC"/>
    <hyperlink ref="B909" r:id="rId_hyperlink_1815" tooltip="https://www.diodes.com/datasheet/download/ZXTC6718MCQ.pdf" display="https://www.diodes.com/datasheet/download/ZXTC6718MCQ.pdf"/>
    <hyperlink ref="C909" r:id="rId_hyperlink_1816" tooltip="ZXTC6718MCQ" display="ZXTC6718MCQ"/>
    <hyperlink ref="B910" r:id="rId_hyperlink_1817" tooltip="https://www.diodes.com/datasheet/download/ZXTC6719MC.pdf" display="https://www.diodes.com/datasheet/download/ZXTC6719MC.pdf"/>
    <hyperlink ref="C910" r:id="rId_hyperlink_1818" tooltip="ZXTC6719MC" display="ZXTC6719MC"/>
    <hyperlink ref="B911" r:id="rId_hyperlink_1819" tooltip="https://www.diodes.com/datasheet/download/ZXTC6720MC.pdf" display="https://www.diodes.com/datasheet/download/ZXTC6720MC.pdf"/>
    <hyperlink ref="C911" r:id="rId_hyperlink_1820" tooltip="ZXTC6720MC" display="ZXTC6720MC"/>
    <hyperlink ref="B912" r:id="rId_hyperlink_1821" tooltip="https://www.diodes.com/datasheet/download/ZXTD09N50DE6.pdf" display="https://www.diodes.com/datasheet/download/ZXTD09N50DE6.pdf"/>
    <hyperlink ref="C912" r:id="rId_hyperlink_1822" tooltip="ZXTD09N50DE6" display="ZXTD09N50DE6"/>
    <hyperlink ref="B913" r:id="rId_hyperlink_1823" tooltip="https://www.diodes.com/datasheet/download/ZXTD2090E6.pdf" display="https://www.diodes.com/datasheet/download/ZXTD2090E6.pdf"/>
    <hyperlink ref="C913" r:id="rId_hyperlink_1824" tooltip="ZXTD2090E6" display="ZXTD2090E6"/>
    <hyperlink ref="B914" r:id="rId_hyperlink_1825" tooltip="https://www.diodes.com/datasheet/download/ZXTD4591E6.pdf" display="https://www.diodes.com/datasheet/download/ZXTD4591E6.pdf"/>
    <hyperlink ref="C914" r:id="rId_hyperlink_1826" tooltip="ZXTD4591E6" display="ZXTD4591E6"/>
    <hyperlink ref="B915" r:id="rId_hyperlink_1827" tooltip="https://www.diodes.com/datasheet/download/ZXTD617MC.pdf" display="https://www.diodes.com/datasheet/download/ZXTD617MC.pdf"/>
    <hyperlink ref="C915" r:id="rId_hyperlink_1828" tooltip="ZXTD617MC" display="ZXTD617MC"/>
    <hyperlink ref="B916" r:id="rId_hyperlink_1829" tooltip="https://www.diodes.com/datasheet/download/ZXTD618MC.pdf" display="https://www.diodes.com/datasheet/download/ZXTD618MC.pdf"/>
    <hyperlink ref="C916" r:id="rId_hyperlink_1830" tooltip="ZXTD618MC" display="ZXTD618MC"/>
    <hyperlink ref="B917" r:id="rId_hyperlink_1831" tooltip="https://www.diodes.com/datasheet/download/ZXTD619MC.pdf" display="https://www.diodes.com/datasheet/download/ZXTD619MC.pdf"/>
    <hyperlink ref="C917" r:id="rId_hyperlink_1832" tooltip="ZXTD619MC" display="ZXTD619MC"/>
    <hyperlink ref="B918" r:id="rId_hyperlink_1833" tooltip="https://www.diodes.com/datasheet/download/ZXTD6717E6.pdf" display="https://www.diodes.com/datasheet/download/ZXTD6717E6.pdf"/>
    <hyperlink ref="C918" r:id="rId_hyperlink_1834" tooltip="ZXTD6717E6" display="ZXTD6717E6"/>
    <hyperlink ref="B919" r:id="rId_hyperlink_1835" tooltip="https://www.diodes.com/datasheet/download/ZXTD6717E6.pdf" display="https://www.diodes.com/datasheet/download/ZXTD6717E6.pdf"/>
    <hyperlink ref="C919" r:id="rId_hyperlink_1836" tooltip="ZXTD6717E6Q" display="ZXTD6717E6Q"/>
    <hyperlink ref="B920" r:id="rId_hyperlink_1837" tooltip="https://www.diodes.com/datasheet/download/ZXTD717MC.pdf" display="https://www.diodes.com/datasheet/download/ZXTD717MC.pdf"/>
    <hyperlink ref="C920" r:id="rId_hyperlink_1838" tooltip="ZXTD717MC" display="ZXTD717MC"/>
    <hyperlink ref="B921" r:id="rId_hyperlink_1839" tooltip="https://www.diodes.com/datasheet/download/ZXTD718MC.pdf" display="https://www.diodes.com/datasheet/download/ZXTD718MC.pdf"/>
    <hyperlink ref="C921" r:id="rId_hyperlink_1840" tooltip="ZXTD718MC" display="ZXTD718MC"/>
    <hyperlink ref="B922" r:id="rId_hyperlink_1841" tooltip="https://www.diodes.com/datasheet/download/ZXTD720MC.pdf" display="https://www.diodes.com/datasheet/download/ZXTD720MC.pdf"/>
    <hyperlink ref="C922" r:id="rId_hyperlink_1842" tooltip="ZXTD720MC" display="ZXTD720MC"/>
    <hyperlink ref="B923" r:id="rId_hyperlink_1843" tooltip="https://www.diodes.com/datasheet/download/ZXTN04120HFF.pdf" display="https://www.diodes.com/datasheet/download/ZXTN04120HFF.pdf"/>
    <hyperlink ref="C923" r:id="rId_hyperlink_1844" tooltip="ZXTN04120HFF" display="ZXTN04120HFF"/>
    <hyperlink ref="B924" r:id="rId_hyperlink_1845" tooltip="https://www.diodes.com/datasheet/download/ZXTN04120HK.pdf" display="https://www.diodes.com/datasheet/download/ZXTN04120HK.pdf"/>
    <hyperlink ref="C924" r:id="rId_hyperlink_1846" tooltip="ZXTN04120HK" display="ZXTN04120HK"/>
    <hyperlink ref="B925" r:id="rId_hyperlink_1847" tooltip="https://www.diodes.com/datasheet/download/ZXTN04120HP5.pdf" display="https://www.diodes.com/datasheet/download/ZXTN04120HP5.pdf"/>
    <hyperlink ref="C925" r:id="rId_hyperlink_1848" tooltip="ZXTN04120HP5" display="ZXTN04120HP5"/>
    <hyperlink ref="B926" r:id="rId_hyperlink_1849" tooltip="https://www.diodes.com/datasheet/download/ZXTN07012EFF.pdf" display="https://www.diodes.com/datasheet/download/ZXTN07012EFF.pdf"/>
    <hyperlink ref="C926" r:id="rId_hyperlink_1850" tooltip="ZXTN07012EFF" display="ZXTN07012EFF"/>
    <hyperlink ref="B927" r:id="rId_hyperlink_1851" tooltip="https://www.diodes.com/datasheet/download/ZXTN07045EFF.pdf" display="https://www.diodes.com/datasheet/download/ZXTN07045EFF.pdf"/>
    <hyperlink ref="C927" r:id="rId_hyperlink_1852" tooltip="ZXTN07045EFF" display="ZXTN07045EFF"/>
    <hyperlink ref="B928" r:id="rId_hyperlink_1853" tooltip="https://www.diodes.com/datasheet/download/ZXTN08400BFF.pdf" display="https://www.diodes.com/datasheet/download/ZXTN08400BFF.pdf"/>
    <hyperlink ref="C928" r:id="rId_hyperlink_1854" tooltip="ZXTN08400BFF" display="ZXTN08400BFF"/>
    <hyperlink ref="B929" r:id="rId_hyperlink_1855" tooltip="https://www.diodes.com/datasheet/download/ZXTN08400BNS.pdf" display="https://www.diodes.com/datasheet/download/ZXTN08400BNS.pdf"/>
    <hyperlink ref="C929" r:id="rId_hyperlink_1856" tooltip="ZXTN08400BNS" display="ZXTN08400BNS"/>
    <hyperlink ref="B930" r:id="rId_hyperlink_1857" tooltip="https://www.diodes.com/datasheet/download/ZXTN10150DZ.pdf" display="https://www.diodes.com/datasheet/download/ZXTN10150DZ.pdf"/>
    <hyperlink ref="C930" r:id="rId_hyperlink_1858" tooltip="ZXTN10150DZ" display="ZXTN10150DZ"/>
    <hyperlink ref="B931" r:id="rId_hyperlink_1859" tooltip="https://www.diodes.com/datasheet/download/ZXTN19020CFF.pdf" display="https://www.diodes.com/datasheet/download/ZXTN19020CFF.pdf"/>
    <hyperlink ref="C931" r:id="rId_hyperlink_1860" tooltip="ZXTN19020CFF" display="ZXTN19020CFF"/>
    <hyperlink ref="B932" r:id="rId_hyperlink_1861" tooltip="https://www.diodes.com/datasheet/download/ZXTN19020DFF.pdf" display="https://www.diodes.com/datasheet/download/ZXTN19020DFF.pdf"/>
    <hyperlink ref="C932" r:id="rId_hyperlink_1862" tooltip="ZXTN19020DFF" display="ZXTN19020DFF"/>
    <hyperlink ref="B933" r:id="rId_hyperlink_1863" tooltip="https://www.diodes.com/datasheet/download/ZXTN19020DG.pdf" display="https://www.diodes.com/datasheet/download/ZXTN19020DG.pdf"/>
    <hyperlink ref="C933" r:id="rId_hyperlink_1864" tooltip="ZXTN19020DG" display="ZXTN19020DG"/>
    <hyperlink ref="B934" r:id="rId_hyperlink_1865" tooltip="https://www.diodes.com/datasheet/download/ZXTN19020DZ.pdf" display="https://www.diodes.com/datasheet/download/ZXTN19020DZ.pdf"/>
    <hyperlink ref="C934" r:id="rId_hyperlink_1866" tooltip="ZXTN19020DZ" display="ZXTN19020DZ"/>
    <hyperlink ref="B935" r:id="rId_hyperlink_1867" tooltip="https://www.diodes.com/datasheet/download/ZXTN19020DZQ.pdf" display="https://www.diodes.com/datasheet/download/ZXTN19020DZQ.pdf"/>
    <hyperlink ref="C935" r:id="rId_hyperlink_1868" tooltip="ZXTN19020DZQ" display="ZXTN19020DZQ"/>
    <hyperlink ref="B936" r:id="rId_hyperlink_1869" tooltip="https://www.diodes.com/datasheet/download/ZXTN19055DZ.pdf" display="https://www.diodes.com/datasheet/download/ZXTN19055DZ.pdf"/>
    <hyperlink ref="C936" r:id="rId_hyperlink_1870" tooltip="ZXTN19055DZ" display="ZXTN19055DZ"/>
    <hyperlink ref="B937" r:id="rId_hyperlink_1871" tooltip="https://www.diodes.com/datasheet/download/ZXTN19060CFF.pdf" display="https://www.diodes.com/datasheet/download/ZXTN19060CFF.pdf"/>
    <hyperlink ref="C937" r:id="rId_hyperlink_1872" tooltip="ZXTN19060CFF" display="ZXTN19060CFF"/>
    <hyperlink ref="B938" r:id="rId_hyperlink_1873" tooltip="https://www.diodes.com/datasheet/download/ZXTN19060CG.pdf" display="https://www.diodes.com/datasheet/download/ZXTN19060CG.pdf"/>
    <hyperlink ref="C938" r:id="rId_hyperlink_1874" tooltip="ZXTN19060CG" display="ZXTN19060CG"/>
    <hyperlink ref="B939" r:id="rId_hyperlink_1875" tooltip="https://www.diodes.com/datasheet/download/ZXTN19100CFF.pdf" display="https://www.diodes.com/datasheet/download/ZXTN19100CFF.pdf"/>
    <hyperlink ref="C939" r:id="rId_hyperlink_1876" tooltip="ZXTN19100CFF" display="ZXTN19100CFF"/>
    <hyperlink ref="B940" r:id="rId_hyperlink_1877" tooltip="https://www.diodes.com/datasheet/download/ZXTN19100CG.pdf" display="https://www.diodes.com/datasheet/download/ZXTN19100CG.pdf"/>
    <hyperlink ref="C940" r:id="rId_hyperlink_1878" tooltip="ZXTN19100CG" display="ZXTN19100CG"/>
    <hyperlink ref="B941" r:id="rId_hyperlink_1879" tooltip="https://www.diodes.com/datasheet/download/ZXTN19100CZ.pdf" display="https://www.diodes.com/datasheet/download/ZXTN19100CZ.pdf"/>
    <hyperlink ref="C941" r:id="rId_hyperlink_1880" tooltip="ZXTN19100CZ" display="ZXTN19100CZ"/>
    <hyperlink ref="B942" r:id="rId_hyperlink_1881" tooltip="https://www.diodes.com/datasheet/download/ZXTN2005G.pdf" display="https://www.diodes.com/datasheet/download/ZXTN2005G.pdf"/>
    <hyperlink ref="C942" r:id="rId_hyperlink_1882" tooltip="ZXTN2005G" display="ZXTN2005G"/>
    <hyperlink ref="B943" r:id="rId_hyperlink_1883" tooltip="https://www.diodes.com/datasheet/download/ZXTN2005Z.pdf" display="https://www.diodes.com/datasheet/download/ZXTN2005Z.pdf"/>
    <hyperlink ref="C943" r:id="rId_hyperlink_1884" tooltip="ZXTN2005Z" display="ZXTN2005Z"/>
    <hyperlink ref="B944" r:id="rId_hyperlink_1885" tooltip="https://www.diodes.com/datasheet/download/ZXTN2005ZQ.pdf" display="https://www.diodes.com/datasheet/download/ZXTN2005ZQ.pdf"/>
    <hyperlink ref="C944" r:id="rId_hyperlink_1886" tooltip="ZXTN2005ZQ" display="ZXTN2005ZQ"/>
    <hyperlink ref="B945" r:id="rId_hyperlink_1887" tooltip="https://www.diodes.com/datasheet/download/ZXTN2007G.pdf" display="https://www.diodes.com/datasheet/download/ZXTN2007G.pdf"/>
    <hyperlink ref="C945" r:id="rId_hyperlink_1888" tooltip="ZXTN2007G" display="ZXTN2007G"/>
    <hyperlink ref="B946" r:id="rId_hyperlink_1889" tooltip="https://www.diodes.com/datasheet/download/ZXTN2007Z.pdf" display="https://www.diodes.com/datasheet/download/ZXTN2007Z.pdf"/>
    <hyperlink ref="C946" r:id="rId_hyperlink_1890" tooltip="ZXTN2007Z" display="ZXTN2007Z"/>
    <hyperlink ref="B947" r:id="rId_hyperlink_1891" tooltip="https://www.diodes.com/datasheet/download/ZXTN2010A.pdf" display="https://www.diodes.com/datasheet/download/ZXTN2010A.pdf"/>
    <hyperlink ref="C947" r:id="rId_hyperlink_1892" tooltip="ZXTN2010A" display="ZXTN2010A"/>
    <hyperlink ref="B948" r:id="rId_hyperlink_1893" tooltip="https://www.diodes.com/datasheet/download/ZXTN2010G.pdf" display="https://www.diodes.com/datasheet/download/ZXTN2010G.pdf"/>
    <hyperlink ref="C948" r:id="rId_hyperlink_1894" tooltip="ZXTN2010G" display="ZXTN2010G"/>
    <hyperlink ref="B949" r:id="rId_hyperlink_1895" tooltip="https://www.diodes.com/datasheet/download/ZXTN2010Z.pdf" display="https://www.diodes.com/datasheet/download/ZXTN2010Z.pdf"/>
    <hyperlink ref="C949" r:id="rId_hyperlink_1896" tooltip="ZXTN2010Z" display="ZXTN2010Z"/>
    <hyperlink ref="B950" r:id="rId_hyperlink_1897" tooltip="https://www.diodes.com/datasheet/download/ZXTN2010ZQ.pdf" display="https://www.diodes.com/datasheet/download/ZXTN2010ZQ.pdf"/>
    <hyperlink ref="C950" r:id="rId_hyperlink_1898" tooltip="ZXTN2010ZQ" display="ZXTN2010ZQ"/>
    <hyperlink ref="B951" r:id="rId_hyperlink_1899" tooltip="https://www.diodes.com/datasheet/download/ZXTN2011G.pdf" display="https://www.diodes.com/datasheet/download/ZXTN2011G.pdf"/>
    <hyperlink ref="C951" r:id="rId_hyperlink_1900" tooltip="ZXTN2011G" display="ZXTN2011G"/>
    <hyperlink ref="B952" r:id="rId_hyperlink_1901" tooltip="https://www.diodes.com/datasheet/download/ZXTN2011Z.pdf" display="https://www.diodes.com/datasheet/download/ZXTN2011Z.pdf"/>
    <hyperlink ref="C952" r:id="rId_hyperlink_1902" tooltip="ZXTN2011Z" display="ZXTN2011Z"/>
    <hyperlink ref="B953" r:id="rId_hyperlink_1903" tooltip="https://www.diodes.com/datasheet/download/ZXTN2018F.pdf" display="https://www.diodes.com/datasheet/download/ZXTN2018F.pdf"/>
    <hyperlink ref="C953" r:id="rId_hyperlink_1904" tooltip="ZXTN2018F" display="ZXTN2018F"/>
    <hyperlink ref="B954" r:id="rId_hyperlink_1905" tooltip="https://www.diodes.com/datasheet/download/ZXTN2018FQ.pdf" display="https://www.diodes.com/datasheet/download/ZXTN2018FQ.pdf"/>
    <hyperlink ref="C954" r:id="rId_hyperlink_1906" tooltip="ZXTN2018FQ" display="ZXTN2018FQ"/>
    <hyperlink ref="B955" r:id="rId_hyperlink_1907" tooltip="https://www.diodes.com/datasheet/download/ZXTN2020F.pdf" display="https://www.diodes.com/datasheet/download/ZXTN2020F.pdf"/>
    <hyperlink ref="C955" r:id="rId_hyperlink_1908" tooltip="ZXTN2020F" display="ZXTN2020F"/>
    <hyperlink ref="B956" r:id="rId_hyperlink_1909" tooltip="https://www.diodes.com/datasheet/download/ZXTN2031F.pdf" display="https://www.diodes.com/datasheet/download/ZXTN2031F.pdf"/>
    <hyperlink ref="C956" r:id="rId_hyperlink_1910" tooltip="ZXTN2031F" display="ZXTN2031F"/>
    <hyperlink ref="B957" r:id="rId_hyperlink_1911" tooltip="https://www.diodes.com/datasheet/download/ZXTN2038F.pdf" display="https://www.diodes.com/datasheet/download/ZXTN2038F.pdf"/>
    <hyperlink ref="C957" r:id="rId_hyperlink_1912" tooltip="ZXTN2038F" display="ZXTN2038F"/>
    <hyperlink ref="B958" r:id="rId_hyperlink_1913" tooltip="https://www.diodes.com/datasheet/download/ZXTN2040F.pdf" display="https://www.diodes.com/datasheet/download/ZXTN2040F.pdf"/>
    <hyperlink ref="C958" r:id="rId_hyperlink_1914" tooltip="ZXTN2040F" display="ZXTN2040F"/>
    <hyperlink ref="B959" r:id="rId_hyperlink_1915" tooltip="https://www.diodes.com/datasheet/download/ZXTN23015CFH.pdf" display="https://www.diodes.com/datasheet/download/ZXTN23015CFH.pdf"/>
    <hyperlink ref="C959" r:id="rId_hyperlink_1916" tooltip="ZXTN23015CFH" display="ZXTN23015CFH"/>
    <hyperlink ref="B960" r:id="rId_hyperlink_1917" tooltip="https://www.diodes.com/datasheet/download/ZXTN25012EFH.pdf" display="https://www.diodes.com/datasheet/download/ZXTN25012EFH.pdf"/>
    <hyperlink ref="C960" r:id="rId_hyperlink_1918" tooltip="ZXTN25012EFH" display="ZXTN25012EFH"/>
    <hyperlink ref="B961" r:id="rId_hyperlink_1919" tooltip="https://www.diodes.com/datasheet/download/ZXTN25012EFL.pdf" display="https://www.diodes.com/datasheet/download/ZXTN25012EFL.pdf"/>
    <hyperlink ref="C961" r:id="rId_hyperlink_1920" tooltip="ZXTN25012EFL" display="ZXTN25012EFL"/>
    <hyperlink ref="B962" r:id="rId_hyperlink_1921" tooltip="https://www.diodes.com/datasheet/download/ZXTN25012EZ.pdf" display="https://www.diodes.com/datasheet/download/ZXTN25012EZ.pdf"/>
    <hyperlink ref="C962" r:id="rId_hyperlink_1922" tooltip="ZXTN25012EZ" display="ZXTN25012EZ"/>
    <hyperlink ref="B963" r:id="rId_hyperlink_1923" tooltip="https://www.diodes.com/datasheet/download/ZXTN25015DFH.pdf" display="https://www.diodes.com/datasheet/download/ZXTN25015DFH.pdf"/>
    <hyperlink ref="C963" r:id="rId_hyperlink_1924" tooltip="ZXTN25015DFH" display="ZXTN25015DFH"/>
    <hyperlink ref="B964" r:id="rId_hyperlink_1925" tooltip="https://www.diodes.com/datasheet/download/ZXTN25020BFH.pdf" display="https://www.diodes.com/datasheet/download/ZXTN25020BFH.pdf"/>
    <hyperlink ref="C964" r:id="rId_hyperlink_1926" tooltip="ZXTN25020BFH" display="ZXTN25020BFH"/>
    <hyperlink ref="B965" r:id="rId_hyperlink_1927" tooltip="https://www.diodes.com/datasheet/download/ZXTN25020CFH.pdf" display="https://www.diodes.com/datasheet/download/ZXTN25020CFH.pdf"/>
    <hyperlink ref="C965" r:id="rId_hyperlink_1928" tooltip="ZXTN25020CFH" display="ZXTN25020CFH"/>
    <hyperlink ref="B966" r:id="rId_hyperlink_1929" tooltip="https://www.diodes.com/datasheet/download/ZXTN25020DFH.pdf" display="https://www.diodes.com/datasheet/download/ZXTN25020DFH.pdf"/>
    <hyperlink ref="C966" r:id="rId_hyperlink_1930" tooltip="ZXTN25020DFH" display="ZXTN25020DFH"/>
    <hyperlink ref="B967" r:id="rId_hyperlink_1931" tooltip="https://www.diodes.com/datasheet/download/ZXTN25020DFL.pdf" display="https://www.diodes.com/datasheet/download/ZXTN25020DFL.pdf"/>
    <hyperlink ref="C967" r:id="rId_hyperlink_1932" tooltip="ZXTN25020DFL" display="ZXTN25020DFL"/>
    <hyperlink ref="B968" r:id="rId_hyperlink_1933" tooltip="https://www.diodes.com/datasheet/download/ZXTN25020DG.pdf" display="https://www.diodes.com/datasheet/download/ZXTN25020DG.pdf"/>
    <hyperlink ref="C968" r:id="rId_hyperlink_1934" tooltip="ZXTN25020DG" display="ZXTN25020DG"/>
    <hyperlink ref="B969" r:id="rId_hyperlink_1935" tooltip="https://www.diodes.com/datasheet/download/ZXTN25020DZ.pdf" display="https://www.diodes.com/datasheet/download/ZXTN25020DZ.pdf"/>
    <hyperlink ref="C969" r:id="rId_hyperlink_1936" tooltip="ZXTN25020DZ" display="ZXTN25020DZ"/>
    <hyperlink ref="B970" r:id="rId_hyperlink_1937" tooltip="https://www.diodes.com/datasheet/download/ZXTN25040DFH.pdf" display="https://www.diodes.com/datasheet/download/ZXTN25040DFH.pdf"/>
    <hyperlink ref="C970" r:id="rId_hyperlink_1938" tooltip="ZXTN25040DFH" display="ZXTN25040DFH"/>
    <hyperlink ref="B971" r:id="rId_hyperlink_1939" tooltip="https://www.diodes.com/datasheet/download/ZXTN25040DFL.pdf" display="https://www.diodes.com/datasheet/download/ZXTN25040DFL.pdf"/>
    <hyperlink ref="C971" r:id="rId_hyperlink_1940" tooltip="ZXTN25040DFL" display="ZXTN25040DFL"/>
    <hyperlink ref="B972" r:id="rId_hyperlink_1941" tooltip="https://www.diodes.com/datasheet/download/ZXTN25040DZ.pdf" display="https://www.diodes.com/datasheet/download/ZXTN25040DZ.pdf"/>
    <hyperlink ref="C972" r:id="rId_hyperlink_1942" tooltip="ZXTN25040DZ" display="ZXTN25040DZ"/>
    <hyperlink ref="B973" r:id="rId_hyperlink_1943" tooltip="https://www.diodes.com/datasheet/download/ZXTN25050DFH.pdf" display="https://www.diodes.com/datasheet/download/ZXTN25050DFH.pdf"/>
    <hyperlink ref="C973" r:id="rId_hyperlink_1944" tooltip="ZXTN25050DFH" display="ZXTN25050DFH"/>
    <hyperlink ref="B974" r:id="rId_hyperlink_1945" tooltip="https://www.diodes.com/datasheet/download/ZXTN25060BFH.pdf" display="https://www.diodes.com/datasheet/download/ZXTN25060BFH.pdf"/>
    <hyperlink ref="C974" r:id="rId_hyperlink_1946" tooltip="ZXTN25060BFH" display="ZXTN25060BFH"/>
    <hyperlink ref="B975" r:id="rId_hyperlink_1947" tooltip="https://www.diodes.com/datasheet/download/ZXTN25060BZ.pdf" display="https://www.diodes.com/datasheet/download/ZXTN25060BZ.pdf"/>
    <hyperlink ref="C975" r:id="rId_hyperlink_1948" tooltip="ZXTN25060BZ" display="ZXTN25060BZ"/>
    <hyperlink ref="B976" r:id="rId_hyperlink_1949" tooltip="https://www.diodes.com/datasheet/download/ZXTN25060BZQ.pdf" display="https://www.diodes.com/datasheet/download/ZXTN25060BZQ.pdf"/>
    <hyperlink ref="C976" r:id="rId_hyperlink_1950" tooltip="ZXTN25060BZQ" display="ZXTN25060BZQ"/>
    <hyperlink ref="B977" r:id="rId_hyperlink_1951" tooltip="https://www.diodes.com/datasheet/download/ZXTN25100BFH.pdf" display="https://www.diodes.com/datasheet/download/ZXTN25100BFH.pdf"/>
    <hyperlink ref="C977" r:id="rId_hyperlink_1952" tooltip="ZXTN25100BFH" display="ZXTN25100BFH"/>
    <hyperlink ref="B978" r:id="rId_hyperlink_1953" tooltip="https://www.diodes.com/datasheet/download/ZXTN25100DFH.pdf" display="https://www.diodes.com/datasheet/download/ZXTN25100DFH.pdf"/>
    <hyperlink ref="C978" r:id="rId_hyperlink_1954" tooltip="ZXTN25100DFH" display="ZXTN25100DFH"/>
    <hyperlink ref="B979" r:id="rId_hyperlink_1955" tooltip="https://www.diodes.com/datasheet/download/ZXTN25100DG.pdf" display="https://www.diodes.com/datasheet/download/ZXTN25100DG.pdf"/>
    <hyperlink ref="C979" r:id="rId_hyperlink_1956" tooltip="ZXTN25100DG" display="ZXTN25100DG"/>
    <hyperlink ref="B980" r:id="rId_hyperlink_1957" tooltip="https://www.diodes.com/datasheet/download/ZXTN25100DG.pdf" display="https://www.diodes.com/datasheet/download/ZXTN25100DG.pdf"/>
    <hyperlink ref="C980" r:id="rId_hyperlink_1958" tooltip="ZXTN25100DGQ" display="ZXTN25100DGQ"/>
    <hyperlink ref="B981" r:id="rId_hyperlink_1959" tooltip="https://www.diodes.com/datasheet/download/ZXTN25100DZ.pdf" display="https://www.diodes.com/datasheet/download/ZXTN25100DZ.pdf"/>
    <hyperlink ref="C981" r:id="rId_hyperlink_1960" tooltip="ZXTN25100DZ" display="ZXTN25100DZ"/>
    <hyperlink ref="B982" r:id="rId_hyperlink_1961" tooltip="https://www.diodes.com/datasheet/download/ZXTN26020DMF.pdf" display="https://www.diodes.com/datasheet/download/ZXTN26020DMF.pdf"/>
    <hyperlink ref="C982" r:id="rId_hyperlink_1962" tooltip="ZXTN26020DMF" display="ZXTN26020DMF"/>
    <hyperlink ref="B983" r:id="rId_hyperlink_1963" tooltip="https://www.diodes.com/datasheet/download/ZXTN26070CV.pdf" display="https://www.diodes.com/datasheet/download/ZXTN26070CV.pdf"/>
    <hyperlink ref="C983" r:id="rId_hyperlink_1964" tooltip="ZXTN26070CV" display="ZXTN26070CV"/>
    <hyperlink ref="B984" r:id="rId_hyperlink_1965" tooltip="https://www.diodes.com/datasheet/download/ZXTN4000Z.pdf" display="https://www.diodes.com/datasheet/download/ZXTN4000Z.pdf"/>
    <hyperlink ref="C984" r:id="rId_hyperlink_1966" tooltip="ZXTN4000Z" display="ZXTN4000Z"/>
    <hyperlink ref="B985" r:id="rId_hyperlink_1967" tooltip="https://www.diodes.com/datasheet/download/ZXTN4002Z.pdf" display="https://www.diodes.com/datasheet/download/ZXTN4002Z.pdf"/>
    <hyperlink ref="C985" r:id="rId_hyperlink_1968" tooltip="ZXTN4002Z" display="ZXTN4002Z"/>
    <hyperlink ref="B986" r:id="rId_hyperlink_1969" tooltip="https://www.diodes.com/datasheet/download/ZXTN4004K.pdf" display="https://www.diodes.com/datasheet/download/ZXTN4004K.pdf"/>
    <hyperlink ref="C986" r:id="rId_hyperlink_1970" tooltip="ZXTN4004K" display="ZXTN4004K"/>
    <hyperlink ref="B987" r:id="rId_hyperlink_1971" tooltip="https://www.diodes.com/datasheet/download/ZXTN4004K.pdf" display="https://www.diodes.com/datasheet/download/ZXTN4004K.pdf"/>
    <hyperlink ref="C987" r:id="rId_hyperlink_1972" tooltip="ZXTN4004KQ" display="ZXTN4004KQ"/>
    <hyperlink ref="B988" r:id="rId_hyperlink_1973" tooltip="https://www.diodes.com/datasheet/download/ZXTN4004Z.pdf" display="https://www.diodes.com/datasheet/download/ZXTN4004Z.pdf"/>
    <hyperlink ref="C988" r:id="rId_hyperlink_1974" tooltip="ZXTN4004Z" display="ZXTN4004Z"/>
    <hyperlink ref="B989" r:id="rId_hyperlink_1975" tooltip="https://www.diodes.com/datasheet/download/ZXTN4004Z.pdf" display="https://www.diodes.com/datasheet/download/ZXTN4004Z.pdf"/>
    <hyperlink ref="C989" r:id="rId_hyperlink_1976" tooltip="ZXTN4004ZQ" display="ZXTN4004ZQ"/>
    <hyperlink ref="B990" r:id="rId_hyperlink_1977" tooltip="https://www.diodes.com/datasheet/download/ZXTN4006Z.pdf" display="https://www.diodes.com/datasheet/download/ZXTN4006Z.pdf"/>
    <hyperlink ref="C990" r:id="rId_hyperlink_1978" tooltip="ZXTN4006Z" display="ZXTN4006Z"/>
    <hyperlink ref="B991" r:id="rId_hyperlink_1979" tooltip="https://www.diodes.com/datasheet/download/ZXTN4240F.pdf" display="https://www.diodes.com/datasheet/download/ZXTN4240F.pdf"/>
    <hyperlink ref="C991" r:id="rId_hyperlink_1980" tooltip="ZXTN4240F" display="ZXTN4240F"/>
    <hyperlink ref="B992" r:id="rId_hyperlink_1981" tooltip="https://www.diodes.com/datasheet/download/ZXTN4240FQ.pdf" display="https://www.diodes.com/datasheet/download/ZXTN4240FQ.pdf"/>
    <hyperlink ref="C992" r:id="rId_hyperlink_1982" tooltip="ZXTN4240FQ" display="ZXTN4240FQ"/>
    <hyperlink ref="B993" r:id="rId_hyperlink_1983" tooltip="https://www.diodes.com/datasheet/download/ZXTN5551FLQ.pdf" display="https://www.diodes.com/datasheet/download/ZXTN5551FLQ.pdf"/>
    <hyperlink ref="C993" r:id="rId_hyperlink_1984" tooltip="ZXTN5551FLQ" display="ZXTN5551FLQ"/>
    <hyperlink ref="B994" r:id="rId_hyperlink_1985" tooltip="https://www.diodes.com/datasheet/download/ZXTN617MA.pdf" display="https://www.diodes.com/datasheet/download/ZXTN617MA.pdf"/>
    <hyperlink ref="C994" r:id="rId_hyperlink_1986" tooltip="ZXTN617MA" display="ZXTN617MA"/>
    <hyperlink ref="B995" r:id="rId_hyperlink_1987" tooltip="https://www.diodes.com/datasheet/download/ZXTN618MA.pdf" display="https://www.diodes.com/datasheet/download/ZXTN618MA.pdf"/>
    <hyperlink ref="C995" r:id="rId_hyperlink_1988" tooltip="ZXTN618MA" display="ZXTN618MA"/>
    <hyperlink ref="B996" r:id="rId_hyperlink_1989" tooltip="https://www.diodes.com/datasheet/download/ZXTN619MA.pdf" display="https://www.diodes.com/datasheet/download/ZXTN619MA.pdf"/>
    <hyperlink ref="C996" r:id="rId_hyperlink_1990" tooltip="ZXTN619MA" display="ZXTN619MA"/>
    <hyperlink ref="B997" r:id="rId_hyperlink_1991" tooltip="https://www.diodes.com/datasheet/download/ZXTN620MA.pdf" display="https://www.diodes.com/datasheet/download/ZXTN620MA.pdf"/>
    <hyperlink ref="C997" r:id="rId_hyperlink_1992" tooltip="ZXTN620MA" display="ZXTN620MA"/>
    <hyperlink ref="B998" r:id="rId_hyperlink_1993" tooltip="https://www.diodes.com/datasheet/download/ZXTN649F.pdf" display="https://www.diodes.com/datasheet/download/ZXTN649F.pdf"/>
    <hyperlink ref="C998" r:id="rId_hyperlink_1994" tooltip="ZXTN649F" display="ZXTN649F"/>
    <hyperlink ref="B999" r:id="rId_hyperlink_1995" tooltip="https://www.diodes.com/datasheet/download/ZXTP01500BG.pdf" display="https://www.diodes.com/datasheet/download/ZXTP01500BG.pdf"/>
    <hyperlink ref="C999" r:id="rId_hyperlink_1996" tooltip="ZXTP01500BG" display="ZXTP01500BG"/>
    <hyperlink ref="B1000" r:id="rId_hyperlink_1997" tooltip="https://www.diodes.com/datasheet/download/ZXTP01500BGQ.pdf" display="https://www.diodes.com/datasheet/download/ZXTP01500BGQ.pdf"/>
    <hyperlink ref="C1000" r:id="rId_hyperlink_1998" tooltip="ZXTP01500BGQ" display="ZXTP01500BGQ"/>
    <hyperlink ref="B1001" r:id="rId_hyperlink_1999" tooltip="https://www.diodes.com/datasheet/download/ZXTP03200BG.pdf" display="https://www.diodes.com/datasheet/download/ZXTP03200BG.pdf"/>
    <hyperlink ref="C1001" r:id="rId_hyperlink_2000" tooltip="ZXTP03200BG" display="ZXTP03200BG"/>
    <hyperlink ref="B1002" r:id="rId_hyperlink_2001" tooltip="https://www.diodes.com/datasheet/download/ZXTP03200BZ.pdf" display="https://www.diodes.com/datasheet/download/ZXTP03200BZ.pdf"/>
    <hyperlink ref="C1002" r:id="rId_hyperlink_2002" tooltip="ZXTP03200BZ" display="ZXTP03200BZ"/>
    <hyperlink ref="B1003" r:id="rId_hyperlink_2003" tooltip="https://www.diodes.com/datasheet/download/ZXTP05120HFF.pdf" display="https://www.diodes.com/datasheet/download/ZXTP05120HFF.pdf"/>
    <hyperlink ref="C1003" r:id="rId_hyperlink_2004" tooltip="ZXTP05120HFF" display="ZXTP05120HFF"/>
    <hyperlink ref="B1004" r:id="rId_hyperlink_2005" tooltip="https://www.diodes.com/datasheet/download/ZXTP07012EFF.pdf" display="https://www.diodes.com/datasheet/download/ZXTP07012EFF.pdf"/>
    <hyperlink ref="C1004" r:id="rId_hyperlink_2006" tooltip="ZXTP07012EFF" display="ZXTP07012EFF"/>
    <hyperlink ref="B1005" r:id="rId_hyperlink_2007" tooltip="https://www.diodes.com/datasheet/download/ZXTP07040DFF.pdf" display="https://www.diodes.com/datasheet/download/ZXTP07040DFF.pdf"/>
    <hyperlink ref="C1005" r:id="rId_hyperlink_2008" tooltip="ZXTP07040DFF" display="ZXTP07040DFF"/>
    <hyperlink ref="B1006" r:id="rId_hyperlink_2009" tooltip="https://www.diodes.com/datasheet/download/ZXTP08400BFF.pdf" display="https://www.diodes.com/datasheet/download/ZXTP08400BFF.pdf"/>
    <hyperlink ref="C1006" r:id="rId_hyperlink_2010" tooltip="ZXTP08400BFF" display="ZXTP08400BFF"/>
    <hyperlink ref="B1007" r:id="rId_hyperlink_2011" tooltip="https://www.diodes.com/datasheet/download/ZXTP19020CFF.pdf" display="https://www.diodes.com/datasheet/download/ZXTP19020CFF.pdf"/>
    <hyperlink ref="C1007" r:id="rId_hyperlink_2012" tooltip="ZXTP19020CFF" display="ZXTP19020CFF"/>
    <hyperlink ref="B1008" r:id="rId_hyperlink_2013" tooltip="https://www.diodes.com/datasheet/download/ZXTP19020DFF.pdf" display="https://www.diodes.com/datasheet/download/ZXTP19020DFF.pdf"/>
    <hyperlink ref="C1008" r:id="rId_hyperlink_2014" tooltip="ZXTP19020DFF" display="ZXTP19020DFF"/>
    <hyperlink ref="B1009" r:id="rId_hyperlink_2015" tooltip="https://www.diodes.com/datasheet/download/ZXTP19020DG.pdf" display="https://www.diodes.com/datasheet/download/ZXTP19020DG.pdf"/>
    <hyperlink ref="C1009" r:id="rId_hyperlink_2016" tooltip="ZXTP19020DG" display="ZXTP19020DG"/>
    <hyperlink ref="B1010" r:id="rId_hyperlink_2017" tooltip="https://www.diodes.com/datasheet/download/ZXTP19020DZ.pdf" display="https://www.diodes.com/datasheet/download/ZXTP19020DZ.pdf"/>
    <hyperlink ref="C1010" r:id="rId_hyperlink_2018" tooltip="ZXTP19020DZ" display="ZXTP19020DZ"/>
    <hyperlink ref="B1011" r:id="rId_hyperlink_2019" tooltip="https://www.diodes.com/datasheet/download/ZXTP19040CGQ.pdf" display="https://www.diodes.com/datasheet/download/ZXTP19040CGQ.pdf"/>
    <hyperlink ref="C1011" r:id="rId_hyperlink_2020" tooltip="ZXTP19040CGQ" display="ZXTP19040CGQ"/>
    <hyperlink ref="B1012" r:id="rId_hyperlink_2021" tooltip="https://www.diodes.com/datasheet/download/ZXTP19060CFF.pdf" display="https://www.diodes.com/datasheet/download/ZXTP19060CFF.pdf"/>
    <hyperlink ref="C1012" r:id="rId_hyperlink_2022" tooltip="ZXTP19060CFF" display="ZXTP19060CFF"/>
    <hyperlink ref="B1013" r:id="rId_hyperlink_2023" tooltip="https://www.diodes.com/datasheet/download/ZXTP19060CG.pdf" display="https://www.diodes.com/datasheet/download/ZXTP19060CG.pdf"/>
    <hyperlink ref="C1013" r:id="rId_hyperlink_2024" tooltip="ZXTP19060CG" display="ZXTP19060CG"/>
    <hyperlink ref="B1014" r:id="rId_hyperlink_2025" tooltip="https://www.diodes.com/datasheet/download/ZXTP19060CZ.pdf" display="https://www.diodes.com/datasheet/download/ZXTP19060CZ.pdf"/>
    <hyperlink ref="C1014" r:id="rId_hyperlink_2026" tooltip="ZXTP19060CZ" display="ZXTP19060CZ"/>
    <hyperlink ref="B1015" r:id="rId_hyperlink_2027" tooltip="https://www.diodes.com/datasheet/download/ZXTP19100CFF.pdf" display="https://www.diodes.com/datasheet/download/ZXTP19100CFF.pdf"/>
    <hyperlink ref="C1015" r:id="rId_hyperlink_2028" tooltip="ZXTP19100CFF" display="ZXTP19100CFF"/>
    <hyperlink ref="B1016" r:id="rId_hyperlink_2029" tooltip="https://www.diodes.com/datasheet/download/ZXTP19100CG.pdf" display="https://www.diodes.com/datasheet/download/ZXTP19100CG.pdf"/>
    <hyperlink ref="C1016" r:id="rId_hyperlink_2030" tooltip="ZXTP19100CG" display="ZXTP19100CG"/>
    <hyperlink ref="B1017" r:id="rId_hyperlink_2031" tooltip="https://www.diodes.com/datasheet/download/ZXTP19100CZ.pdf" display="https://www.diodes.com/datasheet/download/ZXTP19100CZ.pdf"/>
    <hyperlink ref="C1017" r:id="rId_hyperlink_2032" tooltip="ZXTP19100CZ" display="ZXTP19100CZ"/>
    <hyperlink ref="B1018" r:id="rId_hyperlink_2033" tooltip="https://www.diodes.com/datasheet/download/ZXTP19100CZ.pdf" display="https://www.diodes.com/datasheet/download/ZXTP19100CZ.pdf"/>
    <hyperlink ref="C1018" r:id="rId_hyperlink_2034" tooltip="ZXTP19100CZQ" display="ZXTP19100CZQ"/>
    <hyperlink ref="B1019" r:id="rId_hyperlink_2035" tooltip="https://www.diodes.com/datasheet/download/ZXTP2006E6.pdf" display="https://www.diodes.com/datasheet/download/ZXTP2006E6.pdf"/>
    <hyperlink ref="C1019" r:id="rId_hyperlink_2036" tooltip="ZXTP2006E6" display="ZXTP2006E6"/>
    <hyperlink ref="B1020" r:id="rId_hyperlink_2037" tooltip="https://www.diodes.com/datasheet/download/ZXTP2008G.pdf" display="https://www.diodes.com/datasheet/download/ZXTP2008G.pdf"/>
    <hyperlink ref="C1020" r:id="rId_hyperlink_2038" tooltip="ZXTP2008G" display="ZXTP2008G"/>
    <hyperlink ref="B1021" r:id="rId_hyperlink_2039" tooltip="https://www.diodes.com/datasheet/download/ZXTP2008Z.pdf" display="https://www.diodes.com/datasheet/download/ZXTP2008Z.pdf"/>
    <hyperlink ref="C1021" r:id="rId_hyperlink_2040" tooltip="ZXTP2008Z" display="ZXTP2008Z"/>
    <hyperlink ref="B1022" r:id="rId_hyperlink_2041" tooltip="https://www.diodes.com/datasheet/download/ZXTP2008ZQ.pdf" display="https://www.diodes.com/datasheet/download/ZXTP2008ZQ.pdf"/>
    <hyperlink ref="C1022" r:id="rId_hyperlink_2042" tooltip="ZXTP2008ZQ" display="ZXTP2008ZQ"/>
    <hyperlink ref="B1023" r:id="rId_hyperlink_2043" tooltip="https://www.diodes.com/datasheet/download/ZXTP2009Z.pdf" display="https://www.diodes.com/datasheet/download/ZXTP2009Z.pdf"/>
    <hyperlink ref="C1023" r:id="rId_hyperlink_2044" tooltip="ZXTP2009Z" display="ZXTP2009Z"/>
    <hyperlink ref="B1024" r:id="rId_hyperlink_2045" tooltip="https://www.diodes.com/datasheet/download/ZXTP2009ZQ.pdf" display="https://www.diodes.com/datasheet/download/ZXTP2009ZQ.pdf"/>
    <hyperlink ref="C1024" r:id="rId_hyperlink_2046" tooltip="ZXTP2009ZQ" display="ZXTP2009ZQ"/>
    <hyperlink ref="B1025" r:id="rId_hyperlink_2047" tooltip="https://www.diodes.com/datasheet/download/ZXTP2012A.pdf" display="https://www.diodes.com/datasheet/download/ZXTP2012A.pdf"/>
    <hyperlink ref="C1025" r:id="rId_hyperlink_2048" tooltip="ZXTP2012A" display="ZXTP2012A"/>
    <hyperlink ref="B1026" r:id="rId_hyperlink_2049" tooltip="https://www.diodes.com/datasheet/download/ZXTP2012G.pdf" display="https://www.diodes.com/datasheet/download/ZXTP2012G.pdf"/>
    <hyperlink ref="C1026" r:id="rId_hyperlink_2050" tooltip="ZXTP2012G" display="ZXTP2012G"/>
    <hyperlink ref="B1027" r:id="rId_hyperlink_2051" tooltip="https://www.diodes.com/datasheet/download/ZXTP2012Z.pdf" display="https://www.diodes.com/datasheet/download/ZXTP2012Z.pdf"/>
    <hyperlink ref="C1027" r:id="rId_hyperlink_2052" tooltip="ZXTP2012Z" display="ZXTP2012Z"/>
    <hyperlink ref="B1028" r:id="rId_hyperlink_2053" tooltip="https://www.diodes.com/datasheet/download/ZXTP2012ZQ.pdf" display="https://www.diodes.com/datasheet/download/ZXTP2012ZQ.pdf"/>
    <hyperlink ref="C1028" r:id="rId_hyperlink_2054" tooltip="ZXTP2012ZQ" display="ZXTP2012ZQ"/>
    <hyperlink ref="B1029" r:id="rId_hyperlink_2055" tooltip="https://www.diodes.com/datasheet/download/ZXTP2013G.pdf" display="https://www.diodes.com/datasheet/download/ZXTP2013G.pdf"/>
    <hyperlink ref="C1029" r:id="rId_hyperlink_2056" tooltip="ZXTP2013G" display="ZXTP2013G"/>
    <hyperlink ref="B1030" r:id="rId_hyperlink_2057" tooltip="https://www.diodes.com/datasheet/download/ZXTP2013Z.pdf" display="https://www.diodes.com/datasheet/download/ZXTP2013Z.pdf"/>
    <hyperlink ref="C1030" r:id="rId_hyperlink_2058" tooltip="ZXTP2013Z" display="ZXTP2013Z"/>
    <hyperlink ref="B1031" r:id="rId_hyperlink_2059" tooltip="https://www.diodes.com/datasheet/download/ZXTP2014G.pdf" display="https://www.diodes.com/datasheet/download/ZXTP2014G.pdf"/>
    <hyperlink ref="C1031" r:id="rId_hyperlink_2060" tooltip="ZXTP2014G" display="ZXTP2014G"/>
    <hyperlink ref="B1032" r:id="rId_hyperlink_2061" tooltip="https://www.diodes.com/datasheet/download/ZXTP2014Z.pdf" display="https://www.diodes.com/datasheet/download/ZXTP2014Z.pdf"/>
    <hyperlink ref="C1032" r:id="rId_hyperlink_2062" tooltip="ZXTP2014Z" display="ZXTP2014Z"/>
    <hyperlink ref="B1033" r:id="rId_hyperlink_2063" tooltip="https://www.diodes.com/datasheet/download/ZXTP2014ZQ.pdf" display="https://www.diodes.com/datasheet/download/ZXTP2014ZQ.pdf"/>
    <hyperlink ref="C1033" r:id="rId_hyperlink_2064" tooltip="ZXTP2014ZQ" display="ZXTP2014ZQ"/>
    <hyperlink ref="B1034" r:id="rId_hyperlink_2065" tooltip="https://www.diodes.com/datasheet/download/ZXTP2025F.pdf" display="https://www.diodes.com/datasheet/download/ZXTP2025F.pdf"/>
    <hyperlink ref="C1034" r:id="rId_hyperlink_2066" tooltip="ZXTP2025F" display="ZXTP2025F"/>
    <hyperlink ref="B1035" r:id="rId_hyperlink_2067" tooltip="https://www.diodes.com/datasheet/download/ZXTP2027F.pdf" display="https://www.diodes.com/datasheet/download/ZXTP2027F.pdf"/>
    <hyperlink ref="C1035" r:id="rId_hyperlink_2068" tooltip="ZXTP2027F" display="ZXTP2027F"/>
    <hyperlink ref="B1036" r:id="rId_hyperlink_2069" tooltip="https://www.diodes.com/datasheet/download/ZXTP2027FQ.pdf" display="https://www.diodes.com/datasheet/download/ZXTP2027FQ.pdf"/>
    <hyperlink ref="C1036" r:id="rId_hyperlink_2070" tooltip="ZXTP2027FQ" display="ZXTP2027FQ"/>
    <hyperlink ref="B1037" r:id="rId_hyperlink_2071" tooltip="https://www.diodes.com/datasheet/download/ZXTP2029F.pdf" display="https://www.diodes.com/datasheet/download/ZXTP2029F.pdf"/>
    <hyperlink ref="C1037" r:id="rId_hyperlink_2072" tooltip="ZXTP2029F" display="ZXTP2029F"/>
    <hyperlink ref="B1038" r:id="rId_hyperlink_2073" tooltip="https://www.diodes.com/datasheet/download/ZXTP2039F.pdf" display="https://www.diodes.com/datasheet/download/ZXTP2039F.pdf"/>
    <hyperlink ref="C1038" r:id="rId_hyperlink_2074" tooltip="ZXTP2039F" display="ZXTP2039F"/>
    <hyperlink ref="B1039" r:id="rId_hyperlink_2075" tooltip="https://www.diodes.com/datasheet/download/ZXTP2041F.pdf" display="https://www.diodes.com/datasheet/download/ZXTP2041F.pdf"/>
    <hyperlink ref="C1039" r:id="rId_hyperlink_2076" tooltip="ZXTP2041F" display="ZXTP2041F"/>
    <hyperlink ref="B1040" r:id="rId_hyperlink_2077" tooltip="https://www.diodes.com/datasheet/download/ZXTP23015CFH.pdf" display="https://www.diodes.com/datasheet/download/ZXTP23015CFH.pdf"/>
    <hyperlink ref="C1040" r:id="rId_hyperlink_2078" tooltip="ZXTP23015CFH" display="ZXTP23015CFH"/>
    <hyperlink ref="B1041" r:id="rId_hyperlink_2079" tooltip="https://www.diodes.com/datasheet/download/ZXTP23140BFH.pdf" display="https://www.diodes.com/datasheet/download/ZXTP23140BFH.pdf"/>
    <hyperlink ref="C1041" r:id="rId_hyperlink_2080" tooltip="ZXTP23140BFH" display="ZXTP23140BFH"/>
    <hyperlink ref="B1042" r:id="rId_hyperlink_2081" tooltip="https://www.diodes.com/datasheet/download/ZXTP25012EFH.pdf" display="https://www.diodes.com/datasheet/download/ZXTP25012EFH.pdf"/>
    <hyperlink ref="C1042" r:id="rId_hyperlink_2082" tooltip="ZXTP25012EFH" display="ZXTP25012EFH"/>
    <hyperlink ref="B1043" r:id="rId_hyperlink_2083" tooltip="https://www.diodes.com/datasheet/download/ZXTP25012EZ.pdf" display="https://www.diodes.com/datasheet/download/ZXTP25012EZ.pdf"/>
    <hyperlink ref="C1043" r:id="rId_hyperlink_2084" tooltip="ZXTP25012EZ" display="ZXTP25012EZ"/>
    <hyperlink ref="B1044" r:id="rId_hyperlink_2085" tooltip="https://www.diodes.com/datasheet/download/ZXTP25015DFH.pdf" display="https://www.diodes.com/datasheet/download/ZXTP25015DFH.pdf"/>
    <hyperlink ref="C1044" r:id="rId_hyperlink_2086" tooltip="ZXTP25015DFH" display="ZXTP25015DFH"/>
    <hyperlink ref="B1045" r:id="rId_hyperlink_2087" tooltip="https://www.diodes.com/datasheet/download/ZXTP25020BFH.pdf" display="https://www.diodes.com/datasheet/download/ZXTP25020BFH.pdf"/>
    <hyperlink ref="C1045" r:id="rId_hyperlink_2088" tooltip="ZXTP25020BFH" display="ZXTP25020BFH"/>
    <hyperlink ref="B1046" r:id="rId_hyperlink_2089" tooltip="https://www.diodes.com/datasheet/download/ZXTP25020CFF.pdf" display="https://www.diodes.com/datasheet/download/ZXTP25020CFF.pdf"/>
    <hyperlink ref="C1046" r:id="rId_hyperlink_2090" tooltip="ZXTP25020CFF" display="ZXTP25020CFF"/>
    <hyperlink ref="B1047" r:id="rId_hyperlink_2091" tooltip="https://www.diodes.com/datasheet/download/ZXTP25020CFH.pdf" display="https://www.diodes.com/datasheet/download/ZXTP25020CFH.pdf"/>
    <hyperlink ref="C1047" r:id="rId_hyperlink_2092" tooltip="ZXTP25020CFH" display="ZXTP25020CFH"/>
    <hyperlink ref="B1048" r:id="rId_hyperlink_2093" tooltip="https://www.diodes.com/datasheet/download/ZXTP25020DFH.pdf" display="https://www.diodes.com/datasheet/download/ZXTP25020DFH.pdf"/>
    <hyperlink ref="C1048" r:id="rId_hyperlink_2094" tooltip="ZXTP25020DFH" display="ZXTP25020DFH"/>
    <hyperlink ref="B1049" r:id="rId_hyperlink_2095" tooltip="https://www.diodes.com/datasheet/download/ZXTP25020DFL.pdf" display="https://www.diodes.com/datasheet/download/ZXTP25020DFL.pdf"/>
    <hyperlink ref="C1049" r:id="rId_hyperlink_2096" tooltip="ZXTP25020DFL" display="ZXTP25020DFL"/>
    <hyperlink ref="B1050" r:id="rId_hyperlink_2097" tooltip="https://www.diodes.com/datasheet/download/ZXTP25020DG.pdf" display="https://www.diodes.com/datasheet/download/ZXTP25020DG.pdf"/>
    <hyperlink ref="C1050" r:id="rId_hyperlink_2098" tooltip="ZXTP25020DG" display="ZXTP25020DG"/>
    <hyperlink ref="B1051" r:id="rId_hyperlink_2099" tooltip="https://www.diodes.com/datasheet/download/ZXTP25020DZ.pdf" display="https://www.diodes.com/datasheet/download/ZXTP25020DZ.pdf"/>
    <hyperlink ref="C1051" r:id="rId_hyperlink_2100" tooltip="ZXTP25020DZ" display="ZXTP25020DZ"/>
    <hyperlink ref="B1052" r:id="rId_hyperlink_2101" tooltip="https://www.diodes.com/datasheet/download/ZXTP25040DFH.pdf" display="https://www.diodes.com/datasheet/download/ZXTP25040DFH.pdf"/>
    <hyperlink ref="C1052" r:id="rId_hyperlink_2102" tooltip="ZXTP25040DFH" display="ZXTP25040DFH"/>
    <hyperlink ref="B1053" r:id="rId_hyperlink_2103" tooltip="https://www.diodes.com/datasheet/download/ZXTP25040DFL.pdf" display="https://www.diodes.com/datasheet/download/ZXTP25040DFL.pdf"/>
    <hyperlink ref="C1053" r:id="rId_hyperlink_2104" tooltip="ZXTP25040DFL" display="ZXTP25040DFL"/>
    <hyperlink ref="B1054" r:id="rId_hyperlink_2105" tooltip="https://www.diodes.com/datasheet/download/ZXTP25040DZ.pdf" display="https://www.diodes.com/datasheet/download/ZXTP25040DZ.pdf"/>
    <hyperlink ref="C1054" r:id="rId_hyperlink_2106" tooltip="ZXTP25040DZ" display="ZXTP25040DZ"/>
    <hyperlink ref="B1055" r:id="rId_hyperlink_2107" tooltip="https://www.diodes.com/datasheet/download/ZXTP25060BFH.pdf" display="https://www.diodes.com/datasheet/download/ZXTP25060BFH.pdf"/>
    <hyperlink ref="C1055" r:id="rId_hyperlink_2108" tooltip="ZXTP25060BFH" display="ZXTP25060BFH"/>
    <hyperlink ref="B1056" r:id="rId_hyperlink_2109" tooltip="https://www.diodes.com/datasheet/download/ZXTP25100BFH.pdf" display="https://www.diodes.com/datasheet/download/ZXTP25100BFH.pdf"/>
    <hyperlink ref="C1056" r:id="rId_hyperlink_2110" tooltip="ZXTP25100BFH" display="ZXTP25100BFH"/>
    <hyperlink ref="B1057" r:id="rId_hyperlink_2111" tooltip="https://www.diodes.com/datasheet/download/ZXTP25100CFH.pdf" display="https://www.diodes.com/datasheet/download/ZXTP25100CFH.pdf"/>
    <hyperlink ref="C1057" r:id="rId_hyperlink_2112" tooltip="ZXTP25100CFH" display="ZXTP25100CFH"/>
    <hyperlink ref="B1058" r:id="rId_hyperlink_2113" tooltip="https://www.diodes.com/datasheet/download/ZXTP25100CFHQ.pdf" display="https://www.diodes.com/datasheet/download/ZXTP25100CFHQ.pdf"/>
    <hyperlink ref="C1058" r:id="rId_hyperlink_2114" tooltip="ZXTP25100CFHQ" display="ZXTP25100CFHQ"/>
    <hyperlink ref="B1059" r:id="rId_hyperlink_2115" tooltip="https://www.diodes.com/datasheet/download/ZXTP25100CZ.pdf" display="https://www.diodes.com/datasheet/download/ZXTP25100CZ.pdf"/>
    <hyperlink ref="C1059" r:id="rId_hyperlink_2116" tooltip="ZXTP25100CZ" display="ZXTP25100CZ"/>
    <hyperlink ref="B1060" r:id="rId_hyperlink_2117" tooltip="https://www.diodes.com/datasheet/download/ZXTP25140BFH.pdf" display="https://www.diodes.com/datasheet/download/ZXTP25140BFH.pdf"/>
    <hyperlink ref="C1060" r:id="rId_hyperlink_2118" tooltip="ZXTP25140BFH" display="ZXTP25140BFH"/>
    <hyperlink ref="B1061" r:id="rId_hyperlink_2119" tooltip="https://www.diodes.com/datasheet/download/ZXTP25140BFHQ.pdf" display="https://www.diodes.com/datasheet/download/ZXTP25140BFHQ.pdf"/>
    <hyperlink ref="C1061" r:id="rId_hyperlink_2120" tooltip="ZXTP25140BFHQ" display="ZXTP25140BFHQ"/>
    <hyperlink ref="B1062" r:id="rId_hyperlink_2121" tooltip="https://www.diodes.com/datasheet/download/ZXTP26020DMF.pdf" display="https://www.diodes.com/datasheet/download/ZXTP26020DMF.pdf"/>
    <hyperlink ref="C1062" r:id="rId_hyperlink_2122" tooltip="ZXTP26020DMF" display="ZXTP26020DMF"/>
    <hyperlink ref="C1063" r:id="rId_hyperlink_2123" tooltip="ZXTP4001Z" display="ZXTP4001Z"/>
    <hyperlink ref="B1064" r:id="rId_hyperlink_2124" tooltip="https://www.diodes.com/datasheet/download/ZXTP4003G.pdf" display="https://www.diodes.com/datasheet/download/ZXTP4003G.pdf"/>
    <hyperlink ref="C1064" r:id="rId_hyperlink_2125" tooltip="ZXTP4003G" display="ZXTP4003G"/>
    <hyperlink ref="B1065" r:id="rId_hyperlink_2126" tooltip="https://www.diodes.com/datasheet/download/ZXTP4003Z.pdf" display="https://www.diodes.com/datasheet/download/ZXTP4003Z.pdf"/>
    <hyperlink ref="C1065" r:id="rId_hyperlink_2127" tooltip="ZXTP4003Z" display="ZXTP4003Z"/>
    <hyperlink ref="B1066" r:id="rId_hyperlink_2128" tooltip="https://www.diodes.com/datasheet/download/ZXTP5240F.pdf" display="https://www.diodes.com/datasheet/download/ZXTP5240F.pdf"/>
    <hyperlink ref="C1066" r:id="rId_hyperlink_2129" tooltip="ZXTP5240F" display="ZXTP5240F"/>
    <hyperlink ref="B1067" r:id="rId_hyperlink_2130" tooltip="https://www.diodes.com/datasheet/download/ZXTP5240FQ.pdf" display="https://www.diodes.com/datasheet/download/ZXTP5240FQ.pdf"/>
    <hyperlink ref="C1067" r:id="rId_hyperlink_2131" tooltip="ZXTP5240FQ" display="ZXTP5240FQ"/>
    <hyperlink ref="B1068" r:id="rId_hyperlink_2132" tooltip="https://www.diodes.com/datasheet/download/ZXTP5401FLQ.pdf" display="https://www.diodes.com/datasheet/download/ZXTP5401FLQ.pdf"/>
    <hyperlink ref="C1068" r:id="rId_hyperlink_2133" tooltip="ZXTP5401FLQ" display="ZXTP5401FLQ"/>
    <hyperlink ref="B1069" r:id="rId_hyperlink_2134" tooltip="https://www.diodes.com/datasheet/download/ZXTP56020FDBQ.pdf" display="https://www.diodes.com/datasheet/download/ZXTP56020FDBQ.pdf"/>
    <hyperlink ref="C1069" r:id="rId_hyperlink_2135" tooltip="ZXTP56020FDBQ" display="ZXTP56020FDBQ"/>
    <hyperlink ref="B1070" r:id="rId_hyperlink_2136" tooltip="https://www.diodes.com/datasheet/download/ZXTP56060FDBQ.pdf" display="https://www.diodes.com/datasheet/download/ZXTP56060FDBQ.pdf"/>
    <hyperlink ref="C1070" r:id="rId_hyperlink_2137" tooltip="ZXTP56060FDBQ" display="ZXTP56060FDBQ"/>
    <hyperlink ref="B1071" r:id="rId_hyperlink_2138" tooltip="https://www.diodes.com/datasheet/download/ZXTP717MA.pdf" display="https://www.diodes.com/datasheet/download/ZXTP717MA.pdf"/>
    <hyperlink ref="C1071" r:id="rId_hyperlink_2139" tooltip="ZXTP717MA" display="ZXTP717MA"/>
    <hyperlink ref="B1072" r:id="rId_hyperlink_2140" tooltip="https://www.diodes.com/datasheet/download/ZXTP718MA.pdf" display="https://www.diodes.com/datasheet/download/ZXTP718MA.pdf"/>
    <hyperlink ref="C1072" r:id="rId_hyperlink_2141" tooltip="ZXTP718MA" display="ZXTP718MA"/>
    <hyperlink ref="B1073" r:id="rId_hyperlink_2142" tooltip="https://www.diodes.com/datasheet/download/ZXTP720MA.pdf" display="https://www.diodes.com/datasheet/download/ZXTP720MA.pdf"/>
    <hyperlink ref="C1073" r:id="rId_hyperlink_2143" tooltip="ZXTP720MA" display="ZXTP720MA"/>
    <hyperlink ref="B1074" r:id="rId_hyperlink_2144" tooltip="https://www.diodes.com/datasheet/download/ZXTP722MA.pdf" display="https://www.diodes.com/datasheet/download/ZXTP722MA.pdf"/>
    <hyperlink ref="C1074" r:id="rId_hyperlink_2145" tooltip="ZXTP722MA" display="ZXTP722MA"/>
    <hyperlink ref="B1075" r:id="rId_hyperlink_2146" tooltip="https://www.diodes.com/datasheet/download/ZXTP749F.pdf" display="https://www.diodes.com/datasheet/download/ZXTP749F.pdf"/>
    <hyperlink ref="C1075" r:id="rId_hyperlink_2147" tooltip="ZXTP749F" display="ZXTP749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2025-05-22T00:37:11-05:00</dcterms:created>
  <dcterms:modified xsi:type="dcterms:W3CDTF">2025-05-22T00:37:11-05:00</dcterms:modified>
  <dc:title>Untitled Spreadsheet</dc:title>
  <dc:description/>
  <dc:subject/>
  <cp:keywords/>
  <cp:category/>
</cp:coreProperties>
</file>