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<sst xmlns="http://schemas.openxmlformats.org/spreadsheetml/2006/main" uniqueCount="272">
  <si>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</si>
  <si>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</si>
  <si>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</si>
  <si>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</si>
  <si>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Peak Pulse Current IPP @ 8x20±s Max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</si>
  <si>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</si>
  <si>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Configuration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</si>
  <si>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Channel Input CapacitanceC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strike val="false"/>
        <color rgb="FF000000"/>
        <sz val="11"/>
        <u val="none"/>
      </rPr>
      <t xml:space="preserve"> Typ (pF)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</si>
  <si>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Reverse Standoff Voltage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RWM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</si>
  <si>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Breakdown VoltageV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BR</t>
    </r>
    <r>
      <rPr>
        <rFont val="Calibri"/>
        <b val="false"/>
        <i val="false"/>
        <strike val="false"/>
        <color rgb="FF000000"/>
        <sz val="11"/>
        <u val="none"/>
      </rPr>
      <t xml:space="preserve"> Min(V)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</si>
  <si>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 Reverse Leakage 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strike val="false"/>
        <color rgb="FF000000"/>
        <sz val="11"/>
        <u val="none"/>
      </rPr>
      <t xml:space="preserve"> 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RWM Max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(µA)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</si>
  <si>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Clamping Voltage @ MaxPeak Pulse CurrentV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</si>
  <si>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VESD IEC61000-4-2 Contact Discharge(kV)</t>
    </r>
  </si>
  <si>
    <t>Packages</t>
  </si>
  <si>
    <t>3000W Surface Mount Automotive Transient Voltage Suppressor</t>
  </si>
  <si>
    <t>Automotive</t>
  </si>
  <si>
    <t>Yes</t>
  </si>
  <si>
    <t>Bi-Directional</t>
  </si>
  <si>
    <t>SMC</t>
  </si>
  <si>
    <t>Uni-Directional</t>
  </si>
  <si>
    <t>Single (Bi-Directional)</t>
  </si>
  <si>
    <t>N/A</t>
  </si>
  <si>
    <t>1 CHANNEL UNIDIRECTIONAL TVS</t>
  </si>
  <si>
    <t>Standard</t>
  </si>
  <si>
    <t>Single (Uni-Directional)</t>
  </si>
  <si>
    <t>X1-DFN1006-2</t>
  </si>
  <si>
    <t>One Channel High Surge TVS Diode</t>
  </si>
  <si>
    <t>No</t>
  </si>
  <si>
    <t>±30</t>
  </si>
  <si>
    <t>U-DFN2020-3 (Type C)</t>
  </si>
  <si>
    <t>10V ULTRA LOW CAPACITANCE BIDIRECTIONAL TVS DIODE</t>
  </si>
  <si>
    <t>Ultra-Low Capacitance Bidirectional TVS Diode</t>
  </si>
  <si>
    <t>X2-DFN1006-2</t>
  </si>
  <si>
    <t>±20</t>
  </si>
  <si>
    <t>1 CHANNEL LOW CAPACITANCE TVS DIODE ARRAY</t>
  </si>
  <si>
    <t>SOT23</t>
  </si>
  <si>
    <t>SOD523</t>
  </si>
  <si>
    <t>1-Channel Low Capacitance TVS Diode Array</t>
  </si>
  <si>
    <t>SOT323</t>
  </si>
  <si>
    <t>SOD323</t>
  </si>
  <si>
    <t>ONE CHANNEL LOW CAPACITANCE TVS DIODE ARRAY</t>
  </si>
  <si>
    <t>Dual (Uni-Directional)</t>
  </si>
  <si>
    <t>SOT353</t>
  </si>
  <si>
    <t>SOT25</t>
  </si>
  <si>
    <t>SOT26</t>
  </si>
  <si>
    <t>2 CHANNEL LOW CAPACITANCE TVS DIODE ARRAY</t>
  </si>
  <si>
    <t>±8</t>
  </si>
  <si>
    <t>SOT143</t>
  </si>
  <si>
    <t>Quad (Uni-Directional)</t>
  </si>
  <si>
    <t>MSOP-10</t>
  </si>
  <si>
    <t>4 CHANNEL LOW CAPACITANCE TVS DIODE ARRAY</t>
  </si>
  <si>
    <t>SOT363</t>
  </si>
  <si>
    <t>TSOT26</t>
  </si>
  <si>
    <t>SOT563</t>
  </si>
  <si>
    <t>4 CHANNELS LOW CAPACITANCE TVS DIODE ARRAY</t>
  </si>
  <si>
    <t>±25</t>
  </si>
  <si>
    <t>12V UNIDIRECTIONAL TVS DIODE</t>
  </si>
  <si>
    <t>U-DFN1610-2 (Type B)</t>
  </si>
  <si>
    <t>DUAL ESD PROTECTION DIODES</t>
  </si>
  <si>
    <t>1 CHANNEL UNIIDIRECTIONAL TVS</t>
  </si>
  <si>
    <t>1 CHANNELS UNIDIRECTIONAL TVS</t>
  </si>
  <si>
    <t>X1-DFN1006-2 (Type SA)</t>
  </si>
  <si>
    <t>7V UNIDIRECTIONAL TVS DIODE</t>
  </si>
  <si>
    <t>X3-DFN0603-2</t>
  </si>
  <si>
    <t>SOD923 (0.3mm Lead Width)</t>
  </si>
  <si>
    <t>1-Channel Uni-Directional TVS</t>
  </si>
  <si>
    <t>ONE CHANNEL HIGH SURGE TVS DIODE</t>
  </si>
  <si>
    <t>U-DFN1608-2</t>
  </si>
  <si>
    <t>One-Channel High Surge TVS Diode</t>
  </si>
  <si>
    <t>LOW CAPACITANCE BIDIRECTIONAL TVS DIODE</t>
  </si>
  <si>
    <t>±14kV</t>
  </si>
  <si>
    <t>X2-DSN0603-2</t>
  </si>
  <si>
    <t>12V ULTRA LOW CAPACITANCE BIDIRECTIONAL TVS DIODE</t>
  </si>
  <si>
    <t>225W SURFACE MOUNT TRANSIENT VOLTAGE SUPPRESSOR</t>
  </si>
  <si>
    <t>SOD123F</t>
  </si>
  <si>
    <t>14V UNIDIRECTIONAL TVS DIODE</t>
  </si>
  <si>
    <t>1 CHANNEL HIGH SURGE TVS DIODE</t>
  </si>
  <si>
    <t>15V UNIDIRECTIONAL TVS DIODE</t>
  </si>
  <si>
    <t>U-DFN1616-2</t>
  </si>
  <si>
    <t>Low Capacitance Bidirectional TVS Diode</t>
  </si>
  <si>
    <t>U-DFN1608-2 (Type C)</t>
  </si>
  <si>
    <t>15V ULTRA LOW CAPACITANCE BIDIRECTIONAL TVS DIODE</t>
  </si>
  <si>
    <t>SOD123F (Type B)</t>
  </si>
  <si>
    <t>18V UNIDIRECTIONAL TVS DIODE</t>
  </si>
  <si>
    <t>18V BIDIRECTIONAL TVS DIODE</t>
  </si>
  <si>
    <t>18V ULTRA LOW CAPACITANCE BIDIRECTIONAL TVS DIODE</t>
  </si>
  <si>
    <t>8V ULTRA LOW CAPACITANCE BIDIRECTIONAL TVS DIODE</t>
  </si>
  <si>
    <t>1 CHANNEL BIDIRECTIONAL TVS</t>
  </si>
  <si>
    <t>20V UNIDIRECTIONAL TVS DIODE</t>
  </si>
  <si>
    <t>20V BIDIRECTIONAL TVS DIODE</t>
  </si>
  <si>
    <t>20V 2-CH UNI-DIRECTIONAL TVS DIODE ARRAY</t>
  </si>
  <si>
    <t>X2-DFN1006-3</t>
  </si>
  <si>
    <t>1 Channel of ESD Protection</t>
  </si>
  <si>
    <t>U-DFN2020-2</t>
  </si>
  <si>
    <t>22V UNIDIRECTIONAL TVS DIODE</t>
  </si>
  <si>
    <t>U-DFN1820-6 (Type A)</t>
  </si>
  <si>
    <t>±10</t>
  </si>
  <si>
    <t>24V UNIDIRECTIONAL TVS DIODE</t>
  </si>
  <si>
    <t>24V BIDIRECTIONAL TVS DIODE</t>
  </si>
  <si>
    <t>U-DFN1006-2 (SWP)</t>
  </si>
  <si>
    <t>SINGLE CHANNEL BIDIRECTIONAL TVS DIODE</t>
  </si>
  <si>
    <t>±22</t>
  </si>
  <si>
    <t>Single-Channel Unidirectional TVS Diode</t>
  </si>
  <si>
    <t>±15</t>
  </si>
  <si>
    <t>SINGLE CHANNEL UNIDIRECTIONAL TVS DIODE</t>
  </si>
  <si>
    <t>+/-30</t>
  </si>
  <si>
    <t>24V Ultra-Low Capacitance Bi-Directional TVS Diode</t>
  </si>
  <si>
    <t>±18</t>
  </si>
  <si>
    <t>26V UNIDIRECTIONAL TVS DIODE</t>
  </si>
  <si>
    <t>1800W SURFACE MOUNT TRANSIENT VOLTAGE SUPPRESSOR PowerDI5</t>
  </si>
  <si>
    <t>PowerDI5</t>
  </si>
  <si>
    <t>ESD PROTECTION DIODES</t>
  </si>
  <si>
    <t>SO-8</t>
  </si>
  <si>
    <t xml:space="preserve"> ±30kV</t>
  </si>
  <si>
    <t>1 CHANNEL BIDIRECTIONAL TVS DIODES</t>
  </si>
  <si>
    <t>ESD Protection Diodes</t>
  </si>
  <si>
    <t>±30kV</t>
  </si>
  <si>
    <t>34V UNIDIRECTIONAL TVS DIODE</t>
  </si>
  <si>
    <t>4-CHANNEL LOW CAPACITANCE ESD PROTECTION ARRAY</t>
  </si>
  <si>
    <t>U-DFN2510-10</t>
  </si>
  <si>
    <t>8 CHANNEL LOW CAPACITANCE TVS DIODE ARRAY</t>
  </si>
  <si>
    <t>Octal (Uni-Directional)</t>
  </si>
  <si>
    <t>U-DFN3810-9 (Type B)</t>
  </si>
  <si>
    <t>HIGH SURGE BIDIRECTIONAL TVS DIODE</t>
  </si>
  <si>
    <t>3.3V UNIDIRECTIONAL TVS DIODE</t>
  </si>
  <si>
    <t>U-DFN1006-2 (Type B)</t>
  </si>
  <si>
    <t>3.3V BIDIRECTIONAL TVS DIODE</t>
  </si>
  <si>
    <t>Dual (Bi-Directional)</t>
  </si>
  <si>
    <t>X2-DFN1010-3</t>
  </si>
  <si>
    <t>2 CHANNELS BIDIRECTIONAL TVS</t>
  </si>
  <si>
    <t>X1-DFN1006-3</t>
  </si>
  <si>
    <t>2 Channels Bidirectional TVS</t>
  </si>
  <si>
    <t>4 CHANNELS BIDIRECTIONAL TVS</t>
  </si>
  <si>
    <t>X1-DFN1308-6 (Type A)</t>
  </si>
  <si>
    <t>U-DFN2626-10</t>
  </si>
  <si>
    <t>Quad (Bi-Directional)</t>
  </si>
  <si>
    <t>Ultra-Low Capacitance Bi-Directional TVS Diode</t>
  </si>
  <si>
    <t>X2-DFN0603-2</t>
  </si>
  <si>
    <t>5.3V@Ipp=10.5A</t>
  </si>
  <si>
    <t>X1-DFN1006-2 (Type SA-2)</t>
  </si>
  <si>
    <t>55V BIDIRECTIONAL TVS DIODE</t>
  </si>
  <si>
    <t>ULTRA-LOW CAPACITANCE BIDIRECTIONAL TVS</t>
  </si>
  <si>
    <t>LOW CAPACITANCE UNIDIRECTIONAL TVS DIODE</t>
  </si>
  <si>
    <t xml:space="preserve"> ±15kV</t>
  </si>
  <si>
    <t>LOW CAPACITANCE BIDIRECTIONAL TVS DIODES</t>
  </si>
  <si>
    <t>X2-DFN0806-3</t>
  </si>
  <si>
    <t>U-DFN1610-6</t>
  </si>
  <si>
    <t>USB2.0 and VBUS TVS DIODE ARRAY</t>
  </si>
  <si>
    <t>Triple (Bi-Directional)</t>
  </si>
  <si>
    <t>U-DFN2020-6</t>
  </si>
  <si>
    <t>SOT953</t>
  </si>
  <si>
    <t>Hexa (Uni-Directional)</t>
  </si>
  <si>
    <t>X1-DFN3313-8</t>
  </si>
  <si>
    <t>5V BIDIRECTIONAL TVS DIODE</t>
  </si>
  <si>
    <t>High Surge Bidirectional TVS Diode</t>
  </si>
  <si>
    <t>SOT523</t>
  </si>
  <si>
    <t>4 CHANNEL LOW CAPACITANCE BI-DIRECTIONAL TVS ARRAY</t>
  </si>
  <si>
    <t>TSOT25</t>
  </si>
  <si>
    <t>SOT553</t>
  </si>
  <si>
    <t>5V UNIDIRECTIONAL TVS DIODE</t>
  </si>
  <si>
    <t>Quint (Bi-Directional)</t>
  </si>
  <si>
    <t>U-DFN1616-6</t>
  </si>
  <si>
    <t>6 Channel Bidirectional TVS</t>
  </si>
  <si>
    <t>SOT666</t>
  </si>
  <si>
    <t>X2-DFN0808-4</t>
  </si>
  <si>
    <t>HIGH SURGE TVS DIODE</t>
  </si>
  <si>
    <t>1-Channel High Surge TVS Diode</t>
  </si>
  <si>
    <t>One Channel Uni-Directional TVS</t>
  </si>
  <si>
    <t>ULTRA LOW CAPACITANCE BIDIRECTIONAL TVS DIODE</t>
  </si>
  <si>
    <t>±15kV</t>
  </si>
  <si>
    <t>5V ULTRA LOW CAPACITANCE BIDIRECTIONAL TVS DIODE</t>
  </si>
  <si>
    <t>1 Channel Uni-Directional TVS</t>
  </si>
  <si>
    <t>6.3V UNIDIRECTIONAL TVS DIODE</t>
  </si>
  <si>
    <t>ONE CHANNEL UNIDIRECTIONAL TVS</t>
  </si>
  <si>
    <t>One-Channel Unidirectional TVS</t>
  </si>
  <si>
    <t>SURFACE MOUNT UNIDIRECTIONAL TVS DIODE</t>
  </si>
  <si>
    <t>7V UNI-DIRECTIONAL TVS DIODE</t>
  </si>
  <si>
    <t>7.9V VOLT UNI-DIRECTIONAL HIGH SURGE TVS DIODE</t>
  </si>
  <si>
    <t>7.9 Volt Unidirectional High Surge TVS Diode</t>
  </si>
  <si>
    <t>8.0 VOLT UNI-DIRECTIONAL HIGH SURGE TVS DIODE</t>
  </si>
  <si>
    <t>±25kV</t>
  </si>
  <si>
    <t>Ultra-Low Capacitance Uni-Directional TVS</t>
  </si>
  <si>
    <t>±6</t>
  </si>
  <si>
    <t>12V BIDIRECTIONAL TVS DIODE</t>
  </si>
  <si>
    <t>LOW CAPACITANCE BIDIRECTIONAL TV</t>
  </si>
  <si>
    <t>TWO CHANNEL BIDIRECTIONAL TVS DIODE</t>
  </si>
  <si>
    <t>Two-Channel Uni-Directional TVS Diode</t>
  </si>
  <si>
    <t>±12</t>
  </si>
  <si>
    <t>±14</t>
  </si>
  <si>
    <t>CAN BUS ESD PROTECTION DIODE</t>
  </si>
  <si>
    <t>CAN BUS FD ESD Protection Diode</t>
  </si>
  <si>
    <t>FLEXRAY BUS ESD PROTECTION DIODE</t>
  </si>
  <si>
    <t>ESD PROTECTION FOR IN-VEHICLE NETWORKS</t>
  </si>
  <si>
    <t>LIN-BUS BIDIRECTIONAL TVS DIODE</t>
  </si>
  <si>
    <t>LOW CAPACITANCE, ESD PROTECTION DIODE ARRAY</t>
  </si>
  <si>
    <t>24V ULTRA LOW CAPACITANCE BIDIRECTIONAL TVS DIODE</t>
  </si>
  <si>
    <t>24V CAN/LIN BUS TVS</t>
  </si>
  <si>
    <t>Dual (Uni/Bi-Directional)</t>
  </si>
  <si>
    <t>FIVEFOLD ESD PROTECTION DIODE ARRAYS</t>
  </si>
  <si>
    <t>+/-15</t>
  </si>
  <si>
    <t>Two-Channel Bi-Directional ESD Protection For Ethernet Interfaces</t>
  </si>
  <si>
    <t>30V ULTRA LOW CAPACITANCE BIDIRECTIONAL TVS DIODE</t>
  </si>
  <si>
    <t>30V Ultra-Low Capacitance Bi-Directional TVS Diode</t>
  </si>
  <si>
    <t>32V CAN/LIN BUS TVS</t>
  </si>
  <si>
    <t>32V CAN/LIN BUS PROTECTOR</t>
  </si>
  <si>
    <t>DUAL COMMON CATHODE TVS DIODE</t>
  </si>
  <si>
    <t>35V ULTRA LOW CAPACITANCE BIDIRECTIONAL TVS DIODE</t>
  </si>
  <si>
    <t xml:space="preserve">±14 </t>
  </si>
  <si>
    <t>DESD3V3S1BL LOW CAPACITANCE BIDIRECTIONAL TVS DIODES</t>
  </si>
  <si>
    <t>DESD3V3S1BLP3</t>
  </si>
  <si>
    <t>+/-10</t>
  </si>
  <si>
    <t>TVS</t>
  </si>
  <si>
    <t>Dual, Com. Anode</t>
  </si>
  <si>
    <t>Dual Surface-Mount TVS</t>
  </si>
  <si>
    <t>zener TVS</t>
  </si>
  <si>
    <t>±9</t>
  </si>
  <si>
    <t>DUAL SURFACE MOUNT TVS ARRAY</t>
  </si>
  <si>
    <t>1 CHANNEL BIDIRECTIONAL TVS DIODE</t>
  </si>
  <si>
    <t>Low Capacitance Uni-Directional</t>
  </si>
  <si>
    <t>LOW CAPACITANCE UNIDIRECTIONAL TVS</t>
  </si>
  <si>
    <t>DATA BUS TRANSIENT SUPPRESSOR / 3-PHASE FULL WAVE BRIDGE RECTIFIER</t>
  </si>
  <si>
    <t>Triple, Dual-Series</t>
  </si>
  <si>
    <t>SURFACE MOUNT DATALINE PROTECTION DEVICE</t>
  </si>
  <si>
    <t>Arrays</t>
  </si>
  <si>
    <t>Five Element Common Anode ESD-Protection Diode Array</t>
  </si>
  <si>
    <t>LOW CAPACITANCE SINGLE ESD PROTECTION TVS DIODE</t>
  </si>
  <si>
    <t>+/-25</t>
  </si>
  <si>
    <t>±16</t>
  </si>
  <si>
    <t>4 channel low capacitance TVS diode array</t>
  </si>
  <si>
    <t>X2-DFN2010-8 (Type B)</t>
  </si>
  <si>
    <t>U-DFN2510-10, U-DFN2510-10 (Type CJ)</t>
  </si>
  <si>
    <t>LOW CAPACITANCE UNI-DIRECTIONAL TVS DIODES</t>
  </si>
  <si>
    <t>2 CHANNELS LOW CAPACITANCE TVS DIODE ARRAY</t>
  </si>
  <si>
    <t>4-Channel Low Capacitance TVS Diode Array</t>
  </si>
  <si>
    <t>+/-8</t>
  </si>
  <si>
    <t>MSOP-8</t>
  </si>
  <si>
    <t>400W SURFACE MOUNT TRANSIENT VOLTAGE SUPPRESSOR</t>
  </si>
  <si>
    <t>SINGLE LINE CAN/LIN BUS PROTECTOR</t>
  </si>
  <si>
    <t>DUAL LINE CAN BUS PROTECTOR</t>
  </si>
  <si>
    <t>ESD PROTECTION DEVICE</t>
  </si>
  <si>
    <t>SOD323 (LS)</t>
  </si>
  <si>
    <t>SOT23 (LS)</t>
  </si>
  <si>
    <t>ESD PROTECTION DIODE</t>
  </si>
  <si>
    <t>±27</t>
  </si>
  <si>
    <t>Power Dual Surface-Mount TVS</t>
  </si>
  <si>
    <t>24W and 40W Peak Power Dual Surface-Mount TVS</t>
  </si>
  <si>
    <t>480W Unidirectional TVS Diode</t>
  </si>
  <si>
    <t>600W BIDIRECTIONAL TVS DIODE</t>
  </si>
  <si>
    <t>520W Unidirectional TVS Diode</t>
  </si>
  <si>
    <t>640W Bi-Directional TVS Diode</t>
  </si>
  <si>
    <t>360W Unidirectional TVS Diode</t>
  </si>
  <si>
    <t>400W BIDIRECTIONAL TVS DIODE</t>
  </si>
  <si>
    <t>360W BIDIRECTIONAL TVS DIODE</t>
  </si>
  <si>
    <t>360W UNIDIRECTIONAL TVS DIODE</t>
  </si>
  <si>
    <t>320W Unidirectional TVS Diode</t>
  </si>
  <si>
    <t>320W BIDIRECTIONAL TVS DIODE</t>
  </si>
  <si>
    <t>320W UNIDIRECTIONAL TVS DIODE</t>
  </si>
  <si>
    <t>300W Unidirectional TVS Diode</t>
  </si>
  <si>
    <t>370W BIDIRECTIONAL TVS DIODE</t>
  </si>
  <si>
    <t>350W UNIDIRECTIONAL TVS DIODE</t>
  </si>
  <si>
    <t>350W BIDIRECTIONAL TVS DIODE</t>
  </si>
  <si>
    <t>One Channel Unidirectional TVS Diode</t>
  </si>
  <si>
    <t>ONE CHANNEL BIDIRECTIONAL TVS DIODE</t>
  </si>
  <si>
    <t>switching diode</t>
  </si>
  <si>
    <t>Dual-Dual, Series (Alt.)</t>
  </si>
  <si>
    <t>600W SURFACE MOUNT AUTOMOTIVE TRANSIENT VOLTAGE SUPPRESSOR</t>
  </si>
  <si>
    <t>SMB</t>
  </si>
  <si>
    <t>600W Surface Mount Automotive Transient Voltage Suppressor</t>
  </si>
  <si>
    <t>UNIDIRECTIONAL SURFACE MOUNT TVS</t>
  </si>
  <si>
    <t>Low Capacitance TVS Diode</t>
  </si>
  <si>
    <t>Unidirectional Surface Mount TVS</t>
  </si>
  <si>
    <t>Surface-Mount Transient Voltage Suppressor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</si>
</sst>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3.0SMCJ10CAQ" TargetMode="External"/><Relationship Id="rId_hyperlink_2" Type="http://schemas.openxmlformats.org/officeDocument/2006/relationships/hyperlink" Target="https://www.diodes.com/assets/Datasheets/ds40742.pdf" TargetMode="External"/><Relationship Id="rId_hyperlink_3" Type="http://schemas.openxmlformats.org/officeDocument/2006/relationships/hyperlink" Target="https://www.diodes.com/part/view/3.0SMCJ11CAQ" TargetMode="External"/><Relationship Id="rId_hyperlink_4" Type="http://schemas.openxmlformats.org/officeDocument/2006/relationships/hyperlink" Target="https://www.diodes.com/assets/Datasheets/ds40742.pdf" TargetMode="External"/><Relationship Id="rId_hyperlink_5" Type="http://schemas.openxmlformats.org/officeDocument/2006/relationships/hyperlink" Target="https://www.diodes.com/part/view/3.0SMCJ12AQ" TargetMode="External"/><Relationship Id="rId_hyperlink_6" Type="http://schemas.openxmlformats.org/officeDocument/2006/relationships/hyperlink" Target="https://www.diodes.com/assets/Datasheets/ds40742.pdf" TargetMode="External"/><Relationship Id="rId_hyperlink_7" Type="http://schemas.openxmlformats.org/officeDocument/2006/relationships/hyperlink" Target="https://www.diodes.com/part/view/3.0SMCJ12CAQ" TargetMode="External"/><Relationship Id="rId_hyperlink_8" Type="http://schemas.openxmlformats.org/officeDocument/2006/relationships/hyperlink" Target="https://www.diodes.com/assets/Datasheets/ds40742.pdf" TargetMode="External"/><Relationship Id="rId_hyperlink_9" Type="http://schemas.openxmlformats.org/officeDocument/2006/relationships/hyperlink" Target="https://www.diodes.com/part/view/3.0SMCJ14CAQ" TargetMode="External"/><Relationship Id="rId_hyperlink_10" Type="http://schemas.openxmlformats.org/officeDocument/2006/relationships/hyperlink" Target="https://www.diodes.com/assets/Datasheets/ds40742.pdf" TargetMode="External"/><Relationship Id="rId_hyperlink_11" Type="http://schemas.openxmlformats.org/officeDocument/2006/relationships/hyperlink" Target="https://www.diodes.com/part/view/3.0SMCJ15CAQ" TargetMode="External"/><Relationship Id="rId_hyperlink_12" Type="http://schemas.openxmlformats.org/officeDocument/2006/relationships/hyperlink" Target="https://www.diodes.com/assets/Datasheets/ds40742.pdf" TargetMode="External"/><Relationship Id="rId_hyperlink_13" Type="http://schemas.openxmlformats.org/officeDocument/2006/relationships/hyperlink" Target="https://www.diodes.com/part/view/3.0SMCJ16CAQ" TargetMode="External"/><Relationship Id="rId_hyperlink_14" Type="http://schemas.openxmlformats.org/officeDocument/2006/relationships/hyperlink" Target="https://www.diodes.com/assets/Datasheets/ds40742.pdf" TargetMode="External"/><Relationship Id="rId_hyperlink_15" Type="http://schemas.openxmlformats.org/officeDocument/2006/relationships/hyperlink" Target="https://www.diodes.com/part/view/3.0SMCJ17CAQ" TargetMode="External"/><Relationship Id="rId_hyperlink_16" Type="http://schemas.openxmlformats.org/officeDocument/2006/relationships/hyperlink" Target="https://www.diodes.com/assets/Datasheets/ds40742.pdf" TargetMode="External"/><Relationship Id="rId_hyperlink_17" Type="http://schemas.openxmlformats.org/officeDocument/2006/relationships/hyperlink" Target="https://www.diodes.com/part/view/3.0SMCJ18CAQ" TargetMode="External"/><Relationship Id="rId_hyperlink_18" Type="http://schemas.openxmlformats.org/officeDocument/2006/relationships/hyperlink" Target="https://www.diodes.com/assets/Datasheets/ds40742.pdf" TargetMode="External"/><Relationship Id="rId_hyperlink_19" Type="http://schemas.openxmlformats.org/officeDocument/2006/relationships/hyperlink" Target="https://www.diodes.com/part/view/3.0SMCJ20CAQ" TargetMode="External"/><Relationship Id="rId_hyperlink_20" Type="http://schemas.openxmlformats.org/officeDocument/2006/relationships/hyperlink" Target="https://www.diodes.com/assets/Datasheets/ds40742.pdf" TargetMode="External"/><Relationship Id="rId_hyperlink_21" Type="http://schemas.openxmlformats.org/officeDocument/2006/relationships/hyperlink" Target="https://www.diodes.com/part/view/3.0SMCJ24CAQ" TargetMode="External"/><Relationship Id="rId_hyperlink_22" Type="http://schemas.openxmlformats.org/officeDocument/2006/relationships/hyperlink" Target="https://www.diodes.com/assets/Datasheets/ds40742.pdf" TargetMode="External"/><Relationship Id="rId_hyperlink_23" Type="http://schemas.openxmlformats.org/officeDocument/2006/relationships/hyperlink" Target="https://www.diodes.com/part/view/3.0SMCJ30CAQ" TargetMode="External"/><Relationship Id="rId_hyperlink_24" Type="http://schemas.openxmlformats.org/officeDocument/2006/relationships/hyperlink" Target="https://www.diodes.com/assets/Datasheets/ds40742.pdf" TargetMode="External"/><Relationship Id="rId_hyperlink_25" Type="http://schemas.openxmlformats.org/officeDocument/2006/relationships/hyperlink" Target="https://www.diodes.com/part/view/3.0SMCJ60AQ" TargetMode="External"/><Relationship Id="rId_hyperlink_26" Type="http://schemas.openxmlformats.org/officeDocument/2006/relationships/hyperlink" Target="https://www.diodes.com/assets/Datasheets/ds40742.pdf" TargetMode="External"/><Relationship Id="rId_hyperlink_27" Type="http://schemas.openxmlformats.org/officeDocument/2006/relationships/hyperlink" Target="https://www.diodes.com/part/view/3.0SMCJ60CAQ" TargetMode="External"/><Relationship Id="rId_hyperlink_28" Type="http://schemas.openxmlformats.org/officeDocument/2006/relationships/hyperlink" Target="https://www.diodes.com/assets/Datasheets/ds40742.pdf" TargetMode="External"/><Relationship Id="rId_hyperlink_29" Type="http://schemas.openxmlformats.org/officeDocument/2006/relationships/hyperlink" Target="https://www.diodes.com/part/view/3.0SMCJ64AQ" TargetMode="External"/><Relationship Id="rId_hyperlink_30" Type="http://schemas.openxmlformats.org/officeDocument/2006/relationships/hyperlink" Target="https://www.diodes.com/assets/Datasheets/ds40742.pdf" TargetMode="External"/><Relationship Id="rId_hyperlink_31" Type="http://schemas.openxmlformats.org/officeDocument/2006/relationships/hyperlink" Target="https://www.diodes.com/part/view/3.0SMCJ64CAQ" TargetMode="External"/><Relationship Id="rId_hyperlink_32" Type="http://schemas.openxmlformats.org/officeDocument/2006/relationships/hyperlink" Target="https://www.diodes.com/assets/Datasheets/ds40742.pdf" TargetMode="External"/><Relationship Id="rId_hyperlink_33" Type="http://schemas.openxmlformats.org/officeDocument/2006/relationships/hyperlink" Target="https://www.diodes.com/part/view/3.0SMCJ70AQ" TargetMode="External"/><Relationship Id="rId_hyperlink_34" Type="http://schemas.openxmlformats.org/officeDocument/2006/relationships/hyperlink" Target="https://www.diodes.com/assets/Datasheets/ds40742.pdf" TargetMode="External"/><Relationship Id="rId_hyperlink_35" Type="http://schemas.openxmlformats.org/officeDocument/2006/relationships/hyperlink" Target="https://www.diodes.com/part/view/3.0SMCJ70CAQ" TargetMode="External"/><Relationship Id="rId_hyperlink_36" Type="http://schemas.openxmlformats.org/officeDocument/2006/relationships/hyperlink" Target="https://www.diodes.com/assets/Datasheets/ds40742.pdf" TargetMode="External"/><Relationship Id="rId_hyperlink_37" Type="http://schemas.openxmlformats.org/officeDocument/2006/relationships/hyperlink" Target="https://www.diodes.com/part/view/D10V0H1U2LP" TargetMode="External"/><Relationship Id="rId_hyperlink_38" Type="http://schemas.openxmlformats.org/officeDocument/2006/relationships/hyperlink" Target="https://www.diodes.com/assets/Datasheets/D10V0H1U2LP.pdf" TargetMode="External"/><Relationship Id="rId_hyperlink_39" Type="http://schemas.openxmlformats.org/officeDocument/2006/relationships/hyperlink" Target="https://www.diodes.com/part/view/D10V0S1U3LP20" TargetMode="External"/><Relationship Id="rId_hyperlink_40" Type="http://schemas.openxmlformats.org/officeDocument/2006/relationships/hyperlink" Target="https://www.diodes.com/assets/Datasheets/D7V5S1U3LP20-D48V0S1U3LP20.pdf" TargetMode="External"/><Relationship Id="rId_hyperlink_41" Type="http://schemas.openxmlformats.org/officeDocument/2006/relationships/hyperlink" Target="https://www.diodes.com/part/view/D10V0X1B2LP" TargetMode="External"/><Relationship Id="rId_hyperlink_42" Type="http://schemas.openxmlformats.org/officeDocument/2006/relationships/hyperlink" Target="https://www.diodes.com/assets/Datasheets/D10V0X1B2LP.pdf" TargetMode="External"/><Relationship Id="rId_hyperlink_43" Type="http://schemas.openxmlformats.org/officeDocument/2006/relationships/hyperlink" Target="https://www.diodes.com/part/view/D10V0X1B2LP4Q" TargetMode="External"/><Relationship Id="rId_hyperlink_44" Type="http://schemas.openxmlformats.org/officeDocument/2006/relationships/hyperlink" Target="https://www.diodes.com/assets/Datasheets/DS43178.pdf" TargetMode="External"/><Relationship Id="rId_hyperlink_45" Type="http://schemas.openxmlformats.org/officeDocument/2006/relationships/hyperlink" Target="https://www.diodes.com/part/view/D10V0X1B2LPQ" TargetMode="External"/><Relationship Id="rId_hyperlink_46" Type="http://schemas.openxmlformats.org/officeDocument/2006/relationships/hyperlink" Target="https://www.diodes.com/assets/Datasheets/D10V0X1B2LPQ.pdf" TargetMode="External"/><Relationship Id="rId_hyperlink_47" Type="http://schemas.openxmlformats.org/officeDocument/2006/relationships/hyperlink" Target="https://www.diodes.com/part/view/D1213A-01LP" TargetMode="External"/><Relationship Id="rId_hyperlink_48" Type="http://schemas.openxmlformats.org/officeDocument/2006/relationships/hyperlink" Target="https://www.diodes.com/assets/Datasheets/D1213A-01LP.pdf" TargetMode="External"/><Relationship Id="rId_hyperlink_49" Type="http://schemas.openxmlformats.org/officeDocument/2006/relationships/hyperlink" Target="https://www.diodes.com/part/view/D1213A-01LP4" TargetMode="External"/><Relationship Id="rId_hyperlink_50" Type="http://schemas.openxmlformats.org/officeDocument/2006/relationships/hyperlink" Target="https://www.diodes.com/assets/Datasheets/D1213A-01LP4.pdf" TargetMode="External"/><Relationship Id="rId_hyperlink_51" Type="http://schemas.openxmlformats.org/officeDocument/2006/relationships/hyperlink" Target="https://www.diodes.com/part/view/D1213A-01LPQ" TargetMode="External"/><Relationship Id="rId_hyperlink_52" Type="http://schemas.openxmlformats.org/officeDocument/2006/relationships/hyperlink" Target="https://www.diodes.com/assets/Datasheets/D1213A-01LPQ.pdf" TargetMode="External"/><Relationship Id="rId_hyperlink_53" Type="http://schemas.openxmlformats.org/officeDocument/2006/relationships/hyperlink" Target="https://www.diodes.com/part/view/D1213A-01SO" TargetMode="External"/><Relationship Id="rId_hyperlink_54" Type="http://schemas.openxmlformats.org/officeDocument/2006/relationships/hyperlink" Target="https://www.diodes.com/assets/Datasheets/ds32185.pdf" TargetMode="External"/><Relationship Id="rId_hyperlink_55" Type="http://schemas.openxmlformats.org/officeDocument/2006/relationships/hyperlink" Target="https://www.diodes.com/part/view/D1213A-01T" TargetMode="External"/><Relationship Id="rId_hyperlink_56" Type="http://schemas.openxmlformats.org/officeDocument/2006/relationships/hyperlink" Target="https://www.diodes.com/assets/Datasheets/D1213A-01T.pdf" TargetMode="External"/><Relationship Id="rId_hyperlink_57" Type="http://schemas.openxmlformats.org/officeDocument/2006/relationships/hyperlink" Target="https://www.diodes.com/part/view/D1213A-01W" TargetMode="External"/><Relationship Id="rId_hyperlink_58" Type="http://schemas.openxmlformats.org/officeDocument/2006/relationships/hyperlink" Target="https://www.diodes.com/assets/Datasheets/D1213A-01W.pdf" TargetMode="External"/><Relationship Id="rId_hyperlink_59" Type="http://schemas.openxmlformats.org/officeDocument/2006/relationships/hyperlink" Target="https://www.diodes.com/part/view/D1213A-01WQ" TargetMode="External"/><Relationship Id="rId_hyperlink_60" Type="http://schemas.openxmlformats.org/officeDocument/2006/relationships/hyperlink" Target="https://www.diodes.com/assets/Datasheets/D1213A-01WQ.pdf" TargetMode="External"/><Relationship Id="rId_hyperlink_61" Type="http://schemas.openxmlformats.org/officeDocument/2006/relationships/hyperlink" Target="https://www.diodes.com/part/view/D1213A-01WS" TargetMode="External"/><Relationship Id="rId_hyperlink_62" Type="http://schemas.openxmlformats.org/officeDocument/2006/relationships/hyperlink" Target="https://www.diodes.com/assets/Datasheets/D1213A-01WS.pdf" TargetMode="External"/><Relationship Id="rId_hyperlink_63" Type="http://schemas.openxmlformats.org/officeDocument/2006/relationships/hyperlink" Target="https://www.diodes.com/part/view/D1213A-01WSQ" TargetMode="External"/><Relationship Id="rId_hyperlink_64" Type="http://schemas.openxmlformats.org/officeDocument/2006/relationships/hyperlink" Target="https://www.diodes.com/assets/Datasheets/D1213A-01WSQ.pdf" TargetMode="External"/><Relationship Id="rId_hyperlink_65" Type="http://schemas.openxmlformats.org/officeDocument/2006/relationships/hyperlink" Target="https://www.diodes.com/part/view/D1213A-02S" TargetMode="External"/><Relationship Id="rId_hyperlink_66" Type="http://schemas.openxmlformats.org/officeDocument/2006/relationships/hyperlink" Target="https://www.diodes.com/assets/Datasheets/D1213A-02S.pdf" TargetMode="External"/><Relationship Id="rId_hyperlink_67" Type="http://schemas.openxmlformats.org/officeDocument/2006/relationships/hyperlink" Target="https://www.diodes.com/part/view/D1213A-02SM" TargetMode="External"/><Relationship Id="rId_hyperlink_68" Type="http://schemas.openxmlformats.org/officeDocument/2006/relationships/hyperlink" Target="https://www.diodes.com/assets/Datasheets/D1213A-02SM.pdf" TargetMode="External"/><Relationship Id="rId_hyperlink_69" Type="http://schemas.openxmlformats.org/officeDocument/2006/relationships/hyperlink" Target="https://www.diodes.com/part/view/D1213A-02SO" TargetMode="External"/><Relationship Id="rId_hyperlink_70" Type="http://schemas.openxmlformats.org/officeDocument/2006/relationships/hyperlink" Target="https://www.diodes.com/assets/Datasheets/D1213A-02SO.pdf" TargetMode="External"/><Relationship Id="rId_hyperlink_71" Type="http://schemas.openxmlformats.org/officeDocument/2006/relationships/hyperlink" Target="https://www.diodes.com/part/view/D1213A-02SOL" TargetMode="External"/><Relationship Id="rId_hyperlink_72" Type="http://schemas.openxmlformats.org/officeDocument/2006/relationships/hyperlink" Target="https://www.diodes.com/assets/Datasheets/D1213A-02SOL.pdf" TargetMode="External"/><Relationship Id="rId_hyperlink_73" Type="http://schemas.openxmlformats.org/officeDocument/2006/relationships/hyperlink" Target="https://www.diodes.com/part/view/D1213A-02SOLQ" TargetMode="External"/><Relationship Id="rId_hyperlink_74" Type="http://schemas.openxmlformats.org/officeDocument/2006/relationships/hyperlink" Target="https://www.diodes.com/assets/Datasheets/D1213A-02SOLQ.pdf" TargetMode="External"/><Relationship Id="rId_hyperlink_75" Type="http://schemas.openxmlformats.org/officeDocument/2006/relationships/hyperlink" Target="https://www.diodes.com/part/view/D1213A-02SR" TargetMode="External"/><Relationship Id="rId_hyperlink_76" Type="http://schemas.openxmlformats.org/officeDocument/2006/relationships/hyperlink" Target="https://www.diodes.com/assets/Datasheets/ds32151.pdf" TargetMode="External"/><Relationship Id="rId_hyperlink_77" Type="http://schemas.openxmlformats.org/officeDocument/2006/relationships/hyperlink" Target="https://www.diodes.com/part/view/D1213A-02WL" TargetMode="External"/><Relationship Id="rId_hyperlink_78" Type="http://schemas.openxmlformats.org/officeDocument/2006/relationships/hyperlink" Target="https://www.diodes.com/assets/Datasheets/D1213A-02WL.pdf" TargetMode="External"/><Relationship Id="rId_hyperlink_79" Type="http://schemas.openxmlformats.org/officeDocument/2006/relationships/hyperlink" Target="https://www.diodes.com/part/view/D1213A-02WLQ" TargetMode="External"/><Relationship Id="rId_hyperlink_80" Type="http://schemas.openxmlformats.org/officeDocument/2006/relationships/hyperlink" Target="https://www.diodes.com/assets/Datasheets/D1213A-02WLQ.pdf" TargetMode="External"/><Relationship Id="rId_hyperlink_81" Type="http://schemas.openxmlformats.org/officeDocument/2006/relationships/hyperlink" Target="https://www.diodes.com/part/view/D1213A-04MR" TargetMode="External"/><Relationship Id="rId_hyperlink_82" Type="http://schemas.openxmlformats.org/officeDocument/2006/relationships/hyperlink" Target="https://www.diodes.com/assets/Datasheets/D1213A-04MR.pdf" TargetMode="External"/><Relationship Id="rId_hyperlink_83" Type="http://schemas.openxmlformats.org/officeDocument/2006/relationships/hyperlink" Target="https://www.diodes.com/part/view/D1213A-04S" TargetMode="External"/><Relationship Id="rId_hyperlink_84" Type="http://schemas.openxmlformats.org/officeDocument/2006/relationships/hyperlink" Target="https://www.diodes.com/assets/Datasheets/D1213A-04S.pdf" TargetMode="External"/><Relationship Id="rId_hyperlink_85" Type="http://schemas.openxmlformats.org/officeDocument/2006/relationships/hyperlink" Target="https://www.diodes.com/part/view/D1213A-04SO" TargetMode="External"/><Relationship Id="rId_hyperlink_86" Type="http://schemas.openxmlformats.org/officeDocument/2006/relationships/hyperlink" Target="https://www.diodes.com/assets/Datasheets/ds32144.pdf" TargetMode="External"/><Relationship Id="rId_hyperlink_87" Type="http://schemas.openxmlformats.org/officeDocument/2006/relationships/hyperlink" Target="https://www.diodes.com/part/view/D1213A-04TS" TargetMode="External"/><Relationship Id="rId_hyperlink_88" Type="http://schemas.openxmlformats.org/officeDocument/2006/relationships/hyperlink" Target="https://www.diodes.com/assets/Datasheets/D1213A-04TS.pdf" TargetMode="External"/><Relationship Id="rId_hyperlink_89" Type="http://schemas.openxmlformats.org/officeDocument/2006/relationships/hyperlink" Target="https://www.diodes.com/part/view/D1213A-04V" TargetMode="External"/><Relationship Id="rId_hyperlink_90" Type="http://schemas.openxmlformats.org/officeDocument/2006/relationships/hyperlink" Target="https://www.diodes.com/assets/Datasheets/D1213A-04V.pdf" TargetMode="External"/><Relationship Id="rId_hyperlink_91" Type="http://schemas.openxmlformats.org/officeDocument/2006/relationships/hyperlink" Target="https://www.diodes.com/part/view/D1213A-04VQ" TargetMode="External"/><Relationship Id="rId_hyperlink_92" Type="http://schemas.openxmlformats.org/officeDocument/2006/relationships/hyperlink" Target="https://www.diodes.com/assets/Datasheets/D1213A-04VQ.pdf" TargetMode="External"/><Relationship Id="rId_hyperlink_93" Type="http://schemas.openxmlformats.org/officeDocument/2006/relationships/hyperlink" Target="https://www.diodes.com/part/view/D12V0H1U2LP" TargetMode="External"/><Relationship Id="rId_hyperlink_94" Type="http://schemas.openxmlformats.org/officeDocument/2006/relationships/hyperlink" Target="https://www.diodes.com/assets/Datasheets/D12V0H1U2LP.pdf" TargetMode="External"/><Relationship Id="rId_hyperlink_95" Type="http://schemas.openxmlformats.org/officeDocument/2006/relationships/hyperlink" Target="https://www.diodes.com/part/view/D12V0H1U2LP1610" TargetMode="External"/><Relationship Id="rId_hyperlink_96" Type="http://schemas.openxmlformats.org/officeDocument/2006/relationships/hyperlink" Target="https://www.diodes.com/assets/Datasheets/D12V0H1U2LP1610.pdf" TargetMode="External"/><Relationship Id="rId_hyperlink_97" Type="http://schemas.openxmlformats.org/officeDocument/2006/relationships/hyperlink" Target="https://www.diodes.com/part/view/D12V0H1U2WS" TargetMode="External"/><Relationship Id="rId_hyperlink_98" Type="http://schemas.openxmlformats.org/officeDocument/2006/relationships/hyperlink" Target="https://www.diodes.com/assets/Datasheets/D12V0H1U2WS.pdf" TargetMode="External"/><Relationship Id="rId_hyperlink_99" Type="http://schemas.openxmlformats.org/officeDocument/2006/relationships/hyperlink" Target="https://www.diodes.com/part/view/D12V0H1U2WSQ" TargetMode="External"/><Relationship Id="rId_hyperlink_100" Type="http://schemas.openxmlformats.org/officeDocument/2006/relationships/hyperlink" Target="https://www.diodes.com/assets/Datasheets/D12V0H1U2WSQ.pdf" TargetMode="External"/><Relationship Id="rId_hyperlink_101" Type="http://schemas.openxmlformats.org/officeDocument/2006/relationships/hyperlink" Target="https://www.diodes.com/part/view/D12V0H2U3SO" TargetMode="External"/><Relationship Id="rId_hyperlink_102" Type="http://schemas.openxmlformats.org/officeDocument/2006/relationships/hyperlink" Target="https://www.diodes.com/assets/Datasheets/D12V0H2U3SO.pdf" TargetMode="External"/><Relationship Id="rId_hyperlink_103" Type="http://schemas.openxmlformats.org/officeDocument/2006/relationships/hyperlink" Target="https://www.diodes.com/part/view/D12V0HA1U2LP" TargetMode="External"/><Relationship Id="rId_hyperlink_104" Type="http://schemas.openxmlformats.org/officeDocument/2006/relationships/hyperlink" Target="https://www.diodes.com/assets/Datasheets/D12V0HA1U2LP.pdf" TargetMode="External"/><Relationship Id="rId_hyperlink_105" Type="http://schemas.openxmlformats.org/officeDocument/2006/relationships/hyperlink" Target="https://www.diodes.com/part/view/D12V0HA1U2LPQ" TargetMode="External"/><Relationship Id="rId_hyperlink_106" Type="http://schemas.openxmlformats.org/officeDocument/2006/relationships/hyperlink" Target="https://www.diodes.com/assets/Datasheets/D12V0HA1U2LPQ.pdf" TargetMode="External"/><Relationship Id="rId_hyperlink_107" Type="http://schemas.openxmlformats.org/officeDocument/2006/relationships/hyperlink" Target="https://www.diodes.com/part/view/D12V0HA1U2SLP" TargetMode="External"/><Relationship Id="rId_hyperlink_108" Type="http://schemas.openxmlformats.org/officeDocument/2006/relationships/hyperlink" Target="https://www.diodes.com/assets/Datasheets/D12V0HA1U2SLP.pdf" TargetMode="External"/><Relationship Id="rId_hyperlink_109" Type="http://schemas.openxmlformats.org/officeDocument/2006/relationships/hyperlink" Target="https://www.diodes.com/part/view/D12V0L1B2LP" TargetMode="External"/><Relationship Id="rId_hyperlink_110" Type="http://schemas.openxmlformats.org/officeDocument/2006/relationships/hyperlink" Target="https://www.diodes.com/assets/Datasheets/D12V0L1B2LP.pdf" TargetMode="External"/><Relationship Id="rId_hyperlink_111" Type="http://schemas.openxmlformats.org/officeDocument/2006/relationships/hyperlink" Target="https://www.diodes.com/part/view/D12V0M1U2LP3" TargetMode="External"/><Relationship Id="rId_hyperlink_112" Type="http://schemas.openxmlformats.org/officeDocument/2006/relationships/hyperlink" Target="https://www.diodes.com/assets/Datasheets/D12V0M1U2LP3.pdf" TargetMode="External"/><Relationship Id="rId_hyperlink_113" Type="http://schemas.openxmlformats.org/officeDocument/2006/relationships/hyperlink" Target="https://www.diodes.com/part/view/D12V0M1U2S9" TargetMode="External"/><Relationship Id="rId_hyperlink_114" Type="http://schemas.openxmlformats.org/officeDocument/2006/relationships/hyperlink" Target="https://www.diodes.com/assets/Datasheets/D12V0M1U2S9.pdf" TargetMode="External"/><Relationship Id="rId_hyperlink_115" Type="http://schemas.openxmlformats.org/officeDocument/2006/relationships/hyperlink" Target="https://www.diodes.com/part/view/D12V0M1U2T" TargetMode="External"/><Relationship Id="rId_hyperlink_116" Type="http://schemas.openxmlformats.org/officeDocument/2006/relationships/hyperlink" Target="https://www.diodes.com/assets/Datasheets/D12V0M1U2T.pdf" TargetMode="External"/><Relationship Id="rId_hyperlink_117" Type="http://schemas.openxmlformats.org/officeDocument/2006/relationships/hyperlink" Target="https://www.diodes.com/part/view/D12V0S1U2LP1608" TargetMode="External"/><Relationship Id="rId_hyperlink_118" Type="http://schemas.openxmlformats.org/officeDocument/2006/relationships/hyperlink" Target="https://www.diodes.com/assets/Datasheets/D12V0S1U2LP1608-D50V0S1U2LP1608.pdf" TargetMode="External"/><Relationship Id="rId_hyperlink_119" Type="http://schemas.openxmlformats.org/officeDocument/2006/relationships/hyperlink" Target="https://www.diodes.com/part/view/D12V0S1U2LP1610" TargetMode="External"/><Relationship Id="rId_hyperlink_120" Type="http://schemas.openxmlformats.org/officeDocument/2006/relationships/hyperlink" Target="https://www.diodes.com/assets/Datasheets/D12V0S1U2LP1610_D50V0S1U2LP1610.pdf" TargetMode="External"/><Relationship Id="rId_hyperlink_121" Type="http://schemas.openxmlformats.org/officeDocument/2006/relationships/hyperlink" Target="https://www.diodes.com/part/view/D12V0S1U2LP1610Q" TargetMode="External"/><Relationship Id="rId_hyperlink_122" Type="http://schemas.openxmlformats.org/officeDocument/2006/relationships/hyperlink" Target="https://www.diodes.com/assets/Datasheets/D12V0S1U2LP1610Q.pdf" TargetMode="External"/><Relationship Id="rId_hyperlink_123" Type="http://schemas.openxmlformats.org/officeDocument/2006/relationships/hyperlink" Target="https://www.diodes.com/part/view/D12V0S1U3LP20" TargetMode="External"/><Relationship Id="rId_hyperlink_124" Type="http://schemas.openxmlformats.org/officeDocument/2006/relationships/hyperlink" Target="https://www.diodes.com/assets/Datasheets/D7V5S1U3LP20-D48V0S1U3LP20.pdf" TargetMode="External"/><Relationship Id="rId_hyperlink_125" Type="http://schemas.openxmlformats.org/officeDocument/2006/relationships/hyperlink" Target="https://www.diodes.com/part/view/D12V0X1B2CSP" TargetMode="External"/><Relationship Id="rId_hyperlink_126" Type="http://schemas.openxmlformats.org/officeDocument/2006/relationships/hyperlink" Target="https://www.diodes.com/assets/Datasheets/D12V0X1B2CSP.pdf" TargetMode="External"/><Relationship Id="rId_hyperlink_127" Type="http://schemas.openxmlformats.org/officeDocument/2006/relationships/hyperlink" Target="https://www.diodes.com/part/view/D12V0X1B2LP" TargetMode="External"/><Relationship Id="rId_hyperlink_128" Type="http://schemas.openxmlformats.org/officeDocument/2006/relationships/hyperlink" Target="https://www.diodes.com/assets/Datasheets/D12V0X1B2LP.pdf" TargetMode="External"/><Relationship Id="rId_hyperlink_129" Type="http://schemas.openxmlformats.org/officeDocument/2006/relationships/hyperlink" Target="https://www.diodes.com/part/view/D12V0X1B2LP4Q" TargetMode="External"/><Relationship Id="rId_hyperlink_130" Type="http://schemas.openxmlformats.org/officeDocument/2006/relationships/hyperlink" Target="https://www.diodes.com/assets/Datasheets/DS43178.pdf" TargetMode="External"/><Relationship Id="rId_hyperlink_131" Type="http://schemas.openxmlformats.org/officeDocument/2006/relationships/hyperlink" Target="https://www.diodes.com/part/view/D12V0X1B2LPQ" TargetMode="External"/><Relationship Id="rId_hyperlink_132" Type="http://schemas.openxmlformats.org/officeDocument/2006/relationships/hyperlink" Target="https://www.diodes.com/assets/Datasheets/D12V0X1B2LPQ.pdf" TargetMode="External"/><Relationship Id="rId_hyperlink_133" Type="http://schemas.openxmlformats.org/officeDocument/2006/relationships/hyperlink" Target="https://www.diodes.com/part/view/D13AP2WF" TargetMode="External"/><Relationship Id="rId_hyperlink_134" Type="http://schemas.openxmlformats.org/officeDocument/2006/relationships/hyperlink" Target="https://www.diodes.com/assets/Datasheets/D13AP2WF.pdf" TargetMode="External"/><Relationship Id="rId_hyperlink_135" Type="http://schemas.openxmlformats.org/officeDocument/2006/relationships/hyperlink" Target="https://www.diodes.com/part/view/D14V0H1U2LP" TargetMode="External"/><Relationship Id="rId_hyperlink_136" Type="http://schemas.openxmlformats.org/officeDocument/2006/relationships/hyperlink" Target="https://www.diodes.com/assets/Datasheets/D14V0H1U2LP.pdf" TargetMode="External"/><Relationship Id="rId_hyperlink_137" Type="http://schemas.openxmlformats.org/officeDocument/2006/relationships/hyperlink" Target="https://www.diodes.com/part/view/D14V0H1U2LP1610" TargetMode="External"/><Relationship Id="rId_hyperlink_138" Type="http://schemas.openxmlformats.org/officeDocument/2006/relationships/hyperlink" Target="https://www.diodes.com/assets/Datasheets/D14V0H1U2LP1610.pdf" TargetMode="External"/><Relationship Id="rId_hyperlink_139" Type="http://schemas.openxmlformats.org/officeDocument/2006/relationships/hyperlink" Target="https://www.diodes.com/part/view/D14V0H1U2WS" TargetMode="External"/><Relationship Id="rId_hyperlink_140" Type="http://schemas.openxmlformats.org/officeDocument/2006/relationships/hyperlink" Target="https://www.diodes.com/assets/Datasheets/D14V0H1U2WS.pdf" TargetMode="External"/><Relationship Id="rId_hyperlink_141" Type="http://schemas.openxmlformats.org/officeDocument/2006/relationships/hyperlink" Target="https://www.diodes.com/part/view/D14V0S1U2WS" TargetMode="External"/><Relationship Id="rId_hyperlink_142" Type="http://schemas.openxmlformats.org/officeDocument/2006/relationships/hyperlink" Target="https://www.diodes.com/assets/Datasheets/D14V0S1U2WS.pdf" TargetMode="External"/><Relationship Id="rId_hyperlink_143" Type="http://schemas.openxmlformats.org/officeDocument/2006/relationships/hyperlink" Target="https://www.diodes.com/part/view/D15V0H1U2LP" TargetMode="External"/><Relationship Id="rId_hyperlink_144" Type="http://schemas.openxmlformats.org/officeDocument/2006/relationships/hyperlink" Target="https://www.diodes.com/assets/Datasheets/D15V0H1U2LP.pdf" TargetMode="External"/><Relationship Id="rId_hyperlink_145" Type="http://schemas.openxmlformats.org/officeDocument/2006/relationships/hyperlink" Target="https://www.diodes.com/part/view/D15V0H1U2LP16" TargetMode="External"/><Relationship Id="rId_hyperlink_146" Type="http://schemas.openxmlformats.org/officeDocument/2006/relationships/hyperlink" Target="https://www.diodes.com/assets/Datasheets/D15V0H1U2LP16.pdf" TargetMode="External"/><Relationship Id="rId_hyperlink_147" Type="http://schemas.openxmlformats.org/officeDocument/2006/relationships/hyperlink" Target="https://www.diodes.com/part/view/D15V0HA1U2LP" TargetMode="External"/><Relationship Id="rId_hyperlink_148" Type="http://schemas.openxmlformats.org/officeDocument/2006/relationships/hyperlink" Target="https://www.diodes.com/assets/Datasheets/D15V0HA1U2LP.pdf" TargetMode="External"/><Relationship Id="rId_hyperlink_149" Type="http://schemas.openxmlformats.org/officeDocument/2006/relationships/hyperlink" Target="https://www.diodes.com/part/view/D15V0M1U2LP3" TargetMode="External"/><Relationship Id="rId_hyperlink_150" Type="http://schemas.openxmlformats.org/officeDocument/2006/relationships/hyperlink" Target="https://www.diodes.com/assets/Datasheets/D15V0M1U2LP3.pdf" TargetMode="External"/><Relationship Id="rId_hyperlink_151" Type="http://schemas.openxmlformats.org/officeDocument/2006/relationships/hyperlink" Target="https://www.diodes.com/part/view/D15V0R1B2LP" TargetMode="External"/><Relationship Id="rId_hyperlink_152" Type="http://schemas.openxmlformats.org/officeDocument/2006/relationships/hyperlink" Target="https://www.diodes.com/assets/Datasheets/D15V0R1B2LP.pdf" TargetMode="External"/><Relationship Id="rId_hyperlink_153" Type="http://schemas.openxmlformats.org/officeDocument/2006/relationships/hyperlink" Target="https://www.diodes.com/part/view/D15V0S1U2LP1608" TargetMode="External"/><Relationship Id="rId_hyperlink_154" Type="http://schemas.openxmlformats.org/officeDocument/2006/relationships/hyperlink" Target="https://www.diodes.com/assets/Datasheets/D12V0S1U2LP1608-D50V0S1U2LP1608.pdf" TargetMode="External"/><Relationship Id="rId_hyperlink_155" Type="http://schemas.openxmlformats.org/officeDocument/2006/relationships/hyperlink" Target="https://www.diodes.com/part/view/D15V0S1U2LP1608A" TargetMode="External"/><Relationship Id="rId_hyperlink_156" Type="http://schemas.openxmlformats.org/officeDocument/2006/relationships/hyperlink" Target="https://www.diodes.com/assets/Datasheets/D15V0S1U2LP1608A.pdf" TargetMode="External"/><Relationship Id="rId_hyperlink_157" Type="http://schemas.openxmlformats.org/officeDocument/2006/relationships/hyperlink" Target="https://www.diodes.com/part/view/D15V0S1U2LP1610" TargetMode="External"/><Relationship Id="rId_hyperlink_158" Type="http://schemas.openxmlformats.org/officeDocument/2006/relationships/hyperlink" Target="https://www.diodes.com/assets/Datasheets/D12V0S1U2LP1610_D50V0S1U2LP1610.pdf" TargetMode="External"/><Relationship Id="rId_hyperlink_159" Type="http://schemas.openxmlformats.org/officeDocument/2006/relationships/hyperlink" Target="https://www.diodes.com/part/view/D15V0S1U2LP1610Q" TargetMode="External"/><Relationship Id="rId_hyperlink_160" Type="http://schemas.openxmlformats.org/officeDocument/2006/relationships/hyperlink" Target="https://www.diodes.com/assets/Datasheets/D15V0S1U2LP1610Q.pdf" TargetMode="External"/><Relationship Id="rId_hyperlink_161" Type="http://schemas.openxmlformats.org/officeDocument/2006/relationships/hyperlink" Target="https://www.diodes.com/part/view/D15V0S1U3LP20" TargetMode="External"/><Relationship Id="rId_hyperlink_162" Type="http://schemas.openxmlformats.org/officeDocument/2006/relationships/hyperlink" Target="https://www.diodes.com/assets/Datasheets/D7V5S1U3LP20-D48V0S1U3LP20.pdf" TargetMode="External"/><Relationship Id="rId_hyperlink_163" Type="http://schemas.openxmlformats.org/officeDocument/2006/relationships/hyperlink" Target="https://www.diodes.com/part/view/D15V0X1B2LP" TargetMode="External"/><Relationship Id="rId_hyperlink_164" Type="http://schemas.openxmlformats.org/officeDocument/2006/relationships/hyperlink" Target="https://www.diodes.com/assets/Datasheets/D15V0X1B2LP.pdf" TargetMode="External"/><Relationship Id="rId_hyperlink_165" Type="http://schemas.openxmlformats.org/officeDocument/2006/relationships/hyperlink" Target="https://www.diodes.com/part/view/D15V0X1B2LP4Q" TargetMode="External"/><Relationship Id="rId_hyperlink_166" Type="http://schemas.openxmlformats.org/officeDocument/2006/relationships/hyperlink" Target="https://www.diodes.com/assets/Datasheets/DS43178.pdf" TargetMode="External"/><Relationship Id="rId_hyperlink_167" Type="http://schemas.openxmlformats.org/officeDocument/2006/relationships/hyperlink" Target="https://www.diodes.com/part/view/D15V0X1B2LPQ" TargetMode="External"/><Relationship Id="rId_hyperlink_168" Type="http://schemas.openxmlformats.org/officeDocument/2006/relationships/hyperlink" Target="https://www.diodes.com/assets/Datasheets/D15V0X1B2LPQ.pdf" TargetMode="External"/><Relationship Id="rId_hyperlink_169" Type="http://schemas.openxmlformats.org/officeDocument/2006/relationships/hyperlink" Target="https://www.diodes.com/part/view/D18AP2WF" TargetMode="External"/><Relationship Id="rId_hyperlink_170" Type="http://schemas.openxmlformats.org/officeDocument/2006/relationships/hyperlink" Target="https://www.diodes.com/assets/Datasheets/D18AP2WF.pdf" TargetMode="External"/><Relationship Id="rId_hyperlink_171" Type="http://schemas.openxmlformats.org/officeDocument/2006/relationships/hyperlink" Target="https://www.diodes.com/part/view/D18V0H1U2LP" TargetMode="External"/><Relationship Id="rId_hyperlink_172" Type="http://schemas.openxmlformats.org/officeDocument/2006/relationships/hyperlink" Target="https://www.diodes.com/assets/Datasheets/D18V0H1U2LP.pdf" TargetMode="External"/><Relationship Id="rId_hyperlink_173" Type="http://schemas.openxmlformats.org/officeDocument/2006/relationships/hyperlink" Target="https://www.diodes.com/part/view/D18V0L1B2LP" TargetMode="External"/><Relationship Id="rId_hyperlink_174" Type="http://schemas.openxmlformats.org/officeDocument/2006/relationships/hyperlink" Target="https://www.diodes.com/assets/Datasheets/D18V0L1B2LP.pdf" TargetMode="External"/><Relationship Id="rId_hyperlink_175" Type="http://schemas.openxmlformats.org/officeDocument/2006/relationships/hyperlink" Target="https://www.diodes.com/part/view/D18V0L1B2LPQ" TargetMode="External"/><Relationship Id="rId_hyperlink_176" Type="http://schemas.openxmlformats.org/officeDocument/2006/relationships/hyperlink" Target="https://www.diodes.com/assets/Datasheets/D18V0L1B2LPQ.pdf" TargetMode="External"/><Relationship Id="rId_hyperlink_177" Type="http://schemas.openxmlformats.org/officeDocument/2006/relationships/hyperlink" Target="https://www.diodes.com/part/view/D18V0S1U2LP1610" TargetMode="External"/><Relationship Id="rId_hyperlink_178" Type="http://schemas.openxmlformats.org/officeDocument/2006/relationships/hyperlink" Target="https://www.diodes.com/assets/Datasheets/D12V0S1U2LP1610_D50V0S1U2LP1610.pdf" TargetMode="External"/><Relationship Id="rId_hyperlink_179" Type="http://schemas.openxmlformats.org/officeDocument/2006/relationships/hyperlink" Target="https://www.diodes.com/part/view/D18V0S1U3LP20" TargetMode="External"/><Relationship Id="rId_hyperlink_180" Type="http://schemas.openxmlformats.org/officeDocument/2006/relationships/hyperlink" Target="https://www.diodes.com/assets/Datasheets/D7V5S1U3LP20-D48V0S1U3LP20.pdf" TargetMode="External"/><Relationship Id="rId_hyperlink_181" Type="http://schemas.openxmlformats.org/officeDocument/2006/relationships/hyperlink" Target="https://www.diodes.com/part/view/D18V0X1B2LP" TargetMode="External"/><Relationship Id="rId_hyperlink_182" Type="http://schemas.openxmlformats.org/officeDocument/2006/relationships/hyperlink" Target="https://www.diodes.com/assets/Datasheets/D18V0X1B2LP.pdf" TargetMode="External"/><Relationship Id="rId_hyperlink_183" Type="http://schemas.openxmlformats.org/officeDocument/2006/relationships/hyperlink" Target="https://www.diodes.com/part/view/D18V0X1B2LP4Q" TargetMode="External"/><Relationship Id="rId_hyperlink_184" Type="http://schemas.openxmlformats.org/officeDocument/2006/relationships/hyperlink" Target="https://www.diodes.com/assets/Datasheets/DS43178.pdf" TargetMode="External"/><Relationship Id="rId_hyperlink_185" Type="http://schemas.openxmlformats.org/officeDocument/2006/relationships/hyperlink" Target="https://www.diodes.com/part/view/D18V0X1B2LPQ" TargetMode="External"/><Relationship Id="rId_hyperlink_186" Type="http://schemas.openxmlformats.org/officeDocument/2006/relationships/hyperlink" Target="https://www.diodes.com/assets/Datasheets/D18V0X1B2LPQ.pdf" TargetMode="External"/><Relationship Id="rId_hyperlink_187" Type="http://schemas.openxmlformats.org/officeDocument/2006/relationships/hyperlink" Target="https://www.diodes.com/part/view/D1V8L1BS2LP3" TargetMode="External"/><Relationship Id="rId_hyperlink_188" Type="http://schemas.openxmlformats.org/officeDocument/2006/relationships/hyperlink" Target="https://www.diodes.com/assets/Datasheets/D1V8L1BS2LP3.pdf" TargetMode="External"/><Relationship Id="rId_hyperlink_189" Type="http://schemas.openxmlformats.org/officeDocument/2006/relationships/hyperlink" Target="https://www.diodes.com/part/view/D20V0H1U2LP" TargetMode="External"/><Relationship Id="rId_hyperlink_190" Type="http://schemas.openxmlformats.org/officeDocument/2006/relationships/hyperlink" Target="https://www.diodes.com/assets/Datasheets/D20V0H1U2LP.pdf" TargetMode="External"/><Relationship Id="rId_hyperlink_191" Type="http://schemas.openxmlformats.org/officeDocument/2006/relationships/hyperlink" Target="https://www.diodes.com/part/view/D20V0L1B2LP" TargetMode="External"/><Relationship Id="rId_hyperlink_192" Type="http://schemas.openxmlformats.org/officeDocument/2006/relationships/hyperlink" Target="https://www.diodes.com/assets/Datasheets/D20V0L1B2LP.pdf" TargetMode="External"/><Relationship Id="rId_hyperlink_193" Type="http://schemas.openxmlformats.org/officeDocument/2006/relationships/hyperlink" Target="https://www.diodes.com/part/view/D20V0L1B2LP3" TargetMode="External"/><Relationship Id="rId_hyperlink_194" Type="http://schemas.openxmlformats.org/officeDocument/2006/relationships/hyperlink" Target="https://www.diodes.com/assets/Datasheets/D20V0L1B2LP3.pdf" TargetMode="External"/><Relationship Id="rId_hyperlink_195" Type="http://schemas.openxmlformats.org/officeDocument/2006/relationships/hyperlink" Target="https://www.diodes.com/part/view/D20V0L1B2WS" TargetMode="External"/><Relationship Id="rId_hyperlink_196" Type="http://schemas.openxmlformats.org/officeDocument/2006/relationships/hyperlink" Target="https://www.diodes.com/assets/Datasheets/D20V0L1B2WSQ.pdf" TargetMode="External"/><Relationship Id="rId_hyperlink_197" Type="http://schemas.openxmlformats.org/officeDocument/2006/relationships/hyperlink" Target="https://www.diodes.com/part/view/D20V0L1B2WSQ" TargetMode="External"/><Relationship Id="rId_hyperlink_198" Type="http://schemas.openxmlformats.org/officeDocument/2006/relationships/hyperlink" Target="https://www.diodes.com/assets/Datasheets/D20V0L1B2WSQ.pdf" TargetMode="External"/><Relationship Id="rId_hyperlink_199" Type="http://schemas.openxmlformats.org/officeDocument/2006/relationships/hyperlink" Target="https://www.diodes.com/part/view/D20V0M2U3LP4" TargetMode="External"/><Relationship Id="rId_hyperlink_200" Type="http://schemas.openxmlformats.org/officeDocument/2006/relationships/hyperlink" Target="https://www.diodes.com/assets/Datasheets/D20V0M2U3LP4.pdf" TargetMode="External"/><Relationship Id="rId_hyperlink_201" Type="http://schemas.openxmlformats.org/officeDocument/2006/relationships/hyperlink" Target="https://www.diodes.com/part/view/D20V0S1U2LP1610" TargetMode="External"/><Relationship Id="rId_hyperlink_202" Type="http://schemas.openxmlformats.org/officeDocument/2006/relationships/hyperlink" Target="https://www.diodes.com/assets/Datasheets/D12V0S1U2LP1610_D50V0S1U2LP1610.pdf" TargetMode="External"/><Relationship Id="rId_hyperlink_203" Type="http://schemas.openxmlformats.org/officeDocument/2006/relationships/hyperlink" Target="https://www.diodes.com/part/view/D20V0S1U2LP1610Q" TargetMode="External"/><Relationship Id="rId_hyperlink_204" Type="http://schemas.openxmlformats.org/officeDocument/2006/relationships/hyperlink" Target="https://www.diodes.com/assets/Datasheets/D20V0S1U2LP1610Q.pdf" TargetMode="External"/><Relationship Id="rId_hyperlink_205" Type="http://schemas.openxmlformats.org/officeDocument/2006/relationships/hyperlink" Target="https://www.diodes.com/part/view/D20V0S1U2LP20" TargetMode="External"/><Relationship Id="rId_hyperlink_206" Type="http://schemas.openxmlformats.org/officeDocument/2006/relationships/hyperlink" Target="https://www.diodes.com/assets/Datasheets/D20V0S1U2LP20.pdf" TargetMode="External"/><Relationship Id="rId_hyperlink_207" Type="http://schemas.openxmlformats.org/officeDocument/2006/relationships/hyperlink" Target="https://www.diodes.com/part/view/D20V0S1U3LP20" TargetMode="External"/><Relationship Id="rId_hyperlink_208" Type="http://schemas.openxmlformats.org/officeDocument/2006/relationships/hyperlink" Target="https://www.diodes.com/assets/Datasheets/D7V5S1U3LP20-D48V0S1U3LP20.pdf" TargetMode="External"/><Relationship Id="rId_hyperlink_209" Type="http://schemas.openxmlformats.org/officeDocument/2006/relationships/hyperlink" Target="https://www.diodes.com/part/view/D22V0H1U2LP" TargetMode="External"/><Relationship Id="rId_hyperlink_210" Type="http://schemas.openxmlformats.org/officeDocument/2006/relationships/hyperlink" Target="https://www.diodes.com/assets/Datasheets/D22V0H1U2LP.pdf" TargetMode="External"/><Relationship Id="rId_hyperlink_211" Type="http://schemas.openxmlformats.org/officeDocument/2006/relationships/hyperlink" Target="https://www.diodes.com/part/view/D22V0H1U2LP1610" TargetMode="External"/><Relationship Id="rId_hyperlink_212" Type="http://schemas.openxmlformats.org/officeDocument/2006/relationships/hyperlink" Target="https://www.diodes.com/assets/Datasheets/D22V0H1U2LP1610.pdf" TargetMode="External"/><Relationship Id="rId_hyperlink_213" Type="http://schemas.openxmlformats.org/officeDocument/2006/relationships/hyperlink" Target="https://www.diodes.com/part/view/D22V0S1U2LP1610" TargetMode="External"/><Relationship Id="rId_hyperlink_214" Type="http://schemas.openxmlformats.org/officeDocument/2006/relationships/hyperlink" Target="https://www.diodes.com/assets/Datasheets/D12V0S1U2LP1610_D50V0S1U2LP1610.pdf" TargetMode="External"/><Relationship Id="rId_hyperlink_215" Type="http://schemas.openxmlformats.org/officeDocument/2006/relationships/hyperlink" Target="https://www.diodes.com/part/view/D22V0S1U2LP20" TargetMode="External"/><Relationship Id="rId_hyperlink_216" Type="http://schemas.openxmlformats.org/officeDocument/2006/relationships/hyperlink" Target="https://www.diodes.com/assets/Datasheets/D22V0S1U2LP20.pdf" TargetMode="External"/><Relationship Id="rId_hyperlink_217" Type="http://schemas.openxmlformats.org/officeDocument/2006/relationships/hyperlink" Target="https://www.diodes.com/part/view/D22V0S1U2WS" TargetMode="External"/><Relationship Id="rId_hyperlink_218" Type="http://schemas.openxmlformats.org/officeDocument/2006/relationships/hyperlink" Target="https://www.diodes.com/assets/Datasheets/D22V0S1U2WS.pdf" TargetMode="External"/><Relationship Id="rId_hyperlink_219" Type="http://schemas.openxmlformats.org/officeDocument/2006/relationships/hyperlink" Target="https://www.diodes.com/part/view/D22V0S1U3LP20" TargetMode="External"/><Relationship Id="rId_hyperlink_220" Type="http://schemas.openxmlformats.org/officeDocument/2006/relationships/hyperlink" Target="https://www.diodes.com/assets/Datasheets/D7V5S1U3LP20-D48V0S1U3LP20.pdf" TargetMode="External"/><Relationship Id="rId_hyperlink_221" Type="http://schemas.openxmlformats.org/officeDocument/2006/relationships/hyperlink" Target="https://www.diodes.com/part/view/D22V0S1U6LP2018" TargetMode="External"/><Relationship Id="rId_hyperlink_222" Type="http://schemas.openxmlformats.org/officeDocument/2006/relationships/hyperlink" Target="https://www.diodes.com/assets/Datasheets/D22V0S1U6LP2018.pdf" TargetMode="External"/><Relationship Id="rId_hyperlink_223" Type="http://schemas.openxmlformats.org/officeDocument/2006/relationships/hyperlink" Target="https://www.diodes.com/part/view/D24V0F2U3WQ" TargetMode="External"/><Relationship Id="rId_hyperlink_224" Type="http://schemas.openxmlformats.org/officeDocument/2006/relationships/hyperlink" Target="https://www.diodes.com/assets/Datasheets/D24V0F2U3WQ.pdf" TargetMode="External"/><Relationship Id="rId_hyperlink_225" Type="http://schemas.openxmlformats.org/officeDocument/2006/relationships/hyperlink" Target="https://www.diodes.com/part/view/D24V0H1U2LP" TargetMode="External"/><Relationship Id="rId_hyperlink_226" Type="http://schemas.openxmlformats.org/officeDocument/2006/relationships/hyperlink" Target="https://www.diodes.com/assets/Datasheets/D24V0H1U2LP.pdf" TargetMode="External"/><Relationship Id="rId_hyperlink_227" Type="http://schemas.openxmlformats.org/officeDocument/2006/relationships/hyperlink" Target="https://www.diodes.com/part/view/D24V0H2U3SO" TargetMode="External"/><Relationship Id="rId_hyperlink_228" Type="http://schemas.openxmlformats.org/officeDocument/2006/relationships/hyperlink" Target="https://www.diodes.com/assets/Datasheets/D24V0H2U3SO.pdf" TargetMode="External"/><Relationship Id="rId_hyperlink_229" Type="http://schemas.openxmlformats.org/officeDocument/2006/relationships/hyperlink" Target="https://www.diodes.com/part/view/D24V0L1B2LP" TargetMode="External"/><Relationship Id="rId_hyperlink_230" Type="http://schemas.openxmlformats.org/officeDocument/2006/relationships/hyperlink" Target="https://www.diodes.com/assets/Datasheets/D24V0L1B2LP.pdf" TargetMode="External"/><Relationship Id="rId_hyperlink_231" Type="http://schemas.openxmlformats.org/officeDocument/2006/relationships/hyperlink" Target="https://www.diodes.com/part/view/D24V0L1B2LPS" TargetMode="External"/><Relationship Id="rId_hyperlink_232" Type="http://schemas.openxmlformats.org/officeDocument/2006/relationships/hyperlink" Target="https://www.diodes.com/assets/Datasheets/D24V0L1B2LPS.pdf" TargetMode="External"/><Relationship Id="rId_hyperlink_233" Type="http://schemas.openxmlformats.org/officeDocument/2006/relationships/hyperlink" Target="https://www.diodes.com/part/view/D24V0L1B2LPSQ" TargetMode="External"/><Relationship Id="rId_hyperlink_234" Type="http://schemas.openxmlformats.org/officeDocument/2006/relationships/hyperlink" Target="https://www.diodes.com/assets/Datasheets/D24V0L1B2LPSQ.pdf" TargetMode="External"/><Relationship Id="rId_hyperlink_235" Type="http://schemas.openxmlformats.org/officeDocument/2006/relationships/hyperlink" Target="https://www.diodes.com/part/view/D24V0LA1B2LPQ" TargetMode="External"/><Relationship Id="rId_hyperlink_236" Type="http://schemas.openxmlformats.org/officeDocument/2006/relationships/hyperlink" Target="https://www.diodes.com/assets/Datasheets/D24V0LA1B2LPQ.pdf" TargetMode="External"/><Relationship Id="rId_hyperlink_237" Type="http://schemas.openxmlformats.org/officeDocument/2006/relationships/hyperlink" Target="https://www.diodes.com/part/view/D24V0S1B2TQ" TargetMode="External"/><Relationship Id="rId_hyperlink_238" Type="http://schemas.openxmlformats.org/officeDocument/2006/relationships/hyperlink" Target="https://www.diodes.com/assets/Datasheets/D24V0S1B2TQ.pdf" TargetMode="External"/><Relationship Id="rId_hyperlink_239" Type="http://schemas.openxmlformats.org/officeDocument/2006/relationships/hyperlink" Target="https://www.diodes.com/part/view/D24V0S1U2LP1610" TargetMode="External"/><Relationship Id="rId_hyperlink_240" Type="http://schemas.openxmlformats.org/officeDocument/2006/relationships/hyperlink" Target="https://www.diodes.com/assets/Datasheets/D12V0S1U2LP1610_D50V0S1U2LP1610.pdf" TargetMode="External"/><Relationship Id="rId_hyperlink_241" Type="http://schemas.openxmlformats.org/officeDocument/2006/relationships/hyperlink" Target="https://www.diodes.com/part/view/D24V0S1U2LP1610Q" TargetMode="External"/><Relationship Id="rId_hyperlink_242" Type="http://schemas.openxmlformats.org/officeDocument/2006/relationships/hyperlink" Target="https://www.diodes.com/assets/Datasheets/D24V0S1U2LP1610Q.pdf" TargetMode="External"/><Relationship Id="rId_hyperlink_243" Type="http://schemas.openxmlformats.org/officeDocument/2006/relationships/hyperlink" Target="https://www.diodes.com/part/view/D24V0S1U2T" TargetMode="External"/><Relationship Id="rId_hyperlink_244" Type="http://schemas.openxmlformats.org/officeDocument/2006/relationships/hyperlink" Target="https://www.diodes.com/assets/Datasheets/D24V0S1U2T.pdf" TargetMode="External"/><Relationship Id="rId_hyperlink_245" Type="http://schemas.openxmlformats.org/officeDocument/2006/relationships/hyperlink" Target="https://www.diodes.com/part/view/D24V0S1U2TQ" TargetMode="External"/><Relationship Id="rId_hyperlink_246" Type="http://schemas.openxmlformats.org/officeDocument/2006/relationships/hyperlink" Target="https://www.diodes.com/assets/Datasheets/D24V0S1U2TQ.pdf" TargetMode="External"/><Relationship Id="rId_hyperlink_247" Type="http://schemas.openxmlformats.org/officeDocument/2006/relationships/hyperlink" Target="https://www.diodes.com/part/view/D24V0S1U3LP20" TargetMode="External"/><Relationship Id="rId_hyperlink_248" Type="http://schemas.openxmlformats.org/officeDocument/2006/relationships/hyperlink" Target="https://www.diodes.com/assets/Datasheets/D7V5S1U3LP20-D48V0S1U3LP20.pdf" TargetMode="External"/><Relationship Id="rId_hyperlink_249" Type="http://schemas.openxmlformats.org/officeDocument/2006/relationships/hyperlink" Target="https://www.diodes.com/part/view/D24V0S1UG3LP20" TargetMode="External"/><Relationship Id="rId_hyperlink_250" Type="http://schemas.openxmlformats.org/officeDocument/2006/relationships/hyperlink" Target="https://www.diodes.com/assets/Datasheets/D24V0S1UG3LP20.pdf" TargetMode="External"/><Relationship Id="rId_hyperlink_251" Type="http://schemas.openxmlformats.org/officeDocument/2006/relationships/hyperlink" Target="https://www.diodes.com/part/view/D24V0X1B2LP" TargetMode="External"/><Relationship Id="rId_hyperlink_252" Type="http://schemas.openxmlformats.org/officeDocument/2006/relationships/hyperlink" Target="https://www.diodes.com/assets/Datasheets/D24V0X1B2LP.pdf" TargetMode="External"/><Relationship Id="rId_hyperlink_253" Type="http://schemas.openxmlformats.org/officeDocument/2006/relationships/hyperlink" Target="https://www.diodes.com/part/view/D26V0H1U2LP16" TargetMode="External"/><Relationship Id="rId_hyperlink_254" Type="http://schemas.openxmlformats.org/officeDocument/2006/relationships/hyperlink" Target="https://www.diodes.com/assets/Datasheets/D26V0H1U2LP16.pdf" TargetMode="External"/><Relationship Id="rId_hyperlink_255" Type="http://schemas.openxmlformats.org/officeDocument/2006/relationships/hyperlink" Target="https://www.diodes.com/part/view/D26V0H1U2LP20" TargetMode="External"/><Relationship Id="rId_hyperlink_256" Type="http://schemas.openxmlformats.org/officeDocument/2006/relationships/hyperlink" Target="https://www.diodes.com/assets/Datasheets/D26V0H1U2LP20.pdf" TargetMode="External"/><Relationship Id="rId_hyperlink_257" Type="http://schemas.openxmlformats.org/officeDocument/2006/relationships/hyperlink" Target="https://www.diodes.com/part/view/D26V0S1U2LP20" TargetMode="External"/><Relationship Id="rId_hyperlink_258" Type="http://schemas.openxmlformats.org/officeDocument/2006/relationships/hyperlink" Target="https://www.diodes.com/assets/Datasheets/D26V0S1U2LP20.pdf" TargetMode="External"/><Relationship Id="rId_hyperlink_259" Type="http://schemas.openxmlformats.org/officeDocument/2006/relationships/hyperlink" Target="https://www.diodes.com/part/view/D26V0S1U3LP20" TargetMode="External"/><Relationship Id="rId_hyperlink_260" Type="http://schemas.openxmlformats.org/officeDocument/2006/relationships/hyperlink" Target="https://www.diodes.com/assets/Datasheets/D7V5S1U3LP20-D48V0S1U3LP20.pdf" TargetMode="External"/><Relationship Id="rId_hyperlink_261" Type="http://schemas.openxmlformats.org/officeDocument/2006/relationships/hyperlink" Target="https://www.diodes.com/part/view/D28V0H1U2P5Q" TargetMode="External"/><Relationship Id="rId_hyperlink_262" Type="http://schemas.openxmlformats.org/officeDocument/2006/relationships/hyperlink" Target="https://www.diodes.com/assets/Datasheets/D28V0H1U2P5Q.pdf" TargetMode="External"/><Relationship Id="rId_hyperlink_263" Type="http://schemas.openxmlformats.org/officeDocument/2006/relationships/hyperlink" Target="https://www.diodes.com/part/view/D28V0S1U3LP20" TargetMode="External"/><Relationship Id="rId_hyperlink_264" Type="http://schemas.openxmlformats.org/officeDocument/2006/relationships/hyperlink" Target="https://www.diodes.com/assets/Datasheets/D28V0S1U3LP20.pdf" TargetMode="External"/><Relationship Id="rId_hyperlink_265" Type="http://schemas.openxmlformats.org/officeDocument/2006/relationships/hyperlink" Target="https://www.diodes.com/part/view/D2V5F4U8MR" TargetMode="External"/><Relationship Id="rId_hyperlink_266" Type="http://schemas.openxmlformats.org/officeDocument/2006/relationships/hyperlink" Target="https://www.diodes.com/assets/Datasheets/D2V5F4U8MR.pdf" TargetMode="External"/><Relationship Id="rId_hyperlink_267" Type="http://schemas.openxmlformats.org/officeDocument/2006/relationships/hyperlink" Target="https://www.diodes.com/part/view/D2V5H1BS2LP" TargetMode="External"/><Relationship Id="rId_hyperlink_268" Type="http://schemas.openxmlformats.org/officeDocument/2006/relationships/hyperlink" Target="https://www.diodes.com/assets/Datasheets/D2V5H1BS2LP.pdf" TargetMode="External"/><Relationship Id="rId_hyperlink_269" Type="http://schemas.openxmlformats.org/officeDocument/2006/relationships/hyperlink" Target="https://www.diodes.com/part/view/D2V5H1BS2LP4" TargetMode="External"/><Relationship Id="rId_hyperlink_270" Type="http://schemas.openxmlformats.org/officeDocument/2006/relationships/hyperlink" Target="https://www.diodes.com/assets/Datasheets/D2V5H1BS2LP4.pdf" TargetMode="External"/><Relationship Id="rId_hyperlink_271" Type="http://schemas.openxmlformats.org/officeDocument/2006/relationships/hyperlink" Target="https://www.diodes.com/part/view/D2V5L1BS2LP" TargetMode="External"/><Relationship Id="rId_hyperlink_272" Type="http://schemas.openxmlformats.org/officeDocument/2006/relationships/hyperlink" Target="https://www.diodes.com/assets/Datasheets/D2V5L1BS2LP.pdf" TargetMode="External"/><Relationship Id="rId_hyperlink_273" Type="http://schemas.openxmlformats.org/officeDocument/2006/relationships/hyperlink" Target="https://www.diodes.com/part/view/D2V5L1BS2LP3" TargetMode="External"/><Relationship Id="rId_hyperlink_274" Type="http://schemas.openxmlformats.org/officeDocument/2006/relationships/hyperlink" Target="https://www.diodes.com/assets/Datasheets/D2V5L1BS2LP3.pdf" TargetMode="External"/><Relationship Id="rId_hyperlink_275" Type="http://schemas.openxmlformats.org/officeDocument/2006/relationships/hyperlink" Target="https://www.diodes.com/part/view/D2V5L1BS2LP4" TargetMode="External"/><Relationship Id="rId_hyperlink_276" Type="http://schemas.openxmlformats.org/officeDocument/2006/relationships/hyperlink" Target="https://www.diodes.com/assets/Datasheets/D2V5L1BS2LP4.pdf" TargetMode="External"/><Relationship Id="rId_hyperlink_277" Type="http://schemas.openxmlformats.org/officeDocument/2006/relationships/hyperlink" Target="https://www.diodes.com/part/view/D2V5L4U8MR" TargetMode="External"/><Relationship Id="rId_hyperlink_278" Type="http://schemas.openxmlformats.org/officeDocument/2006/relationships/hyperlink" Target="https://www.diodes.com/assets/Datasheets/D2V5L4U8MR.pdf" TargetMode="External"/><Relationship Id="rId_hyperlink_279" Type="http://schemas.openxmlformats.org/officeDocument/2006/relationships/hyperlink" Target="https://www.diodes.com/part/view/D2V8F4U8MR" TargetMode="External"/><Relationship Id="rId_hyperlink_280" Type="http://schemas.openxmlformats.org/officeDocument/2006/relationships/hyperlink" Target="https://www.diodes.com/assets/Datasheets/D2V8F4U8MR.pdf" TargetMode="External"/><Relationship Id="rId_hyperlink_281" Type="http://schemas.openxmlformats.org/officeDocument/2006/relationships/hyperlink" Target="https://www.diodes.com/part/view/D30V0S1U3LP20" TargetMode="External"/><Relationship Id="rId_hyperlink_282" Type="http://schemas.openxmlformats.org/officeDocument/2006/relationships/hyperlink" Target="https://www.diodes.com/assets/Datasheets/D7V5S1U3LP20-D48V0S1U3LP20.pdf" TargetMode="External"/><Relationship Id="rId_hyperlink_283" Type="http://schemas.openxmlformats.org/officeDocument/2006/relationships/hyperlink" Target="https://www.diodes.com/part/view/D30V0S1UG3LP20" TargetMode="External"/><Relationship Id="rId_hyperlink_284" Type="http://schemas.openxmlformats.org/officeDocument/2006/relationships/hyperlink" Target="https://www.diodes.com/assets/Datasheets/D30V0S1UG3LP20.pdf" TargetMode="External"/><Relationship Id="rId_hyperlink_285" Type="http://schemas.openxmlformats.org/officeDocument/2006/relationships/hyperlink" Target="https://www.diodes.com/part/view/D33V0S1U2LP1608" TargetMode="External"/><Relationship Id="rId_hyperlink_286" Type="http://schemas.openxmlformats.org/officeDocument/2006/relationships/hyperlink" Target="https://www.diodes.com/assets/Datasheets/D12V0S1U2LP1608-D50V0S1U2LP1608.pdf" TargetMode="External"/><Relationship Id="rId_hyperlink_287" Type="http://schemas.openxmlformats.org/officeDocument/2006/relationships/hyperlink" Target="https://www.diodes.com/part/view/D33V0S1U2LP1610" TargetMode="External"/><Relationship Id="rId_hyperlink_288" Type="http://schemas.openxmlformats.org/officeDocument/2006/relationships/hyperlink" Target="https://www.diodes.com/assets/Datasheets/D12V0S1U2LP1610_D50V0S1U2LP1610.pdf" TargetMode="External"/><Relationship Id="rId_hyperlink_289" Type="http://schemas.openxmlformats.org/officeDocument/2006/relationships/hyperlink" Target="https://www.diodes.com/part/view/D34V0H1U2LP" TargetMode="External"/><Relationship Id="rId_hyperlink_290" Type="http://schemas.openxmlformats.org/officeDocument/2006/relationships/hyperlink" Target="https://www.diodes.com/assets/Datasheets/D34V0H1U2LP.pdf" TargetMode="External"/><Relationship Id="rId_hyperlink_291" Type="http://schemas.openxmlformats.org/officeDocument/2006/relationships/hyperlink" Target="https://www.diodes.com/part/view/D36V0L1B2LP" TargetMode="External"/><Relationship Id="rId_hyperlink_292" Type="http://schemas.openxmlformats.org/officeDocument/2006/relationships/hyperlink" Target="https://www.diodes.com/assets/Datasheets/D36V0L1B2LP.pdf" TargetMode="External"/><Relationship Id="rId_hyperlink_293" Type="http://schemas.openxmlformats.org/officeDocument/2006/relationships/hyperlink" Target="https://www.diodes.com/part/view/D36V0S1U2LP1610" TargetMode="External"/><Relationship Id="rId_hyperlink_294" Type="http://schemas.openxmlformats.org/officeDocument/2006/relationships/hyperlink" Target="https://www.diodes.com/assets/Datasheets/D12V0S1U2LP1610_D50V0S1U2LP1610.pdf" TargetMode="External"/><Relationship Id="rId_hyperlink_295" Type="http://schemas.openxmlformats.org/officeDocument/2006/relationships/hyperlink" Target="https://www.diodes.com/part/view/D36V0S1U2LP1610Q" TargetMode="External"/><Relationship Id="rId_hyperlink_296" Type="http://schemas.openxmlformats.org/officeDocument/2006/relationships/hyperlink" Target="https://www.diodes.com/assets/Datasheets/D36V0S1U2LP1610Q.pdf" TargetMode="External"/><Relationship Id="rId_hyperlink_297" Type="http://schemas.openxmlformats.org/officeDocument/2006/relationships/hyperlink" Target="https://www.diodes.com/part/view/D36V0S1U3LP20" TargetMode="External"/><Relationship Id="rId_hyperlink_298" Type="http://schemas.openxmlformats.org/officeDocument/2006/relationships/hyperlink" Target="https://www.diodes.com/assets/Datasheets/D7V5S1U3LP20-D48V0S1U3LP20.pdf" TargetMode="External"/><Relationship Id="rId_hyperlink_299" Type="http://schemas.openxmlformats.org/officeDocument/2006/relationships/hyperlink" Target="https://www.diodes.com/part/view/D3V3AP2WF" TargetMode="External"/><Relationship Id="rId_hyperlink_300" Type="http://schemas.openxmlformats.org/officeDocument/2006/relationships/hyperlink" Target="https://www.diodes.com/assets/Datasheets/D3V3AP2WF.pdf" TargetMode="External"/><Relationship Id="rId_hyperlink_301" Type="http://schemas.openxmlformats.org/officeDocument/2006/relationships/hyperlink" Target="https://www.diodes.com/part/view/D3V3F4U10LP" TargetMode="External"/><Relationship Id="rId_hyperlink_302" Type="http://schemas.openxmlformats.org/officeDocument/2006/relationships/hyperlink" Target="https://www.diodes.com/assets/Datasheets/D3V3F4U10LP.pdf" TargetMode="External"/><Relationship Id="rId_hyperlink_303" Type="http://schemas.openxmlformats.org/officeDocument/2006/relationships/hyperlink" Target="https://www.diodes.com/part/view/D3V3F4U10LPQ" TargetMode="External"/><Relationship Id="rId_hyperlink_304" Type="http://schemas.openxmlformats.org/officeDocument/2006/relationships/hyperlink" Target="https://www.diodes.com/assets/Datasheets/D3V3F4U10LPQ.pdf" TargetMode="External"/><Relationship Id="rId_hyperlink_305" Type="http://schemas.openxmlformats.org/officeDocument/2006/relationships/hyperlink" Target="https://www.diodes.com/part/view/D3V3F4U6S" TargetMode="External"/><Relationship Id="rId_hyperlink_306" Type="http://schemas.openxmlformats.org/officeDocument/2006/relationships/hyperlink" Target="https://www.diodes.com/assets/Datasheets/D3V3F4U6S.pdf" TargetMode="External"/><Relationship Id="rId_hyperlink_307" Type="http://schemas.openxmlformats.org/officeDocument/2006/relationships/hyperlink" Target="https://www.diodes.com/part/view/D3V3F4U8MR" TargetMode="External"/><Relationship Id="rId_hyperlink_308" Type="http://schemas.openxmlformats.org/officeDocument/2006/relationships/hyperlink" Target="https://www.diodes.com/assets/Datasheets/D3V3F4U8MR.pdf" TargetMode="External"/><Relationship Id="rId_hyperlink_309" Type="http://schemas.openxmlformats.org/officeDocument/2006/relationships/hyperlink" Target="https://www.diodes.com/part/view/D3V3F8U9LP3810" TargetMode="External"/><Relationship Id="rId_hyperlink_310" Type="http://schemas.openxmlformats.org/officeDocument/2006/relationships/hyperlink" Target="https://www.diodes.com/assets/Datasheets/D3V3F8U9LP3810.pdf" TargetMode="External"/><Relationship Id="rId_hyperlink_311" Type="http://schemas.openxmlformats.org/officeDocument/2006/relationships/hyperlink" Target="https://www.diodes.com/part/view/D3V3H1B2LP" TargetMode="External"/><Relationship Id="rId_hyperlink_312" Type="http://schemas.openxmlformats.org/officeDocument/2006/relationships/hyperlink" Target="https://www.diodes.com/assets/Datasheets/D3V3H1B2LP.pdf" TargetMode="External"/><Relationship Id="rId_hyperlink_313" Type="http://schemas.openxmlformats.org/officeDocument/2006/relationships/hyperlink" Target="https://www.diodes.com/part/view/D3V3H1B2LPQ" TargetMode="External"/><Relationship Id="rId_hyperlink_314" Type="http://schemas.openxmlformats.org/officeDocument/2006/relationships/hyperlink" Target="https://www.diodes.com/assets/Datasheets/D3V3H1B2LPQ.pdf" TargetMode="External"/><Relationship Id="rId_hyperlink_315" Type="http://schemas.openxmlformats.org/officeDocument/2006/relationships/hyperlink" Target="https://www.diodes.com/part/view/D3V3H1U2LP" TargetMode="External"/><Relationship Id="rId_hyperlink_316" Type="http://schemas.openxmlformats.org/officeDocument/2006/relationships/hyperlink" Target="https://www.diodes.com/assets/Datasheets/D3V3H1U2LP.pdf" TargetMode="External"/><Relationship Id="rId_hyperlink_317" Type="http://schemas.openxmlformats.org/officeDocument/2006/relationships/hyperlink" Target="https://www.diodes.com/part/view/D3V3HN1B2LP" TargetMode="External"/><Relationship Id="rId_hyperlink_318" Type="http://schemas.openxmlformats.org/officeDocument/2006/relationships/hyperlink" Target="https://www.diodes.com/assets/Datasheets/D3V3HN1B2LP.pdf" TargetMode="External"/><Relationship Id="rId_hyperlink_319" Type="http://schemas.openxmlformats.org/officeDocument/2006/relationships/hyperlink" Target="https://www.diodes.com/part/view/D3V3L1B2LP3" TargetMode="External"/><Relationship Id="rId_hyperlink_320" Type="http://schemas.openxmlformats.org/officeDocument/2006/relationships/hyperlink" Target="https://www.diodes.com/assets/Datasheets/D3V3L1B2LP3.pdf" TargetMode="External"/><Relationship Id="rId_hyperlink_321" Type="http://schemas.openxmlformats.org/officeDocument/2006/relationships/hyperlink" Target="https://www.diodes.com/part/view/D3V3L1B2LP3Q" TargetMode="External"/><Relationship Id="rId_hyperlink_322" Type="http://schemas.openxmlformats.org/officeDocument/2006/relationships/hyperlink" Target="https://www.diodes.com/assets/Datasheets/D3V3L1B2LP3Q.pdf" TargetMode="External"/><Relationship Id="rId_hyperlink_323" Type="http://schemas.openxmlformats.org/officeDocument/2006/relationships/hyperlink" Target="https://www.diodes.com/part/view/D3V3L1B2T" TargetMode="External"/><Relationship Id="rId_hyperlink_324" Type="http://schemas.openxmlformats.org/officeDocument/2006/relationships/hyperlink" Target="https://www.diodes.com/assets/Datasheets/D3V3L1B2T.pdf" TargetMode="External"/><Relationship Id="rId_hyperlink_325" Type="http://schemas.openxmlformats.org/officeDocument/2006/relationships/hyperlink" Target="https://www.diodes.com/part/view/D3V3L1B2WS" TargetMode="External"/><Relationship Id="rId_hyperlink_326" Type="http://schemas.openxmlformats.org/officeDocument/2006/relationships/hyperlink" Target="https://www.diodes.com/assets/Datasheets/D3V3L1B2WS.pdf" TargetMode="External"/><Relationship Id="rId_hyperlink_327" Type="http://schemas.openxmlformats.org/officeDocument/2006/relationships/hyperlink" Target="https://www.diodes.com/part/view/D3V3L2B3LP10" TargetMode="External"/><Relationship Id="rId_hyperlink_328" Type="http://schemas.openxmlformats.org/officeDocument/2006/relationships/hyperlink" Target="https://www.diodes.com/assets/Datasheets/D3V3L2B3LP10.pdf" TargetMode="External"/><Relationship Id="rId_hyperlink_329" Type="http://schemas.openxmlformats.org/officeDocument/2006/relationships/hyperlink" Target="https://www.diodes.com/part/view/D3V3L2BS3LP" TargetMode="External"/><Relationship Id="rId_hyperlink_330" Type="http://schemas.openxmlformats.org/officeDocument/2006/relationships/hyperlink" Target="https://www.diodes.com/assets/Datasheets/D3V3L2BS3LP.pdf" TargetMode="External"/><Relationship Id="rId_hyperlink_331" Type="http://schemas.openxmlformats.org/officeDocument/2006/relationships/hyperlink" Target="https://www.diodes.com/part/view/D3V3L2BS3LPQ" TargetMode="External"/><Relationship Id="rId_hyperlink_332" Type="http://schemas.openxmlformats.org/officeDocument/2006/relationships/hyperlink" Target="https://www.diodes.com/assets/Datasheets/D3V3L2BS3LPQ.pdf" TargetMode="External"/><Relationship Id="rId_hyperlink_333" Type="http://schemas.openxmlformats.org/officeDocument/2006/relationships/hyperlink" Target="https://www.diodes.com/part/view/D3V3L4BS4LP1308" TargetMode="External"/><Relationship Id="rId_hyperlink_334" Type="http://schemas.openxmlformats.org/officeDocument/2006/relationships/hyperlink" Target="https://www.diodes.com/assets/Datasheets/D3V3L4BS4LP1308.pdf" TargetMode="External"/><Relationship Id="rId_hyperlink_335" Type="http://schemas.openxmlformats.org/officeDocument/2006/relationships/hyperlink" Target="https://www.diodes.com/part/view/D3V3L4U8MR" TargetMode="External"/><Relationship Id="rId_hyperlink_336" Type="http://schemas.openxmlformats.org/officeDocument/2006/relationships/hyperlink" Target="https://www.diodes.com/assets/Datasheets/D3V3L4U8MR.pdf" TargetMode="External"/><Relationship Id="rId_hyperlink_337" Type="http://schemas.openxmlformats.org/officeDocument/2006/relationships/hyperlink" Target="https://www.diodes.com/part/view/D3V3M1U2LP3" TargetMode="External"/><Relationship Id="rId_hyperlink_338" Type="http://schemas.openxmlformats.org/officeDocument/2006/relationships/hyperlink" Target="https://www.diodes.com/assets/Datasheets/D3V3M1U2LP3.pdf" TargetMode="External"/><Relationship Id="rId_hyperlink_339" Type="http://schemas.openxmlformats.org/officeDocument/2006/relationships/hyperlink" Target="https://www.diodes.com/part/view/D3V3M1U2S9" TargetMode="External"/><Relationship Id="rId_hyperlink_340" Type="http://schemas.openxmlformats.org/officeDocument/2006/relationships/hyperlink" Target="https://www.diodes.com/assets/Datasheets/D3V3M1U2S9.pdf" TargetMode="External"/><Relationship Id="rId_hyperlink_341" Type="http://schemas.openxmlformats.org/officeDocument/2006/relationships/hyperlink" Target="https://www.diodes.com/part/view/D3V3P4U10LP26" TargetMode="External"/><Relationship Id="rId_hyperlink_342" Type="http://schemas.openxmlformats.org/officeDocument/2006/relationships/hyperlink" Target="https://www.diodes.com/assets/Datasheets/D3V3P4U10LP26.pdf" TargetMode="External"/><Relationship Id="rId_hyperlink_343" Type="http://schemas.openxmlformats.org/officeDocument/2006/relationships/hyperlink" Target="https://www.diodes.com/part/view/D3V3Q1B2LP3" TargetMode="External"/><Relationship Id="rId_hyperlink_344" Type="http://schemas.openxmlformats.org/officeDocument/2006/relationships/hyperlink" Target="https://www.diodes.com/assets/Datasheets/D3V3Q1B2LP3.pdf" TargetMode="External"/><Relationship Id="rId_hyperlink_345" Type="http://schemas.openxmlformats.org/officeDocument/2006/relationships/hyperlink" Target="https://www.diodes.com/part/view/D3V3S1B2LP" TargetMode="External"/><Relationship Id="rId_hyperlink_346" Type="http://schemas.openxmlformats.org/officeDocument/2006/relationships/hyperlink" Target="https://www.diodes.com/assets/Datasheets/D3V3S1B2LP.pdf" TargetMode="External"/><Relationship Id="rId_hyperlink_347" Type="http://schemas.openxmlformats.org/officeDocument/2006/relationships/hyperlink" Target="https://www.diodes.com/part/view/D3V3S1U2LP1610" TargetMode="External"/><Relationship Id="rId_hyperlink_348" Type="http://schemas.openxmlformats.org/officeDocument/2006/relationships/hyperlink" Target="https://www.diodes.com/assets/Datasheets/D3V3S1U2LP1610.pdf" TargetMode="External"/><Relationship Id="rId_hyperlink_349" Type="http://schemas.openxmlformats.org/officeDocument/2006/relationships/hyperlink" Target="https://www.diodes.com/part/view/D3V3S1U2LP1610Q" TargetMode="External"/><Relationship Id="rId_hyperlink_350" Type="http://schemas.openxmlformats.org/officeDocument/2006/relationships/hyperlink" Target="https://www.diodes.com/assets/Datasheets/D3V3S1U2LP1610Q.pdf" TargetMode="External"/><Relationship Id="rId_hyperlink_351" Type="http://schemas.openxmlformats.org/officeDocument/2006/relationships/hyperlink" Target="https://www.diodes.com/part/view/D3V3X4U10LP" TargetMode="External"/><Relationship Id="rId_hyperlink_352" Type="http://schemas.openxmlformats.org/officeDocument/2006/relationships/hyperlink" Target="https://www.diodes.com/assets/Datasheets/D3V3X4U10LP.pdf" TargetMode="External"/><Relationship Id="rId_hyperlink_353" Type="http://schemas.openxmlformats.org/officeDocument/2006/relationships/hyperlink" Target="https://www.diodes.com/part/view/D3V3X4U10LPQ" TargetMode="External"/><Relationship Id="rId_hyperlink_354" Type="http://schemas.openxmlformats.org/officeDocument/2006/relationships/hyperlink" Target="https://www.diodes.com/assets/Datasheets/D3V3X4U10LPQ.pdf" TargetMode="External"/><Relationship Id="rId_hyperlink_355" Type="http://schemas.openxmlformats.org/officeDocument/2006/relationships/hyperlink" Target="https://www.diodes.com/part/view/D3V3X8U9LP3810" TargetMode="External"/><Relationship Id="rId_hyperlink_356" Type="http://schemas.openxmlformats.org/officeDocument/2006/relationships/hyperlink" Target="https://www.diodes.com/assets/Datasheets/D3V3X8U9LP3810.pdf" TargetMode="External"/><Relationship Id="rId_hyperlink_357" Type="http://schemas.openxmlformats.org/officeDocument/2006/relationships/hyperlink" Target="https://www.diodes.com/part/view/D3V3XA4B10LP" TargetMode="External"/><Relationship Id="rId_hyperlink_358" Type="http://schemas.openxmlformats.org/officeDocument/2006/relationships/hyperlink" Target="https://www.diodes.com/assets/Datasheets/D3V3XA4B10LP.pdf" TargetMode="External"/><Relationship Id="rId_hyperlink_359" Type="http://schemas.openxmlformats.org/officeDocument/2006/relationships/hyperlink" Target="https://www.diodes.com/part/view/D3V3XS4B10LP" TargetMode="External"/><Relationship Id="rId_hyperlink_360" Type="http://schemas.openxmlformats.org/officeDocument/2006/relationships/hyperlink" Target="https://www.diodes.com/assets/Datasheets/D3V3XS4B10LP.pdf" TargetMode="External"/><Relationship Id="rId_hyperlink_361" Type="http://schemas.openxmlformats.org/officeDocument/2006/relationships/hyperlink" Target="https://www.diodes.com/part/view/D3V3Z1B2LP" TargetMode="External"/><Relationship Id="rId_hyperlink_362" Type="http://schemas.openxmlformats.org/officeDocument/2006/relationships/hyperlink" Target="https://www.diodes.com/assets/Datasheets/D3V3Z1B2LP.pdf" TargetMode="External"/><Relationship Id="rId_hyperlink_363" Type="http://schemas.openxmlformats.org/officeDocument/2006/relationships/hyperlink" Target="https://www.diodes.com/part/view/D3V3Z1B2LP3" TargetMode="External"/><Relationship Id="rId_hyperlink_364" Type="http://schemas.openxmlformats.org/officeDocument/2006/relationships/hyperlink" Target="https://www.diodes.com/assets/Datasheets/D3V3Z1B2LP3.pdf" TargetMode="External"/><Relationship Id="rId_hyperlink_365" Type="http://schemas.openxmlformats.org/officeDocument/2006/relationships/hyperlink" Target="https://www.diodes.com/part/view/D3V3Z1BD2CSP" TargetMode="External"/><Relationship Id="rId_hyperlink_366" Type="http://schemas.openxmlformats.org/officeDocument/2006/relationships/hyperlink" Target="https://www.diodes.com/assets/Datasheets/D3V3Z1BD2CSP.pdf" TargetMode="External"/><Relationship Id="rId_hyperlink_367" Type="http://schemas.openxmlformats.org/officeDocument/2006/relationships/hyperlink" Target="https://www.diodes.com/part/view/D40V0S1U2LP1608" TargetMode="External"/><Relationship Id="rId_hyperlink_368" Type="http://schemas.openxmlformats.org/officeDocument/2006/relationships/hyperlink" Target="https://www.diodes.com/assets/Datasheets/D12V0S1U2LP1608-D50V0S1U2LP1608.pdf" TargetMode="External"/><Relationship Id="rId_hyperlink_369" Type="http://schemas.openxmlformats.org/officeDocument/2006/relationships/hyperlink" Target="https://www.diodes.com/part/view/D40V0S1U2LP1610" TargetMode="External"/><Relationship Id="rId_hyperlink_370" Type="http://schemas.openxmlformats.org/officeDocument/2006/relationships/hyperlink" Target="https://www.diodes.com/assets/Datasheets/D12V0S1U2LP1610_D50V0S1U2LP1610.pdf" TargetMode="External"/><Relationship Id="rId_hyperlink_371" Type="http://schemas.openxmlformats.org/officeDocument/2006/relationships/hyperlink" Target="https://www.diodes.com/part/view/D48V0S1U3LP20" TargetMode="External"/><Relationship Id="rId_hyperlink_372" Type="http://schemas.openxmlformats.org/officeDocument/2006/relationships/hyperlink" Target="https://www.diodes.com/assets/Datasheets/D7V5S1U3LP20-D48V0S1U3LP20.pdf" TargetMode="External"/><Relationship Id="rId_hyperlink_373" Type="http://schemas.openxmlformats.org/officeDocument/2006/relationships/hyperlink" Target="https://www.diodes.com/part/view/D4V5H1BS2LP" TargetMode="External"/><Relationship Id="rId_hyperlink_374" Type="http://schemas.openxmlformats.org/officeDocument/2006/relationships/hyperlink" Target="https://www.diodes.com/assets/Datasheets/D4V5H1BS2LP.pdf" TargetMode="External"/><Relationship Id="rId_hyperlink_375" Type="http://schemas.openxmlformats.org/officeDocument/2006/relationships/hyperlink" Target="https://www.diodes.com/part/view/D4V5H1U2LP1610" TargetMode="External"/><Relationship Id="rId_hyperlink_376" Type="http://schemas.openxmlformats.org/officeDocument/2006/relationships/hyperlink" Target="https://www.diodes.com/assets/Datasheets/D4V5H1U2LP1610.pdf" TargetMode="External"/><Relationship Id="rId_hyperlink_377" Type="http://schemas.openxmlformats.org/officeDocument/2006/relationships/hyperlink" Target="https://www.diodes.com/part/view/D4V5H1U2LP1610Q" TargetMode="External"/><Relationship Id="rId_hyperlink_378" Type="http://schemas.openxmlformats.org/officeDocument/2006/relationships/hyperlink" Target="https://www.diodes.com/assets/Datasheets/D4V5H1U2LP1610Q.pdf" TargetMode="External"/><Relationship Id="rId_hyperlink_379" Type="http://schemas.openxmlformats.org/officeDocument/2006/relationships/hyperlink" Target="https://www.diodes.com/part/view/D4V7S1US2SLP" TargetMode="External"/><Relationship Id="rId_hyperlink_380" Type="http://schemas.openxmlformats.org/officeDocument/2006/relationships/hyperlink" Target="https://www.diodes.com/assets/Datasheets/D4V7S1US2SLP.pdf" TargetMode="External"/><Relationship Id="rId_hyperlink_381" Type="http://schemas.openxmlformats.org/officeDocument/2006/relationships/hyperlink" Target="https://www.diodes.com/part/view/D50V0S1U2LP1608" TargetMode="External"/><Relationship Id="rId_hyperlink_382" Type="http://schemas.openxmlformats.org/officeDocument/2006/relationships/hyperlink" Target="https://www.diodes.com/assets/Datasheets/D12V0S1U2LP1608-D50V0S1U2LP1608.pdf" TargetMode="External"/><Relationship Id="rId_hyperlink_383" Type="http://schemas.openxmlformats.org/officeDocument/2006/relationships/hyperlink" Target="https://www.diodes.com/part/view/D50V0S1U2LP1610" TargetMode="External"/><Relationship Id="rId_hyperlink_384" Type="http://schemas.openxmlformats.org/officeDocument/2006/relationships/hyperlink" Target="https://www.diodes.com/assets/Datasheets/D12V0S1U2LP1610_D50V0S1U2LP1610.pdf" TargetMode="External"/><Relationship Id="rId_hyperlink_385" Type="http://schemas.openxmlformats.org/officeDocument/2006/relationships/hyperlink" Target="https://www.diodes.com/part/view/D55V0M1B2WS" TargetMode="External"/><Relationship Id="rId_hyperlink_386" Type="http://schemas.openxmlformats.org/officeDocument/2006/relationships/hyperlink" Target="https://www.diodes.com/assets/Datasheets/D55V0M1B2WS.pdf" TargetMode="External"/><Relationship Id="rId_hyperlink_387" Type="http://schemas.openxmlformats.org/officeDocument/2006/relationships/hyperlink" Target="https://www.diodes.com/part/view/D55V0M1B2WSQ" TargetMode="External"/><Relationship Id="rId_hyperlink_388" Type="http://schemas.openxmlformats.org/officeDocument/2006/relationships/hyperlink" Target="https://www.diodes.com/assets/Datasheets/D55V0M1B2WSQ.pdf" TargetMode="External"/><Relationship Id="rId_hyperlink_389" Type="http://schemas.openxmlformats.org/officeDocument/2006/relationships/hyperlink" Target="https://www.diodes.com/part/view/D58V0M4U8MR" TargetMode="External"/><Relationship Id="rId_hyperlink_390" Type="http://schemas.openxmlformats.org/officeDocument/2006/relationships/hyperlink" Target="https://www.diodes.com/assets/Datasheets/D58V0M4U8MR.pdf" TargetMode="External"/><Relationship Id="rId_hyperlink_391" Type="http://schemas.openxmlformats.org/officeDocument/2006/relationships/hyperlink" Target="https://www.diodes.com/part/view/D5V0AP2WF" TargetMode="External"/><Relationship Id="rId_hyperlink_392" Type="http://schemas.openxmlformats.org/officeDocument/2006/relationships/hyperlink" Target="https://www.diodes.com/assets/Datasheets/D5V0AP2WF.pdf" TargetMode="External"/><Relationship Id="rId_hyperlink_393" Type="http://schemas.openxmlformats.org/officeDocument/2006/relationships/hyperlink" Target="https://www.diodes.com/part/view/D5V0F1B2WS" TargetMode="External"/><Relationship Id="rId_hyperlink_394" Type="http://schemas.openxmlformats.org/officeDocument/2006/relationships/hyperlink" Target="https://www.diodes.com/assets/Datasheets/D5V0F1B2WS.pdf" TargetMode="External"/><Relationship Id="rId_hyperlink_395" Type="http://schemas.openxmlformats.org/officeDocument/2006/relationships/hyperlink" Target="https://www.diodes.com/part/view/D5V0F1U2LP" TargetMode="External"/><Relationship Id="rId_hyperlink_396" Type="http://schemas.openxmlformats.org/officeDocument/2006/relationships/hyperlink" Target="https://www.diodes.com/assets/Datasheets/D5V0F1U2LP.pdf" TargetMode="External"/><Relationship Id="rId_hyperlink_397" Type="http://schemas.openxmlformats.org/officeDocument/2006/relationships/hyperlink" Target="https://www.diodes.com/part/view/D5V0F1U2LP3" TargetMode="External"/><Relationship Id="rId_hyperlink_398" Type="http://schemas.openxmlformats.org/officeDocument/2006/relationships/hyperlink" Target="https://www.diodes.com/assets/Datasheets/D5V0F1U2LP3.pdf" TargetMode="External"/><Relationship Id="rId_hyperlink_399" Type="http://schemas.openxmlformats.org/officeDocument/2006/relationships/hyperlink" Target="https://www.diodes.com/part/view/D5V0F1U2LP3Q" TargetMode="External"/><Relationship Id="rId_hyperlink_400" Type="http://schemas.openxmlformats.org/officeDocument/2006/relationships/hyperlink" Target="https://www.diodes.com/assets/Datasheets/D5V0F1U2LP3Q.pdf" TargetMode="External"/><Relationship Id="rId_hyperlink_401" Type="http://schemas.openxmlformats.org/officeDocument/2006/relationships/hyperlink" Target="https://www.diodes.com/part/view/D5V0F1U2LPQ" TargetMode="External"/><Relationship Id="rId_hyperlink_402" Type="http://schemas.openxmlformats.org/officeDocument/2006/relationships/hyperlink" Target="https://www.diodes.com/assets/Datasheets/D5V0F1U2LPQ.pdf" TargetMode="External"/><Relationship Id="rId_hyperlink_403" Type="http://schemas.openxmlformats.org/officeDocument/2006/relationships/hyperlink" Target="https://www.diodes.com/part/view/D5V0F1U2S9" TargetMode="External"/><Relationship Id="rId_hyperlink_404" Type="http://schemas.openxmlformats.org/officeDocument/2006/relationships/hyperlink" Target="https://www.diodes.com/assets/Datasheets/D5V0F1U2S9.pdf" TargetMode="External"/><Relationship Id="rId_hyperlink_405" Type="http://schemas.openxmlformats.org/officeDocument/2006/relationships/hyperlink" Target="https://www.diodes.com/part/view/D5V0F1U2S9Q" TargetMode="External"/><Relationship Id="rId_hyperlink_406" Type="http://schemas.openxmlformats.org/officeDocument/2006/relationships/hyperlink" Target="https://www.diodes.com/assets/Datasheets/D5V0F1U2S9Q.pdf" TargetMode="External"/><Relationship Id="rId_hyperlink_407" Type="http://schemas.openxmlformats.org/officeDocument/2006/relationships/hyperlink" Target="https://www.diodes.com/part/view/D5V0F2U3LP" TargetMode="External"/><Relationship Id="rId_hyperlink_408" Type="http://schemas.openxmlformats.org/officeDocument/2006/relationships/hyperlink" Target="https://www.diodes.com/assets/Datasheets/D5V0F2U3LP.pdf" TargetMode="External"/><Relationship Id="rId_hyperlink_409" Type="http://schemas.openxmlformats.org/officeDocument/2006/relationships/hyperlink" Target="https://www.diodes.com/part/view/D5V0F2U3LP08" TargetMode="External"/><Relationship Id="rId_hyperlink_410" Type="http://schemas.openxmlformats.org/officeDocument/2006/relationships/hyperlink" Target="https://www.diodes.com/assets/Datasheets/D5V0F2U3LP08.pdf" TargetMode="External"/><Relationship Id="rId_hyperlink_411" Type="http://schemas.openxmlformats.org/officeDocument/2006/relationships/hyperlink" Target="https://www.diodes.com/part/view/D5V0F2U3LPQ" TargetMode="External"/><Relationship Id="rId_hyperlink_412" Type="http://schemas.openxmlformats.org/officeDocument/2006/relationships/hyperlink" Target="https://www.diodes.com/assets/Datasheets/D5V0F2U3LPQ.pdf" TargetMode="External"/><Relationship Id="rId_hyperlink_413" Type="http://schemas.openxmlformats.org/officeDocument/2006/relationships/hyperlink" Target="https://www.diodes.com/part/view/D5V0F2U3WQ" TargetMode="External"/><Relationship Id="rId_hyperlink_414" Type="http://schemas.openxmlformats.org/officeDocument/2006/relationships/hyperlink" Target="https://www.diodes.com/assets/Datasheets/D5V0F2U3WQ.pdf" TargetMode="External"/><Relationship Id="rId_hyperlink_415" Type="http://schemas.openxmlformats.org/officeDocument/2006/relationships/hyperlink" Target="https://www.diodes.com/part/view/D5V0F2U6LP" TargetMode="External"/><Relationship Id="rId_hyperlink_416" Type="http://schemas.openxmlformats.org/officeDocument/2006/relationships/hyperlink" Target="https://www.diodes.com/assets/Datasheets/D5V0F2U6LP.pdf" TargetMode="External"/><Relationship Id="rId_hyperlink_417" Type="http://schemas.openxmlformats.org/officeDocument/2006/relationships/hyperlink" Target="https://www.diodes.com/part/view/D5V0F3B6LP20" TargetMode="External"/><Relationship Id="rId_hyperlink_418" Type="http://schemas.openxmlformats.org/officeDocument/2006/relationships/hyperlink" Target="https://www.diodes.com/assets/Datasheets/D5V0F3B6LP20.pdf" TargetMode="External"/><Relationship Id="rId_hyperlink_419" Type="http://schemas.openxmlformats.org/officeDocument/2006/relationships/hyperlink" Target="https://www.diodes.com/part/view/D5V0F4U10LP" TargetMode="External"/><Relationship Id="rId_hyperlink_420" Type="http://schemas.openxmlformats.org/officeDocument/2006/relationships/hyperlink" Target="https://www.diodes.com/assets/Datasheets/D5V0F4U10LP.pdf" TargetMode="External"/><Relationship Id="rId_hyperlink_421" Type="http://schemas.openxmlformats.org/officeDocument/2006/relationships/hyperlink" Target="https://www.diodes.com/part/view/D5V0F4U10MR" TargetMode="External"/><Relationship Id="rId_hyperlink_422" Type="http://schemas.openxmlformats.org/officeDocument/2006/relationships/hyperlink" Target="https://www.diodes.com/assets/Datasheets/D5V0F4U10MR.pdf" TargetMode="External"/><Relationship Id="rId_hyperlink_423" Type="http://schemas.openxmlformats.org/officeDocument/2006/relationships/hyperlink" Target="https://www.diodes.com/part/view/D5V0F4U5P5" TargetMode="External"/><Relationship Id="rId_hyperlink_424" Type="http://schemas.openxmlformats.org/officeDocument/2006/relationships/hyperlink" Target="https://www.diodes.com/assets/Datasheets/D5V0F4U5P5.pdf" TargetMode="External"/><Relationship Id="rId_hyperlink_425" Type="http://schemas.openxmlformats.org/officeDocument/2006/relationships/hyperlink" Target="https://www.diodes.com/part/view/D5V0F4U6S" TargetMode="External"/><Relationship Id="rId_hyperlink_426" Type="http://schemas.openxmlformats.org/officeDocument/2006/relationships/hyperlink" Target="https://www.diodes.com/assets/Datasheets/D5V0F4U6S.pdf" TargetMode="External"/><Relationship Id="rId_hyperlink_427" Type="http://schemas.openxmlformats.org/officeDocument/2006/relationships/hyperlink" Target="https://www.diodes.com/part/view/D5V0F4U6SO" TargetMode="External"/><Relationship Id="rId_hyperlink_428" Type="http://schemas.openxmlformats.org/officeDocument/2006/relationships/hyperlink" Target="https://www.diodes.com/assets/Datasheets/D5V0F4U6SO.pdf" TargetMode="External"/><Relationship Id="rId_hyperlink_429" Type="http://schemas.openxmlformats.org/officeDocument/2006/relationships/hyperlink" Target="https://www.diodes.com/part/view/D5V0F4U6V" TargetMode="External"/><Relationship Id="rId_hyperlink_430" Type="http://schemas.openxmlformats.org/officeDocument/2006/relationships/hyperlink" Target="https://www.diodes.com/assets/Datasheets/D5V0F4U6V.pdf" TargetMode="External"/><Relationship Id="rId_hyperlink_431" Type="http://schemas.openxmlformats.org/officeDocument/2006/relationships/hyperlink" Target="https://www.diodes.com/part/view/D5V0F6U8LP33" TargetMode="External"/><Relationship Id="rId_hyperlink_432" Type="http://schemas.openxmlformats.org/officeDocument/2006/relationships/hyperlink" Target="https://www.diodes.com/assets/Datasheets/D5V0F6U8LP33.pdf" TargetMode="External"/><Relationship Id="rId_hyperlink_433" Type="http://schemas.openxmlformats.org/officeDocument/2006/relationships/hyperlink" Target="https://www.diodes.com/part/view/D5V0FA1B2WS" TargetMode="External"/><Relationship Id="rId_hyperlink_434" Type="http://schemas.openxmlformats.org/officeDocument/2006/relationships/hyperlink" Target="https://www.diodes.com/assets/Datasheets/D5V0FA1B2WS.pdf" TargetMode="External"/><Relationship Id="rId_hyperlink_435" Type="http://schemas.openxmlformats.org/officeDocument/2006/relationships/hyperlink" Target="https://www.diodes.com/part/view/D5V0FS4U10LP" TargetMode="External"/><Relationship Id="rId_hyperlink_436" Type="http://schemas.openxmlformats.org/officeDocument/2006/relationships/hyperlink" Target="https://www.diodes.com/assets/Datasheets/D5V0FS4U10LP.pdf" TargetMode="External"/><Relationship Id="rId_hyperlink_437" Type="http://schemas.openxmlformats.org/officeDocument/2006/relationships/hyperlink" Target="https://www.diodes.com/part/view/D5V0H1B2LP" TargetMode="External"/><Relationship Id="rId_hyperlink_438" Type="http://schemas.openxmlformats.org/officeDocument/2006/relationships/hyperlink" Target="https://www.diodes.com/assets/Datasheets/D5V0H1B2LP.pdf" TargetMode="External"/><Relationship Id="rId_hyperlink_439" Type="http://schemas.openxmlformats.org/officeDocument/2006/relationships/hyperlink" Target="https://www.diodes.com/part/view/D5V0H1B2LPQ" TargetMode="External"/><Relationship Id="rId_hyperlink_440" Type="http://schemas.openxmlformats.org/officeDocument/2006/relationships/hyperlink" Target="https://www.diodes.com/assets/Datasheets/D5V0H1B2LPQ.pdf" TargetMode="External"/><Relationship Id="rId_hyperlink_441" Type="http://schemas.openxmlformats.org/officeDocument/2006/relationships/hyperlink" Target="https://www.diodes.com/part/view/D5V0H1U2LP" TargetMode="External"/><Relationship Id="rId_hyperlink_442" Type="http://schemas.openxmlformats.org/officeDocument/2006/relationships/hyperlink" Target="https://www.diodes.com/assets/Datasheets/D5V0H1U2LP.pdf" TargetMode="External"/><Relationship Id="rId_hyperlink_443" Type="http://schemas.openxmlformats.org/officeDocument/2006/relationships/hyperlink" Target="https://www.diodes.com/part/view/D5V0H1U2LP1610" TargetMode="External"/><Relationship Id="rId_hyperlink_444" Type="http://schemas.openxmlformats.org/officeDocument/2006/relationships/hyperlink" Target="https://www.diodes.com/assets/Datasheets/D5V0H1U2LP1610.pdf" TargetMode="External"/><Relationship Id="rId_hyperlink_445" Type="http://schemas.openxmlformats.org/officeDocument/2006/relationships/hyperlink" Target="https://www.diodes.com/part/view/D5V0H1U2LP1610Q" TargetMode="External"/><Relationship Id="rId_hyperlink_446" Type="http://schemas.openxmlformats.org/officeDocument/2006/relationships/hyperlink" Target="https://www.diodes.com/assets/Datasheets/D5V0H1U2LP1610Q.pdf" TargetMode="External"/><Relationship Id="rId_hyperlink_447" Type="http://schemas.openxmlformats.org/officeDocument/2006/relationships/hyperlink" Target="https://www.diodes.com/part/view/D5V0H1U2LPQ" TargetMode="External"/><Relationship Id="rId_hyperlink_448" Type="http://schemas.openxmlformats.org/officeDocument/2006/relationships/hyperlink" Target="https://www.diodes.com/assets/Datasheets/D5V0H1U2LPQ.pdf" TargetMode="External"/><Relationship Id="rId_hyperlink_449" Type="http://schemas.openxmlformats.org/officeDocument/2006/relationships/hyperlink" Target="https://www.diodes.com/part/view/D5V0H2U3SO" TargetMode="External"/><Relationship Id="rId_hyperlink_450" Type="http://schemas.openxmlformats.org/officeDocument/2006/relationships/hyperlink" Target="https://www.diodes.com/assets/Datasheets/D5V0H2U3SO.pdf" TargetMode="External"/><Relationship Id="rId_hyperlink_451" Type="http://schemas.openxmlformats.org/officeDocument/2006/relationships/hyperlink" Target="https://www.diodes.com/part/view/D5V0HA2U3SO" TargetMode="External"/><Relationship Id="rId_hyperlink_452" Type="http://schemas.openxmlformats.org/officeDocument/2006/relationships/hyperlink" Target="https://www.diodes.com/assets/Datasheets/D5V0HA2U3SO.pdf" TargetMode="External"/><Relationship Id="rId_hyperlink_453" Type="http://schemas.openxmlformats.org/officeDocument/2006/relationships/hyperlink" Target="https://www.diodes.com/part/view/D5V0L1B2LP" TargetMode="External"/><Relationship Id="rId_hyperlink_454" Type="http://schemas.openxmlformats.org/officeDocument/2006/relationships/hyperlink" Target="https://www.diodes.com/assets/Datasheets/D5V0L1B2LP.pdf" TargetMode="External"/><Relationship Id="rId_hyperlink_455" Type="http://schemas.openxmlformats.org/officeDocument/2006/relationships/hyperlink" Target="https://www.diodes.com/part/view/D5V0L1B2LP3" TargetMode="External"/><Relationship Id="rId_hyperlink_456" Type="http://schemas.openxmlformats.org/officeDocument/2006/relationships/hyperlink" Target="https://www.diodes.com/assets/Datasheets/D5V0L1B2LP3.pdf" TargetMode="External"/><Relationship Id="rId_hyperlink_457" Type="http://schemas.openxmlformats.org/officeDocument/2006/relationships/hyperlink" Target="https://www.diodes.com/part/view/D5V0L1B2LP3Q" TargetMode="External"/><Relationship Id="rId_hyperlink_458" Type="http://schemas.openxmlformats.org/officeDocument/2006/relationships/hyperlink" Target="https://www.diodes.com/assets/Datasheets/D5V0L1B2LP3Q.pdf" TargetMode="External"/><Relationship Id="rId_hyperlink_459" Type="http://schemas.openxmlformats.org/officeDocument/2006/relationships/hyperlink" Target="https://www.diodes.com/part/view/D5V0L1B2LP4" TargetMode="External"/><Relationship Id="rId_hyperlink_460" Type="http://schemas.openxmlformats.org/officeDocument/2006/relationships/hyperlink" Target="https://www.diodes.com/assets/Datasheets/D5V0L1B2LP4.pdf" TargetMode="External"/><Relationship Id="rId_hyperlink_461" Type="http://schemas.openxmlformats.org/officeDocument/2006/relationships/hyperlink" Target="https://www.diodes.com/part/view/D5V0L1B2LPS" TargetMode="External"/><Relationship Id="rId_hyperlink_462" Type="http://schemas.openxmlformats.org/officeDocument/2006/relationships/hyperlink" Target="https://www.diodes.com/assets/Datasheets/D5V0L1B2LPS.pdf" TargetMode="External"/><Relationship Id="rId_hyperlink_463" Type="http://schemas.openxmlformats.org/officeDocument/2006/relationships/hyperlink" Target="https://www.diodes.com/part/view/D5V0L1B2LPSQ" TargetMode="External"/><Relationship Id="rId_hyperlink_464" Type="http://schemas.openxmlformats.org/officeDocument/2006/relationships/hyperlink" Target="https://www.diodes.com/assets/Datasheets/D5V0L1B2LPS.pdf" TargetMode="External"/><Relationship Id="rId_hyperlink_465" Type="http://schemas.openxmlformats.org/officeDocument/2006/relationships/hyperlink" Target="https://www.diodes.com/part/view/D5V0L1B2S9" TargetMode="External"/><Relationship Id="rId_hyperlink_466" Type="http://schemas.openxmlformats.org/officeDocument/2006/relationships/hyperlink" Target="https://www.diodes.com/assets/Datasheets/D5V0L1B2S9.pdf" TargetMode="External"/><Relationship Id="rId_hyperlink_467" Type="http://schemas.openxmlformats.org/officeDocument/2006/relationships/hyperlink" Target="https://www.diodes.com/part/view/D5V0L1B2T" TargetMode="External"/><Relationship Id="rId_hyperlink_468" Type="http://schemas.openxmlformats.org/officeDocument/2006/relationships/hyperlink" Target="https://www.diodes.com/assets/Datasheets/D5V0L1B2T.pdf" TargetMode="External"/><Relationship Id="rId_hyperlink_469" Type="http://schemas.openxmlformats.org/officeDocument/2006/relationships/hyperlink" Target="https://www.diodes.com/part/view/D5V0L1B2TQ" TargetMode="External"/><Relationship Id="rId_hyperlink_470" Type="http://schemas.openxmlformats.org/officeDocument/2006/relationships/hyperlink" Target="https://www.diodes.com/assets/Datasheets/D5V0L1B2TQ.pdf" TargetMode="External"/><Relationship Id="rId_hyperlink_471" Type="http://schemas.openxmlformats.org/officeDocument/2006/relationships/hyperlink" Target="https://www.diodes.com/part/view/D5V0L1B2WS" TargetMode="External"/><Relationship Id="rId_hyperlink_472" Type="http://schemas.openxmlformats.org/officeDocument/2006/relationships/hyperlink" Target="https://www.diodes.com/assets/Datasheets/D5V0L1B2WS.pdf" TargetMode="External"/><Relationship Id="rId_hyperlink_473" Type="http://schemas.openxmlformats.org/officeDocument/2006/relationships/hyperlink" Target="https://www.diodes.com/part/view/D5V0L2B3SO" TargetMode="External"/><Relationship Id="rId_hyperlink_474" Type="http://schemas.openxmlformats.org/officeDocument/2006/relationships/hyperlink" Target="https://www.diodes.com/assets/Datasheets/D5V0L2B3SO.pdf" TargetMode="External"/><Relationship Id="rId_hyperlink_475" Type="http://schemas.openxmlformats.org/officeDocument/2006/relationships/hyperlink" Target="https://www.diodes.com/part/view/D5V0L2B3T" TargetMode="External"/><Relationship Id="rId_hyperlink_476" Type="http://schemas.openxmlformats.org/officeDocument/2006/relationships/hyperlink" Target="https://www.diodes.com/assets/Datasheets/D5V0L2B3T.pdf" TargetMode="External"/><Relationship Id="rId_hyperlink_477" Type="http://schemas.openxmlformats.org/officeDocument/2006/relationships/hyperlink" Target="https://www.diodes.com/part/view/D5V0L2B3W" TargetMode="External"/><Relationship Id="rId_hyperlink_478" Type="http://schemas.openxmlformats.org/officeDocument/2006/relationships/hyperlink" Target="https://www.diodes.com/assets/Datasheets/D5V0L2B3W.pdf" TargetMode="External"/><Relationship Id="rId_hyperlink_479" Type="http://schemas.openxmlformats.org/officeDocument/2006/relationships/hyperlink" Target="https://www.diodes.com/part/view/D5V0L4B5S" TargetMode="External"/><Relationship Id="rId_hyperlink_480" Type="http://schemas.openxmlformats.org/officeDocument/2006/relationships/hyperlink" Target="https://www.diodes.com/assets/Datasheets/D5V0L4B5S.pdf" TargetMode="External"/><Relationship Id="rId_hyperlink_481" Type="http://schemas.openxmlformats.org/officeDocument/2006/relationships/hyperlink" Target="https://www.diodes.com/part/view/D5V0L4B5SO" TargetMode="External"/><Relationship Id="rId_hyperlink_482" Type="http://schemas.openxmlformats.org/officeDocument/2006/relationships/hyperlink" Target="https://www.diodes.com/assets/Datasheets/D5V0L4B5SO.pdf" TargetMode="External"/><Relationship Id="rId_hyperlink_483" Type="http://schemas.openxmlformats.org/officeDocument/2006/relationships/hyperlink" Target="https://www.diodes.com/part/view/D5V0L4B5SOQ" TargetMode="External"/><Relationship Id="rId_hyperlink_484" Type="http://schemas.openxmlformats.org/officeDocument/2006/relationships/hyperlink" Target="https://www.diodes.com/assets/Datasheets/D5V0L4B5SOQ.pdf" TargetMode="External"/><Relationship Id="rId_hyperlink_485" Type="http://schemas.openxmlformats.org/officeDocument/2006/relationships/hyperlink" Target="https://www.diodes.com/part/view/D5V0L4B5TS" TargetMode="External"/><Relationship Id="rId_hyperlink_486" Type="http://schemas.openxmlformats.org/officeDocument/2006/relationships/hyperlink" Target="https://www.diodes.com/assets/Datasheets/D5V0L4B5TS.pdf" TargetMode="External"/><Relationship Id="rId_hyperlink_487" Type="http://schemas.openxmlformats.org/officeDocument/2006/relationships/hyperlink" Target="https://www.diodes.com/part/view/D5V0L4B5V" TargetMode="External"/><Relationship Id="rId_hyperlink_488" Type="http://schemas.openxmlformats.org/officeDocument/2006/relationships/hyperlink" Target="https://www.diodes.com/assets/Datasheets/D5V0L4B5V.pdf" TargetMode="External"/><Relationship Id="rId_hyperlink_489" Type="http://schemas.openxmlformats.org/officeDocument/2006/relationships/hyperlink" Target="https://www.diodes.com/part/view/D5V0M1U2LP3" TargetMode="External"/><Relationship Id="rId_hyperlink_490" Type="http://schemas.openxmlformats.org/officeDocument/2006/relationships/hyperlink" Target="https://www.diodes.com/assets/Datasheets/D5V0M1U2LP3.pdf" TargetMode="External"/><Relationship Id="rId_hyperlink_491" Type="http://schemas.openxmlformats.org/officeDocument/2006/relationships/hyperlink" Target="https://www.diodes.com/part/view/D5V0M1U2S9" TargetMode="External"/><Relationship Id="rId_hyperlink_492" Type="http://schemas.openxmlformats.org/officeDocument/2006/relationships/hyperlink" Target="https://www.diodes.com/assets/Datasheets/D5V0M1U2S9.pdf" TargetMode="External"/><Relationship Id="rId_hyperlink_493" Type="http://schemas.openxmlformats.org/officeDocument/2006/relationships/hyperlink" Target="https://www.diodes.com/part/view/D5V0M1U2S9Q" TargetMode="External"/><Relationship Id="rId_hyperlink_494" Type="http://schemas.openxmlformats.org/officeDocument/2006/relationships/hyperlink" Target="https://www.diodes.com/assets/Datasheets/D5V0M1U2S9Q.pdf" TargetMode="External"/><Relationship Id="rId_hyperlink_495" Type="http://schemas.openxmlformats.org/officeDocument/2006/relationships/hyperlink" Target="https://www.diodes.com/part/view/D5V0M2B3LP" TargetMode="External"/><Relationship Id="rId_hyperlink_496" Type="http://schemas.openxmlformats.org/officeDocument/2006/relationships/hyperlink" Target="https://www.diodes.com/assets/Datasheets/D5V0M2B3LP.pdf" TargetMode="External"/><Relationship Id="rId_hyperlink_497" Type="http://schemas.openxmlformats.org/officeDocument/2006/relationships/hyperlink" Target="https://www.diodes.com/part/view/D5V0M2B3LP10" TargetMode="External"/><Relationship Id="rId_hyperlink_498" Type="http://schemas.openxmlformats.org/officeDocument/2006/relationships/hyperlink" Target="https://www.diodes.com/assets/Datasheets/D5V0M2B3LP10.pdf" TargetMode="External"/><Relationship Id="rId_hyperlink_499" Type="http://schemas.openxmlformats.org/officeDocument/2006/relationships/hyperlink" Target="https://www.diodes.com/part/view/D5V0M5B6LP16" TargetMode="External"/><Relationship Id="rId_hyperlink_500" Type="http://schemas.openxmlformats.org/officeDocument/2006/relationships/hyperlink" Target="https://www.diodes.com/assets/Datasheets/D5V0M5B6LP16.pdf" TargetMode="External"/><Relationship Id="rId_hyperlink_501" Type="http://schemas.openxmlformats.org/officeDocument/2006/relationships/hyperlink" Target="https://www.diodes.com/part/view/D5V0M6B6V" TargetMode="External"/><Relationship Id="rId_hyperlink_502" Type="http://schemas.openxmlformats.org/officeDocument/2006/relationships/hyperlink" Target="https://www.diodes.com/assets/Datasheets/D5V0M6B6V.pdf" TargetMode="External"/><Relationship Id="rId_hyperlink_503" Type="http://schemas.openxmlformats.org/officeDocument/2006/relationships/hyperlink" Target="https://www.diodes.com/part/view/D5V0P1B2LP" TargetMode="External"/><Relationship Id="rId_hyperlink_504" Type="http://schemas.openxmlformats.org/officeDocument/2006/relationships/hyperlink" Target="https://www.diodes.com/assets/Datasheets/D5V0P1B2LP.pdf" TargetMode="External"/><Relationship Id="rId_hyperlink_505" Type="http://schemas.openxmlformats.org/officeDocument/2006/relationships/hyperlink" Target="https://www.diodes.com/part/view/D5V0P1B2LP3" TargetMode="External"/><Relationship Id="rId_hyperlink_506" Type="http://schemas.openxmlformats.org/officeDocument/2006/relationships/hyperlink" Target="https://www.diodes.com/assets/Datasheets/D5V0P1B2LP3.pdf" TargetMode="External"/><Relationship Id="rId_hyperlink_507" Type="http://schemas.openxmlformats.org/officeDocument/2006/relationships/hyperlink" Target="https://www.diodes.com/part/view/D5V0P4B5LP08" TargetMode="External"/><Relationship Id="rId_hyperlink_508" Type="http://schemas.openxmlformats.org/officeDocument/2006/relationships/hyperlink" Target="https://www.diodes.com/assets/Datasheets/D5V0P4B5LP08.pdf" TargetMode="External"/><Relationship Id="rId_hyperlink_509" Type="http://schemas.openxmlformats.org/officeDocument/2006/relationships/hyperlink" Target="https://www.diodes.com/part/view/D5V0P4UR6SO" TargetMode="External"/><Relationship Id="rId_hyperlink_510" Type="http://schemas.openxmlformats.org/officeDocument/2006/relationships/hyperlink" Target="https://www.diodes.com/assets/Datasheets/D5V0P4UR6SO.pdf" TargetMode="External"/><Relationship Id="rId_hyperlink_511" Type="http://schemas.openxmlformats.org/officeDocument/2006/relationships/hyperlink" Target="https://www.diodes.com/part/view/D5V0P4URL6SO" TargetMode="External"/><Relationship Id="rId_hyperlink_512" Type="http://schemas.openxmlformats.org/officeDocument/2006/relationships/hyperlink" Target="https://www.diodes.com/assets/Datasheets/D5V0P4URL6SO.pdf" TargetMode="External"/><Relationship Id="rId_hyperlink_513" Type="http://schemas.openxmlformats.org/officeDocument/2006/relationships/hyperlink" Target="https://www.diodes.com/part/view/D5V0Q1B2CSP" TargetMode="External"/><Relationship Id="rId_hyperlink_514" Type="http://schemas.openxmlformats.org/officeDocument/2006/relationships/hyperlink" Target="https://www.diodes.com/assets/Datasheets/D5V0Q1B2CSP.pdf" TargetMode="External"/><Relationship Id="rId_hyperlink_515" Type="http://schemas.openxmlformats.org/officeDocument/2006/relationships/hyperlink" Target="https://www.diodes.com/part/view/D5V0Q1B2LP3" TargetMode="External"/><Relationship Id="rId_hyperlink_516" Type="http://schemas.openxmlformats.org/officeDocument/2006/relationships/hyperlink" Target="https://www.diodes.com/assets/Datasheets/D5V0Q1B2LP3.pdf" TargetMode="External"/><Relationship Id="rId_hyperlink_517" Type="http://schemas.openxmlformats.org/officeDocument/2006/relationships/hyperlink" Target="https://www.diodes.com/part/view/D5V0S1B2LP" TargetMode="External"/><Relationship Id="rId_hyperlink_518" Type="http://schemas.openxmlformats.org/officeDocument/2006/relationships/hyperlink" Target="https://www.diodes.com/assets/Datasheets/D5V0S1B2LP.pdf" TargetMode="External"/><Relationship Id="rId_hyperlink_519" Type="http://schemas.openxmlformats.org/officeDocument/2006/relationships/hyperlink" Target="https://www.diodes.com/part/view/D5V0S1U2LP" TargetMode="External"/><Relationship Id="rId_hyperlink_520" Type="http://schemas.openxmlformats.org/officeDocument/2006/relationships/hyperlink" Target="https://www.diodes.com/assets/Datasheets/D5V0S1U2LP.pdf" TargetMode="External"/><Relationship Id="rId_hyperlink_521" Type="http://schemas.openxmlformats.org/officeDocument/2006/relationships/hyperlink" Target="https://www.diodes.com/part/view/D5V0S1U2LP1608A" TargetMode="External"/><Relationship Id="rId_hyperlink_522" Type="http://schemas.openxmlformats.org/officeDocument/2006/relationships/hyperlink" Target="https://www.diodes.com/assets/Datasheets/D5V0S1U2LP1608A.pdf" TargetMode="External"/><Relationship Id="rId_hyperlink_523" Type="http://schemas.openxmlformats.org/officeDocument/2006/relationships/hyperlink" Target="https://www.diodes.com/part/view/D5V0S1U2LP1610" TargetMode="External"/><Relationship Id="rId_hyperlink_524" Type="http://schemas.openxmlformats.org/officeDocument/2006/relationships/hyperlink" Target="https://www.diodes.com/assets/Datasheets/D5V0S1U2LP1610.pdf" TargetMode="External"/><Relationship Id="rId_hyperlink_525" Type="http://schemas.openxmlformats.org/officeDocument/2006/relationships/hyperlink" Target="https://www.diodes.com/part/view/D5V0S1U2LP1610Q" TargetMode="External"/><Relationship Id="rId_hyperlink_526" Type="http://schemas.openxmlformats.org/officeDocument/2006/relationships/hyperlink" Target="https://www.diodes.com/assets/Datasheets/D5V0S1U2LP1610Q.pdf" TargetMode="External"/><Relationship Id="rId_hyperlink_527" Type="http://schemas.openxmlformats.org/officeDocument/2006/relationships/hyperlink" Target="https://www.diodes.com/part/view/D5V0S1U2WS" TargetMode="External"/><Relationship Id="rId_hyperlink_528" Type="http://schemas.openxmlformats.org/officeDocument/2006/relationships/hyperlink" Target="https://www.diodes.com/assets/Datasheets/D5V0S1U2WS.pdf" TargetMode="External"/><Relationship Id="rId_hyperlink_529" Type="http://schemas.openxmlformats.org/officeDocument/2006/relationships/hyperlink" Target="https://www.diodes.com/part/view/D5V0S1UN2LP1610" TargetMode="External"/><Relationship Id="rId_hyperlink_530" Type="http://schemas.openxmlformats.org/officeDocument/2006/relationships/hyperlink" Target="https://www.diodes.com/assets/Datasheets/D5V0S1UN2LP1610.pdf" TargetMode="External"/><Relationship Id="rId_hyperlink_531" Type="http://schemas.openxmlformats.org/officeDocument/2006/relationships/hyperlink" Target="https://www.diodes.com/part/view/D5V0S1US2LP" TargetMode="External"/><Relationship Id="rId_hyperlink_532" Type="http://schemas.openxmlformats.org/officeDocument/2006/relationships/hyperlink" Target="https://www.diodes.com/assets/Datasheets/D5V0S1US2LP.pdf" TargetMode="External"/><Relationship Id="rId_hyperlink_533" Type="http://schemas.openxmlformats.org/officeDocument/2006/relationships/hyperlink" Target="https://www.diodes.com/part/view/D5V0S1US2SLP" TargetMode="External"/><Relationship Id="rId_hyperlink_534" Type="http://schemas.openxmlformats.org/officeDocument/2006/relationships/hyperlink" Target="https://www.diodes.com/assets/Datasheets/D5V0S1US2SLP.pdf" TargetMode="External"/><Relationship Id="rId_hyperlink_535" Type="http://schemas.openxmlformats.org/officeDocument/2006/relationships/hyperlink" Target="https://www.diodes.com/part/view/D5V0X1B2LP" TargetMode="External"/><Relationship Id="rId_hyperlink_536" Type="http://schemas.openxmlformats.org/officeDocument/2006/relationships/hyperlink" Target="https://www.diodes.com/assets/Datasheets/D5V0X1B2LP.pdf" TargetMode="External"/><Relationship Id="rId_hyperlink_537" Type="http://schemas.openxmlformats.org/officeDocument/2006/relationships/hyperlink" Target="https://www.diodes.com/part/view/D5V0X1B2LP3" TargetMode="External"/><Relationship Id="rId_hyperlink_538" Type="http://schemas.openxmlformats.org/officeDocument/2006/relationships/hyperlink" Target="https://www.diodes.com/assets/Datasheets/D5V0X1B2LP3.pdf" TargetMode="External"/><Relationship Id="rId_hyperlink_539" Type="http://schemas.openxmlformats.org/officeDocument/2006/relationships/hyperlink" Target="https://www.diodes.com/part/view/D5V0X1B2LP3Q" TargetMode="External"/><Relationship Id="rId_hyperlink_540" Type="http://schemas.openxmlformats.org/officeDocument/2006/relationships/hyperlink" Target="https://www.diodes.com/assets/Datasheets/D5V0X1B2LP3Q.pdf" TargetMode="External"/><Relationship Id="rId_hyperlink_541" Type="http://schemas.openxmlformats.org/officeDocument/2006/relationships/hyperlink" Target="https://www.diodes.com/part/view/D5V0X1B2LPQ" TargetMode="External"/><Relationship Id="rId_hyperlink_542" Type="http://schemas.openxmlformats.org/officeDocument/2006/relationships/hyperlink" Target="https://www.diodes.com/assets/Datasheets/D5V0X1B2LPQ.pdf" TargetMode="External"/><Relationship Id="rId_hyperlink_543" Type="http://schemas.openxmlformats.org/officeDocument/2006/relationships/hyperlink" Target="https://www.diodes.com/part/view/D5V0X1BA2LP" TargetMode="External"/><Relationship Id="rId_hyperlink_544" Type="http://schemas.openxmlformats.org/officeDocument/2006/relationships/hyperlink" Target="https://www.diodes.com/assets/Datasheets/D5V0X1BA2LP.pdf" TargetMode="External"/><Relationship Id="rId_hyperlink_545" Type="http://schemas.openxmlformats.org/officeDocument/2006/relationships/hyperlink" Target="https://www.diodes.com/part/view/D5V0X1BA2LP4Q" TargetMode="External"/><Relationship Id="rId_hyperlink_546" Type="http://schemas.openxmlformats.org/officeDocument/2006/relationships/hyperlink" Target="https://www.diodes.com/assets/Datasheets/DS43178.pdf" TargetMode="External"/><Relationship Id="rId_hyperlink_547" Type="http://schemas.openxmlformats.org/officeDocument/2006/relationships/hyperlink" Target="https://www.diodes.com/part/view/D5V0X1BA2LPQ" TargetMode="External"/><Relationship Id="rId_hyperlink_548" Type="http://schemas.openxmlformats.org/officeDocument/2006/relationships/hyperlink" Target="https://www.diodes.com/assets/Datasheets/D5V0X1BA2LPQ.pdf" TargetMode="External"/><Relationship Id="rId_hyperlink_549" Type="http://schemas.openxmlformats.org/officeDocument/2006/relationships/hyperlink" Target="https://www.diodes.com/part/view/D5V0Z1B2LP" TargetMode="External"/><Relationship Id="rId_hyperlink_550" Type="http://schemas.openxmlformats.org/officeDocument/2006/relationships/hyperlink" Target="https://www.diodes.com/assets/Datasheets/D5V0Z1B2LP.pdf" TargetMode="External"/><Relationship Id="rId_hyperlink_551" Type="http://schemas.openxmlformats.org/officeDocument/2006/relationships/hyperlink" Target="https://www.diodes.com/part/view/D5V0Z1B2LP3" TargetMode="External"/><Relationship Id="rId_hyperlink_552" Type="http://schemas.openxmlformats.org/officeDocument/2006/relationships/hyperlink" Target="https://www.diodes.com/assets/Datasheets/D5V0Z1B2LP3.pdf" TargetMode="External"/><Relationship Id="rId_hyperlink_553" Type="http://schemas.openxmlformats.org/officeDocument/2006/relationships/hyperlink" Target="https://www.diodes.com/part/view/D60V0L4B10LP" TargetMode="External"/><Relationship Id="rId_hyperlink_554" Type="http://schemas.openxmlformats.org/officeDocument/2006/relationships/hyperlink" Target="https://www.diodes.com/assets/Datasheets/D60V0L4B10LP.pdf" TargetMode="External"/><Relationship Id="rId_hyperlink_555" Type="http://schemas.openxmlformats.org/officeDocument/2006/relationships/hyperlink" Target="https://www.diodes.com/part/view/D6V3E1U2LP" TargetMode="External"/><Relationship Id="rId_hyperlink_556" Type="http://schemas.openxmlformats.org/officeDocument/2006/relationships/hyperlink" Target="https://www.diodes.com/assets/Datasheets/D6V3E1U2LP.pdf" TargetMode="External"/><Relationship Id="rId_hyperlink_557" Type="http://schemas.openxmlformats.org/officeDocument/2006/relationships/hyperlink" Target="https://www.diodes.com/part/view/D6V3H1U2LP" TargetMode="External"/><Relationship Id="rId_hyperlink_558" Type="http://schemas.openxmlformats.org/officeDocument/2006/relationships/hyperlink" Target="https://www.diodes.com/assets/Datasheets/D6V3H1U2LP.pdf" TargetMode="External"/><Relationship Id="rId_hyperlink_559" Type="http://schemas.openxmlformats.org/officeDocument/2006/relationships/hyperlink" Target="https://www.diodes.com/part/view/D6V3H1U2LP16" TargetMode="External"/><Relationship Id="rId_hyperlink_560" Type="http://schemas.openxmlformats.org/officeDocument/2006/relationships/hyperlink" Target="https://www.diodes.com/assets/Datasheets/D6V3H1U2LP16.pdf" TargetMode="External"/><Relationship Id="rId_hyperlink_561" Type="http://schemas.openxmlformats.org/officeDocument/2006/relationships/hyperlink" Target="https://www.diodes.com/part/view/D6V3H1U2LP1610Q" TargetMode="External"/><Relationship Id="rId_hyperlink_562" Type="http://schemas.openxmlformats.org/officeDocument/2006/relationships/hyperlink" Target="https://www.diodes.com/assets/Datasheets/D6V3H1U2LP1610Q.pdf" TargetMode="External"/><Relationship Id="rId_hyperlink_563" Type="http://schemas.openxmlformats.org/officeDocument/2006/relationships/hyperlink" Target="https://www.diodes.com/part/view/D6V3H1U2LP4" TargetMode="External"/><Relationship Id="rId_hyperlink_564" Type="http://schemas.openxmlformats.org/officeDocument/2006/relationships/hyperlink" Target="https://www.diodes.com/assets/Datasheets/D6V3H1U2LP4.pdf" TargetMode="External"/><Relationship Id="rId_hyperlink_565" Type="http://schemas.openxmlformats.org/officeDocument/2006/relationships/hyperlink" Target="https://www.diodes.com/part/view/D6V3H1U2LPQ" TargetMode="External"/><Relationship Id="rId_hyperlink_566" Type="http://schemas.openxmlformats.org/officeDocument/2006/relationships/hyperlink" Target="https://www.diodes.com/assets/Datasheets/D6V3H1U2LPQ.pdf" TargetMode="External"/><Relationship Id="rId_hyperlink_567" Type="http://schemas.openxmlformats.org/officeDocument/2006/relationships/hyperlink" Target="https://www.diodes.com/part/view/D6V3H1US2LP4" TargetMode="External"/><Relationship Id="rId_hyperlink_568" Type="http://schemas.openxmlformats.org/officeDocument/2006/relationships/hyperlink" Target="https://www.diodes.com/assets/Datasheets/D6V3H1US2LP4.pdf" TargetMode="External"/><Relationship Id="rId_hyperlink_569" Type="http://schemas.openxmlformats.org/officeDocument/2006/relationships/hyperlink" Target="https://www.diodes.com/part/view/D6V3M1U2LP3" TargetMode="External"/><Relationship Id="rId_hyperlink_570" Type="http://schemas.openxmlformats.org/officeDocument/2006/relationships/hyperlink" Target="https://www.diodes.com/assets/Datasheets/D6V3M1U2LP3.pdf" TargetMode="External"/><Relationship Id="rId_hyperlink_571" Type="http://schemas.openxmlformats.org/officeDocument/2006/relationships/hyperlink" Target="https://www.diodes.com/part/view/D6V3S1U2LP" TargetMode="External"/><Relationship Id="rId_hyperlink_572" Type="http://schemas.openxmlformats.org/officeDocument/2006/relationships/hyperlink" Target="https://www.diodes.com/assets/Datasheets/D6V3S1U2LP.pdf" TargetMode="External"/><Relationship Id="rId_hyperlink_573" Type="http://schemas.openxmlformats.org/officeDocument/2006/relationships/hyperlink" Target="https://www.diodes.com/part/view/D7V0H1U2LP" TargetMode="External"/><Relationship Id="rId_hyperlink_574" Type="http://schemas.openxmlformats.org/officeDocument/2006/relationships/hyperlink" Target="https://www.diodes.com/assets/Datasheets/D7V0H1U2LP.pdf" TargetMode="External"/><Relationship Id="rId_hyperlink_575" Type="http://schemas.openxmlformats.org/officeDocument/2006/relationships/hyperlink" Target="https://www.diodes.com/part/view/D7V0H1U2LPQ" TargetMode="External"/><Relationship Id="rId_hyperlink_576" Type="http://schemas.openxmlformats.org/officeDocument/2006/relationships/hyperlink" Target="https://www.diodes.com/assets/Datasheets/D7V0H1U2LPQ.pdf" TargetMode="External"/><Relationship Id="rId_hyperlink_577" Type="http://schemas.openxmlformats.org/officeDocument/2006/relationships/hyperlink" Target="https://www.diodes.com/part/view/D7V0M1U2LP3" TargetMode="External"/><Relationship Id="rId_hyperlink_578" Type="http://schemas.openxmlformats.org/officeDocument/2006/relationships/hyperlink" Target="https://www.diodes.com/assets/Datasheets/D7V0M1U2LP3.pdf" TargetMode="External"/><Relationship Id="rId_hyperlink_579" Type="http://schemas.openxmlformats.org/officeDocument/2006/relationships/hyperlink" Target="https://www.diodes.com/part/view/D7V0M1U2S9" TargetMode="External"/><Relationship Id="rId_hyperlink_580" Type="http://schemas.openxmlformats.org/officeDocument/2006/relationships/hyperlink" Target="https://www.diodes.com/assets/Datasheets/D7V0M1U2S9.pdf" TargetMode="External"/><Relationship Id="rId_hyperlink_581" Type="http://schemas.openxmlformats.org/officeDocument/2006/relationships/hyperlink" Target="https://www.diodes.com/part/view/D7V0S1U2WS" TargetMode="External"/><Relationship Id="rId_hyperlink_582" Type="http://schemas.openxmlformats.org/officeDocument/2006/relationships/hyperlink" Target="https://www.diodes.com/assets/Datasheets/D7V0S1U2WS.pdf" TargetMode="External"/><Relationship Id="rId_hyperlink_583" Type="http://schemas.openxmlformats.org/officeDocument/2006/relationships/hyperlink" Target="https://www.diodes.com/part/view/D7V0X1B2LP3" TargetMode="External"/><Relationship Id="rId_hyperlink_584" Type="http://schemas.openxmlformats.org/officeDocument/2006/relationships/hyperlink" Target="https://www.diodes.com/assets/Datasheets/D7V0X1B2LP3.pdf" TargetMode="External"/><Relationship Id="rId_hyperlink_585" Type="http://schemas.openxmlformats.org/officeDocument/2006/relationships/hyperlink" Target="https://www.diodes.com/part/view/D7V5S1U3LP20" TargetMode="External"/><Relationship Id="rId_hyperlink_586" Type="http://schemas.openxmlformats.org/officeDocument/2006/relationships/hyperlink" Target="https://www.diodes.com/assets/Datasheets/D7V5S1U3LP20-D48V0S1U3LP20.pdf" TargetMode="External"/><Relationship Id="rId_hyperlink_587" Type="http://schemas.openxmlformats.org/officeDocument/2006/relationships/hyperlink" Target="https://www.diodes.com/part/view/D7V9H1U2LP1610" TargetMode="External"/><Relationship Id="rId_hyperlink_588" Type="http://schemas.openxmlformats.org/officeDocument/2006/relationships/hyperlink" Target="https://www.diodes.com/assets/Datasheets/D7V9H1U2LP1610.pdf" TargetMode="External"/><Relationship Id="rId_hyperlink_589" Type="http://schemas.openxmlformats.org/officeDocument/2006/relationships/hyperlink" Target="https://www.diodes.com/part/view/D7V9H1U2LP1610Q" TargetMode="External"/><Relationship Id="rId_hyperlink_590" Type="http://schemas.openxmlformats.org/officeDocument/2006/relationships/hyperlink" Target="https://www.diodes.com/assets/Datasheets/D7V9H1U2LP1610Q.pdf" TargetMode="External"/><Relationship Id="rId_hyperlink_591" Type="http://schemas.openxmlformats.org/officeDocument/2006/relationships/hyperlink" Target="https://www.diodes.com/part/view/D7V9S1U2LP" TargetMode="External"/><Relationship Id="rId_hyperlink_592" Type="http://schemas.openxmlformats.org/officeDocument/2006/relationships/hyperlink" Target="https://www.diodes.com/assets/Datasheets/D7V9S1U2LP.pdf" TargetMode="External"/><Relationship Id="rId_hyperlink_593" Type="http://schemas.openxmlformats.org/officeDocument/2006/relationships/hyperlink" Target="https://www.diodes.com/part/view/D8V0H1B2LP" TargetMode="External"/><Relationship Id="rId_hyperlink_594" Type="http://schemas.openxmlformats.org/officeDocument/2006/relationships/hyperlink" Target="https://www.diodes.com/assets/Datasheets/D8V0H1B2LP.pdf" TargetMode="External"/><Relationship Id="rId_hyperlink_595" Type="http://schemas.openxmlformats.org/officeDocument/2006/relationships/hyperlink" Target="https://www.diodes.com/part/view/D8V0H1B2LPQ" TargetMode="External"/><Relationship Id="rId_hyperlink_596" Type="http://schemas.openxmlformats.org/officeDocument/2006/relationships/hyperlink" Target="https://www.diodes.com/assets/Datasheets/D8V0H1B2LPQ.pdf" TargetMode="External"/><Relationship Id="rId_hyperlink_597" Type="http://schemas.openxmlformats.org/officeDocument/2006/relationships/hyperlink" Target="https://www.diodes.com/part/view/D8V0H1U2LP1610" TargetMode="External"/><Relationship Id="rId_hyperlink_598" Type="http://schemas.openxmlformats.org/officeDocument/2006/relationships/hyperlink" Target="https://www.diodes.com/assets/Datasheets/D8V0H1U2LP1610.pdf" TargetMode="External"/><Relationship Id="rId_hyperlink_599" Type="http://schemas.openxmlformats.org/officeDocument/2006/relationships/hyperlink" Target="https://www.diodes.com/part/view/D8V0L1B2LP" TargetMode="External"/><Relationship Id="rId_hyperlink_600" Type="http://schemas.openxmlformats.org/officeDocument/2006/relationships/hyperlink" Target="https://www.diodes.com/assets/Datasheets/D8V0L1B2LP.pdf" TargetMode="External"/><Relationship Id="rId_hyperlink_601" Type="http://schemas.openxmlformats.org/officeDocument/2006/relationships/hyperlink" Target="https://www.diodes.com/part/view/D8V0L1B2LP3" TargetMode="External"/><Relationship Id="rId_hyperlink_602" Type="http://schemas.openxmlformats.org/officeDocument/2006/relationships/hyperlink" Target="https://www.diodes.com/assets/Datasheets/D8V0L1B2LP3.pdf" TargetMode="External"/><Relationship Id="rId_hyperlink_603" Type="http://schemas.openxmlformats.org/officeDocument/2006/relationships/hyperlink" Target="https://www.diodes.com/part/view/D8V0L1B2LP3Q" TargetMode="External"/><Relationship Id="rId_hyperlink_604" Type="http://schemas.openxmlformats.org/officeDocument/2006/relationships/hyperlink" Target="https://www.diodes.com/assets/Datasheets/D8V0L1B2LP3Q.pdf" TargetMode="External"/><Relationship Id="rId_hyperlink_605" Type="http://schemas.openxmlformats.org/officeDocument/2006/relationships/hyperlink" Target="https://www.diodes.com/part/view/D8V0L1B2LPQ" TargetMode="External"/><Relationship Id="rId_hyperlink_606" Type="http://schemas.openxmlformats.org/officeDocument/2006/relationships/hyperlink" Target="https://www.diodes.com/assets/Datasheets/D8V0L1B2LPQ.pdf" TargetMode="External"/><Relationship Id="rId_hyperlink_607" Type="http://schemas.openxmlformats.org/officeDocument/2006/relationships/hyperlink" Target="https://www.diodes.com/part/view/D8V0X1B2LP" TargetMode="External"/><Relationship Id="rId_hyperlink_608" Type="http://schemas.openxmlformats.org/officeDocument/2006/relationships/hyperlink" Target="https://www.diodes.com/assets/Datasheets/D8V0X1B2LP.pdf" TargetMode="External"/><Relationship Id="rId_hyperlink_609" Type="http://schemas.openxmlformats.org/officeDocument/2006/relationships/hyperlink" Target="https://www.diodes.com/part/view/D8V0X1B2LP4Q" TargetMode="External"/><Relationship Id="rId_hyperlink_610" Type="http://schemas.openxmlformats.org/officeDocument/2006/relationships/hyperlink" Target="https://www.diodes.com/assets/Datasheets/DS43178.pdf" TargetMode="External"/><Relationship Id="rId_hyperlink_611" Type="http://schemas.openxmlformats.org/officeDocument/2006/relationships/hyperlink" Target="https://www.diodes.com/part/view/D8V0X1B2LPQ" TargetMode="External"/><Relationship Id="rId_hyperlink_612" Type="http://schemas.openxmlformats.org/officeDocument/2006/relationships/hyperlink" Target="https://www.diodes.com/assets/Datasheets/D8V0X1B2LPQ.pdf" TargetMode="External"/><Relationship Id="rId_hyperlink_613" Type="http://schemas.openxmlformats.org/officeDocument/2006/relationships/hyperlink" Target="https://www.diodes.com/part/view/DBLC03CI" TargetMode="External"/><Relationship Id="rId_hyperlink_614" Type="http://schemas.openxmlformats.org/officeDocument/2006/relationships/hyperlink" Target="https://www.diodes.com/assets/Datasheets/DBLC03CI.pdf" TargetMode="External"/><Relationship Id="rId_hyperlink_615" Type="http://schemas.openxmlformats.org/officeDocument/2006/relationships/hyperlink" Target="https://www.diodes.com/part/view/DBLC05CI" TargetMode="External"/><Relationship Id="rId_hyperlink_616" Type="http://schemas.openxmlformats.org/officeDocument/2006/relationships/hyperlink" Target="https://www.diodes.com/assets/Datasheets/DBLC05CI.pdf" TargetMode="External"/><Relationship Id="rId_hyperlink_617" Type="http://schemas.openxmlformats.org/officeDocument/2006/relationships/hyperlink" Target="https://www.diodes.com/part/view/DBLC05IQ" TargetMode="External"/><Relationship Id="rId_hyperlink_618" Type="http://schemas.openxmlformats.org/officeDocument/2006/relationships/hyperlink" Target="https://www.diodes.com/assets/Datasheets/DBLC05IQ.pdf" TargetMode="External"/><Relationship Id="rId_hyperlink_619" Type="http://schemas.openxmlformats.org/officeDocument/2006/relationships/hyperlink" Target="https://www.diodes.com/part/view/DBLC08CI" TargetMode="External"/><Relationship Id="rId_hyperlink_620" Type="http://schemas.openxmlformats.org/officeDocument/2006/relationships/hyperlink" Target="https://www.diodes.com/assets/Datasheets/DBLC08CI.pdf" TargetMode="External"/><Relationship Id="rId_hyperlink_621" Type="http://schemas.openxmlformats.org/officeDocument/2006/relationships/hyperlink" Target="https://www.diodes.com/part/view/DBLC12CI" TargetMode="External"/><Relationship Id="rId_hyperlink_622" Type="http://schemas.openxmlformats.org/officeDocument/2006/relationships/hyperlink" Target="https://www.diodes.com/assets/Datasheets/DBLC12CI.pdf" TargetMode="External"/><Relationship Id="rId_hyperlink_623" Type="http://schemas.openxmlformats.org/officeDocument/2006/relationships/hyperlink" Target="https://www.diodes.com/part/view/DBLC15CI" TargetMode="External"/><Relationship Id="rId_hyperlink_624" Type="http://schemas.openxmlformats.org/officeDocument/2006/relationships/hyperlink" Target="https://www.diodes.com/assets/Datasheets/DBLC15CI.pdf" TargetMode="External"/><Relationship Id="rId_hyperlink_625" Type="http://schemas.openxmlformats.org/officeDocument/2006/relationships/hyperlink" Target="https://www.diodes.com/part/view/DBLC18CI" TargetMode="External"/><Relationship Id="rId_hyperlink_626" Type="http://schemas.openxmlformats.org/officeDocument/2006/relationships/hyperlink" Target="https://www.diodes.com/assets/Datasheets/DBLC18CI.pdf" TargetMode="External"/><Relationship Id="rId_hyperlink_627" Type="http://schemas.openxmlformats.org/officeDocument/2006/relationships/hyperlink" Target="https://www.diodes.com/part/view/DBLC24CI" TargetMode="External"/><Relationship Id="rId_hyperlink_628" Type="http://schemas.openxmlformats.org/officeDocument/2006/relationships/hyperlink" Target="https://www.diodes.com/assets/Datasheets/DBLC24CI.pdf" TargetMode="External"/><Relationship Id="rId_hyperlink_629" Type="http://schemas.openxmlformats.org/officeDocument/2006/relationships/hyperlink" Target="https://www.diodes.com/part/view/DESD0V8Z1BCSF" TargetMode="External"/><Relationship Id="rId_hyperlink_630" Type="http://schemas.openxmlformats.org/officeDocument/2006/relationships/hyperlink" Target="https://www.diodes.com/assets/Datasheets/DESD0V8Z1BCSF.pdf" TargetMode="External"/><Relationship Id="rId_hyperlink_631" Type="http://schemas.openxmlformats.org/officeDocument/2006/relationships/hyperlink" Target="https://www.diodes.com/part/view/DESD12V0S1BL" TargetMode="External"/><Relationship Id="rId_hyperlink_632" Type="http://schemas.openxmlformats.org/officeDocument/2006/relationships/hyperlink" Target="https://www.diodes.com/assets/Datasheets/DESD12V0S1BL.pdf" TargetMode="External"/><Relationship Id="rId_hyperlink_633" Type="http://schemas.openxmlformats.org/officeDocument/2006/relationships/hyperlink" Target="https://www.diodes.com/part/view/DESD12V0S1BLQ" TargetMode="External"/><Relationship Id="rId_hyperlink_634" Type="http://schemas.openxmlformats.org/officeDocument/2006/relationships/hyperlink" Target="https://www.diodes.com/assets/Datasheets/DESD12V0S1BLQ.pdf" TargetMode="External"/><Relationship Id="rId_hyperlink_635" Type="http://schemas.openxmlformats.org/officeDocument/2006/relationships/hyperlink" Target="https://www.diodes.com/part/view/DESD12VL1BAQ" TargetMode="External"/><Relationship Id="rId_hyperlink_636" Type="http://schemas.openxmlformats.org/officeDocument/2006/relationships/hyperlink" Target="https://www.diodes.com/assets/Datasheets/DESD3V3L1BAQ-DESD24VL1BAQ.pdf" TargetMode="External"/><Relationship Id="rId_hyperlink_637" Type="http://schemas.openxmlformats.org/officeDocument/2006/relationships/hyperlink" Target="https://www.diodes.com/part/view/DESD12VL2BTQ" TargetMode="External"/><Relationship Id="rId_hyperlink_638" Type="http://schemas.openxmlformats.org/officeDocument/2006/relationships/hyperlink" Target="https://www.diodes.com/assets/Datasheets/DESD3V3L2BTQ-DESD24VL2BTQ.pdf" TargetMode="External"/><Relationship Id="rId_hyperlink_639" Type="http://schemas.openxmlformats.org/officeDocument/2006/relationships/hyperlink" Target="https://www.diodes.com/part/view/DESD12VS2UTQ" TargetMode="External"/><Relationship Id="rId_hyperlink_640" Type="http://schemas.openxmlformats.org/officeDocument/2006/relationships/hyperlink" Target="https://www.diodes.com/assets/Datasheets/DESDxxVxS2UTQ-SERIES.pdf" TargetMode="External"/><Relationship Id="rId_hyperlink_641" Type="http://schemas.openxmlformats.org/officeDocument/2006/relationships/hyperlink" Target="https://www.diodes.com/part/view/DESD15VL1BAQ" TargetMode="External"/><Relationship Id="rId_hyperlink_642" Type="http://schemas.openxmlformats.org/officeDocument/2006/relationships/hyperlink" Target="https://www.diodes.com/assets/Datasheets/DESD3V3L1BAQ-DESD24VL1BAQ.pdf" TargetMode="External"/><Relationship Id="rId_hyperlink_643" Type="http://schemas.openxmlformats.org/officeDocument/2006/relationships/hyperlink" Target="https://www.diodes.com/part/view/DESD15VL2BTQ" TargetMode="External"/><Relationship Id="rId_hyperlink_644" Type="http://schemas.openxmlformats.org/officeDocument/2006/relationships/hyperlink" Target="https://www.diodes.com/assets/Datasheets/DESD3V3L2BTQ-DESD24VL2BTQ.pdf" TargetMode="External"/><Relationship Id="rId_hyperlink_645" Type="http://schemas.openxmlformats.org/officeDocument/2006/relationships/hyperlink" Target="https://www.diodes.com/part/view/DESD15VS2UTQ" TargetMode="External"/><Relationship Id="rId_hyperlink_646" Type="http://schemas.openxmlformats.org/officeDocument/2006/relationships/hyperlink" Target="https://www.diodes.com/assets/Datasheets/DESDxxVxS2UTQ-SERIES.pdf" TargetMode="External"/><Relationship Id="rId_hyperlink_647" Type="http://schemas.openxmlformats.org/officeDocument/2006/relationships/hyperlink" Target="https://www.diodes.com/part/view/DESD18VF1BL" TargetMode="External"/><Relationship Id="rId_hyperlink_648" Type="http://schemas.openxmlformats.org/officeDocument/2006/relationships/hyperlink" Target="https://www.diodes.com/assets/Datasheets/DESD18VF1BL.pdf" TargetMode="External"/><Relationship Id="rId_hyperlink_649" Type="http://schemas.openxmlformats.org/officeDocument/2006/relationships/hyperlink" Target="https://www.diodes.com/part/view/DESD18VF1BLP3" TargetMode="External"/><Relationship Id="rId_hyperlink_650" Type="http://schemas.openxmlformats.org/officeDocument/2006/relationships/hyperlink" Target="https://www.diodes.com/assets/Datasheets/DESD18VF1BLP3.pdf" TargetMode="External"/><Relationship Id="rId_hyperlink_651" Type="http://schemas.openxmlformats.org/officeDocument/2006/relationships/hyperlink" Target="https://www.diodes.com/part/view/DESD18VF1BLQ" TargetMode="External"/><Relationship Id="rId_hyperlink_652" Type="http://schemas.openxmlformats.org/officeDocument/2006/relationships/hyperlink" Target="https://www.diodes.com/assets/Datasheets/DESD18VF1BLQ.pdf" TargetMode="External"/><Relationship Id="rId_hyperlink_653" Type="http://schemas.openxmlformats.org/officeDocument/2006/relationships/hyperlink" Target="https://www.diodes.com/part/view/DESD18VS1BLP3" TargetMode="External"/><Relationship Id="rId_hyperlink_654" Type="http://schemas.openxmlformats.org/officeDocument/2006/relationships/hyperlink" Target="https://www.diodes.com/assets/Datasheets/DESD18VS1BLP3.pdf" TargetMode="External"/><Relationship Id="rId_hyperlink_655" Type="http://schemas.openxmlformats.org/officeDocument/2006/relationships/hyperlink" Target="https://www.diodes.com/part/view/DESD1CAN2SOQ" TargetMode="External"/><Relationship Id="rId_hyperlink_656" Type="http://schemas.openxmlformats.org/officeDocument/2006/relationships/hyperlink" Target="https://www.diodes.com/assets/Datasheets/DESD1CAN2SOQ.pdf" TargetMode="External"/><Relationship Id="rId_hyperlink_657" Type="http://schemas.openxmlformats.org/officeDocument/2006/relationships/hyperlink" Target="https://www.diodes.com/part/view/DESD1CAN2WQ" TargetMode="External"/><Relationship Id="rId_hyperlink_658" Type="http://schemas.openxmlformats.org/officeDocument/2006/relationships/hyperlink" Target="https://www.diodes.com/assets/Datasheets/DESD1CAN2WQ.pdf" TargetMode="External"/><Relationship Id="rId_hyperlink_659" Type="http://schemas.openxmlformats.org/officeDocument/2006/relationships/hyperlink" Target="https://www.diodes.com/part/view/DESD1CANFD24VSOQ" TargetMode="External"/><Relationship Id="rId_hyperlink_660" Type="http://schemas.openxmlformats.org/officeDocument/2006/relationships/hyperlink" Target="https://www.diodes.com/assets/Datasheets/DESD1CANFD24VSOQ.pdf" TargetMode="External"/><Relationship Id="rId_hyperlink_661" Type="http://schemas.openxmlformats.org/officeDocument/2006/relationships/hyperlink" Target="https://www.diodes.com/part/view/DESD1CANFD24VWQ" TargetMode="External"/><Relationship Id="rId_hyperlink_662" Type="http://schemas.openxmlformats.org/officeDocument/2006/relationships/hyperlink" Target="https://www.diodes.com/assets/Datasheets/DESD1CANFD24VWQ.pdf" TargetMode="External"/><Relationship Id="rId_hyperlink_663" Type="http://schemas.openxmlformats.org/officeDocument/2006/relationships/hyperlink" Target="https://www.diodes.com/part/view/DESD1FLEX2SOQ" TargetMode="External"/><Relationship Id="rId_hyperlink_664" Type="http://schemas.openxmlformats.org/officeDocument/2006/relationships/hyperlink" Target="https://www.diodes.com/assets/Datasheets/DESD1FLEX2SOQ.pdf" TargetMode="External"/><Relationship Id="rId_hyperlink_665" Type="http://schemas.openxmlformats.org/officeDocument/2006/relationships/hyperlink" Target="https://www.diodes.com/part/view/DESD1IVN27V2WSQ" TargetMode="External"/><Relationship Id="rId_hyperlink_666" Type="http://schemas.openxmlformats.org/officeDocument/2006/relationships/hyperlink" Target="https://www.diodes.com/assets/Datasheets/DESD1IVN27V2WSQ.pdf" TargetMode="External"/><Relationship Id="rId_hyperlink_667" Type="http://schemas.openxmlformats.org/officeDocument/2006/relationships/hyperlink" Target="https://www.diodes.com/part/view/DESD1LIN2WSQ" TargetMode="External"/><Relationship Id="rId_hyperlink_668" Type="http://schemas.openxmlformats.org/officeDocument/2006/relationships/hyperlink" Target="https://www.diodes.com/assets/Datasheets/DESD1LIN2WSQ.pdf" TargetMode="External"/><Relationship Id="rId_hyperlink_669" Type="http://schemas.openxmlformats.org/officeDocument/2006/relationships/hyperlink" Target="https://www.diodes.com/part/view/DESD1P0RFWA" TargetMode="External"/><Relationship Id="rId_hyperlink_670" Type="http://schemas.openxmlformats.org/officeDocument/2006/relationships/hyperlink" Target="https://www.diodes.com/assets/Datasheets/DESD1P0RFWA.pdf" TargetMode="External"/><Relationship Id="rId_hyperlink_671" Type="http://schemas.openxmlformats.org/officeDocument/2006/relationships/hyperlink" Target="https://www.diodes.com/part/view/DESD1V0ZS1BLP3" TargetMode="External"/><Relationship Id="rId_hyperlink_672" Type="http://schemas.openxmlformats.org/officeDocument/2006/relationships/hyperlink" Target="https://www.diodes.com/assets/Datasheets/DESD1V0ZS1BLP3.pdf" TargetMode="External"/><Relationship Id="rId_hyperlink_673" Type="http://schemas.openxmlformats.org/officeDocument/2006/relationships/hyperlink" Target="https://www.diodes.com/part/view/DESD1V5ZS1BLP3" TargetMode="External"/><Relationship Id="rId_hyperlink_674" Type="http://schemas.openxmlformats.org/officeDocument/2006/relationships/hyperlink" Target="https://www.diodes.com/assets/Datasheets/DESD1V5ZS1BLP3.pdf" TargetMode="External"/><Relationship Id="rId_hyperlink_675" Type="http://schemas.openxmlformats.org/officeDocument/2006/relationships/hyperlink" Target="https://www.diodes.com/part/view/DESD24VF1BL" TargetMode="External"/><Relationship Id="rId_hyperlink_676" Type="http://schemas.openxmlformats.org/officeDocument/2006/relationships/hyperlink" Target="https://www.diodes.com/assets/Datasheets/DESD24VF1BL.pdf" TargetMode="External"/><Relationship Id="rId_hyperlink_677" Type="http://schemas.openxmlformats.org/officeDocument/2006/relationships/hyperlink" Target="https://www.diodes.com/part/view/DESD24VF1BLP3" TargetMode="External"/><Relationship Id="rId_hyperlink_678" Type="http://schemas.openxmlformats.org/officeDocument/2006/relationships/hyperlink" Target="https://www.diodes.com/assets/Datasheets/DESD24VF1BLP3.pdf" TargetMode="External"/><Relationship Id="rId_hyperlink_679" Type="http://schemas.openxmlformats.org/officeDocument/2006/relationships/hyperlink" Target="https://www.diodes.com/part/view/DESD24VF1BLQ" TargetMode="External"/><Relationship Id="rId_hyperlink_680" Type="http://schemas.openxmlformats.org/officeDocument/2006/relationships/hyperlink" Target="https://www.diodes.com/assets/Datasheets/DESD24VF1BLQ.pdf" TargetMode="External"/><Relationship Id="rId_hyperlink_681" Type="http://schemas.openxmlformats.org/officeDocument/2006/relationships/hyperlink" Target="https://www.diodes.com/part/view/DESD24VL1BAQ" TargetMode="External"/><Relationship Id="rId_hyperlink_682" Type="http://schemas.openxmlformats.org/officeDocument/2006/relationships/hyperlink" Target="https://www.diodes.com/assets/Datasheets/DESD3V3L1BAQ-DESD24VL1BAQ.pdf" TargetMode="External"/><Relationship Id="rId_hyperlink_683" Type="http://schemas.openxmlformats.org/officeDocument/2006/relationships/hyperlink" Target="https://www.diodes.com/part/view/DESD24VL2BTQ" TargetMode="External"/><Relationship Id="rId_hyperlink_684" Type="http://schemas.openxmlformats.org/officeDocument/2006/relationships/hyperlink" Target="https://www.diodes.com/assets/Datasheets/DESD3V3L2BTQ-DESD24VL2BTQ.pdf" TargetMode="External"/><Relationship Id="rId_hyperlink_685" Type="http://schemas.openxmlformats.org/officeDocument/2006/relationships/hyperlink" Target="https://www.diodes.com/part/view/DESD24VS2SO" TargetMode="External"/><Relationship Id="rId_hyperlink_686" Type="http://schemas.openxmlformats.org/officeDocument/2006/relationships/hyperlink" Target="https://www.diodes.com/assets/Datasheets/DESD24VS2SO.pdf" TargetMode="External"/><Relationship Id="rId_hyperlink_687" Type="http://schemas.openxmlformats.org/officeDocument/2006/relationships/hyperlink" Target="https://www.diodes.com/part/view/DESD24VS2UTQ" TargetMode="External"/><Relationship Id="rId_hyperlink_688" Type="http://schemas.openxmlformats.org/officeDocument/2006/relationships/hyperlink" Target="https://www.diodes.com/assets/Datasheets/DESDxxVxS2UTQ-SERIES.pdf" TargetMode="External"/><Relationship Id="rId_hyperlink_689" Type="http://schemas.openxmlformats.org/officeDocument/2006/relationships/hyperlink" Target="https://www.diodes.com/part/view/DESD24VS5U6SOQ" TargetMode="External"/><Relationship Id="rId_hyperlink_690" Type="http://schemas.openxmlformats.org/officeDocument/2006/relationships/hyperlink" Target="https://www.diodes.com/assets/Datasheets/DESD24VS5U6SOQ.pdf" TargetMode="External"/><Relationship Id="rId_hyperlink_691" Type="http://schemas.openxmlformats.org/officeDocument/2006/relationships/hyperlink" Target="https://www.diodes.com/part/view/DESD2CAN2SOQ" TargetMode="External"/><Relationship Id="rId_hyperlink_692" Type="http://schemas.openxmlformats.org/officeDocument/2006/relationships/hyperlink" Target="https://www.diodes.com/assets/Datasheets/DESD2CAN2SOQ.pdf" TargetMode="External"/><Relationship Id="rId_hyperlink_693" Type="http://schemas.openxmlformats.org/officeDocument/2006/relationships/hyperlink" Target="https://www.diodes.com/part/view/DESD2ETH1GSOQ" TargetMode="External"/><Relationship Id="rId_hyperlink_694" Type="http://schemas.openxmlformats.org/officeDocument/2006/relationships/hyperlink" Target="https://www.diodes.com/assets/Datasheets/DESD2ETH1GSOQ.pdf" TargetMode="External"/><Relationship Id="rId_hyperlink_695" Type="http://schemas.openxmlformats.org/officeDocument/2006/relationships/hyperlink" Target="https://www.diodes.com/part/view/DESD2FLEX2SOQ" TargetMode="External"/><Relationship Id="rId_hyperlink_696" Type="http://schemas.openxmlformats.org/officeDocument/2006/relationships/hyperlink" Target="https://www.diodes.com/assets/Datasheets/DESD2FLEX2SOQ.pdf" TargetMode="External"/><Relationship Id="rId_hyperlink_697" Type="http://schemas.openxmlformats.org/officeDocument/2006/relationships/hyperlink" Target="https://www.diodes.com/part/view/DESD2IVN27V3WQ" TargetMode="External"/><Relationship Id="rId_hyperlink_698" Type="http://schemas.openxmlformats.org/officeDocument/2006/relationships/hyperlink" Target="https://www.diodes.com/assets/Datasheets/DESD2IVN27V3WQ.pdf" TargetMode="External"/><Relationship Id="rId_hyperlink_699" Type="http://schemas.openxmlformats.org/officeDocument/2006/relationships/hyperlink" Target="https://www.diodes.com/part/view/DESD2V5Z1BCSF" TargetMode="External"/><Relationship Id="rId_hyperlink_700" Type="http://schemas.openxmlformats.org/officeDocument/2006/relationships/hyperlink" Target="https://www.diodes.com/assets/Datasheets/DESD2V5Z1BCSF.pdf" TargetMode="External"/><Relationship Id="rId_hyperlink_701" Type="http://schemas.openxmlformats.org/officeDocument/2006/relationships/hyperlink" Target="https://www.diodes.com/part/view/DESD30VF1BL" TargetMode="External"/><Relationship Id="rId_hyperlink_702" Type="http://schemas.openxmlformats.org/officeDocument/2006/relationships/hyperlink" Target="https://www.diodes.com/assets/Datasheets/DESD30VF1BL.pdf" TargetMode="External"/><Relationship Id="rId_hyperlink_703" Type="http://schemas.openxmlformats.org/officeDocument/2006/relationships/hyperlink" Target="https://www.diodes.com/part/view/DESD30VF1BLQ" TargetMode="External"/><Relationship Id="rId_hyperlink_704" Type="http://schemas.openxmlformats.org/officeDocument/2006/relationships/hyperlink" Target="https://www.diodes.com/assets/Datasheets/DESD30VF1BLQ.pdf" TargetMode="External"/><Relationship Id="rId_hyperlink_705" Type="http://schemas.openxmlformats.org/officeDocument/2006/relationships/hyperlink" Target="https://www.diodes.com/part/view/DESD32VS2SO" TargetMode="External"/><Relationship Id="rId_hyperlink_706" Type="http://schemas.openxmlformats.org/officeDocument/2006/relationships/hyperlink" Target="https://www.diodes.com/assets/Datasheets/DESD32VS2SO.pdf" TargetMode="External"/><Relationship Id="rId_hyperlink_707" Type="http://schemas.openxmlformats.org/officeDocument/2006/relationships/hyperlink" Target="https://www.diodes.com/part/view/DESD32VS2SOQ" TargetMode="External"/><Relationship Id="rId_hyperlink_708" Type="http://schemas.openxmlformats.org/officeDocument/2006/relationships/hyperlink" Target="https://www.diodes.com/assets/Datasheets/DESD32VS2SOQ.pdf" TargetMode="External"/><Relationship Id="rId_hyperlink_709" Type="http://schemas.openxmlformats.org/officeDocument/2006/relationships/hyperlink" Target="https://www.diodes.com/part/view/DESD34VS2SO" TargetMode="External"/><Relationship Id="rId_hyperlink_710" Type="http://schemas.openxmlformats.org/officeDocument/2006/relationships/hyperlink" Target="https://www.diodes.com/assets/Datasheets/DESD34VS2SO.pdf" TargetMode="External"/><Relationship Id="rId_hyperlink_711" Type="http://schemas.openxmlformats.org/officeDocument/2006/relationships/hyperlink" Target="https://www.diodes.com/part/view/DESD3512SO" TargetMode="External"/><Relationship Id="rId_hyperlink_712" Type="http://schemas.openxmlformats.org/officeDocument/2006/relationships/hyperlink" Target="https://www.diodes.com/assets/Datasheets/DESD3512SO.pdf" TargetMode="External"/><Relationship Id="rId_hyperlink_713" Type="http://schemas.openxmlformats.org/officeDocument/2006/relationships/hyperlink" Target="https://www.diodes.com/part/view/DESD35VF1BL" TargetMode="External"/><Relationship Id="rId_hyperlink_714" Type="http://schemas.openxmlformats.org/officeDocument/2006/relationships/hyperlink" Target="https://www.diodes.com/assets/Datasheets/DESD35VF1BL.pdf" TargetMode="External"/><Relationship Id="rId_hyperlink_715" Type="http://schemas.openxmlformats.org/officeDocument/2006/relationships/hyperlink" Target="https://www.diodes.com/part/view/DESD35VF1BLP3" TargetMode="External"/><Relationship Id="rId_hyperlink_716" Type="http://schemas.openxmlformats.org/officeDocument/2006/relationships/hyperlink" Target="https://www.diodes.com/assets/Datasheets/DESD35VF1BLP3.pdf" TargetMode="External"/><Relationship Id="rId_hyperlink_717" Type="http://schemas.openxmlformats.org/officeDocument/2006/relationships/hyperlink" Target="https://www.diodes.com/part/view/DESD35VF1BLQ" TargetMode="External"/><Relationship Id="rId_hyperlink_718" Type="http://schemas.openxmlformats.org/officeDocument/2006/relationships/hyperlink" Target="https://www.diodes.com/assets/Datasheets/DESD35VF1BLQ.pdf" TargetMode="External"/><Relationship Id="rId_hyperlink_719" Type="http://schemas.openxmlformats.org/officeDocument/2006/relationships/hyperlink" Target="https://www.diodes.com/part/view/DESD36VS2UTQ" TargetMode="External"/><Relationship Id="rId_hyperlink_720" Type="http://schemas.openxmlformats.org/officeDocument/2006/relationships/hyperlink" Target="https://www.diodes.com/assets/Datasheets/DESDxxVxS2UTQ-SERIES.pdf" TargetMode="External"/><Relationship Id="rId_hyperlink_721" Type="http://schemas.openxmlformats.org/officeDocument/2006/relationships/hyperlink" Target="https://www.diodes.com/part/view/DESD3V3E1BL" TargetMode="External"/><Relationship Id="rId_hyperlink_722" Type="http://schemas.openxmlformats.org/officeDocument/2006/relationships/hyperlink" Target="https://www.diodes.com/assets/Datasheets/DESD3V3E1BL.pdf" TargetMode="External"/><Relationship Id="rId_hyperlink_723" Type="http://schemas.openxmlformats.org/officeDocument/2006/relationships/hyperlink" Target="https://www.diodes.com/part/view/DESD3V3L1BAQ" TargetMode="External"/><Relationship Id="rId_hyperlink_724" Type="http://schemas.openxmlformats.org/officeDocument/2006/relationships/hyperlink" Target="https://www.diodes.com/assets/Datasheets/DESD3V3L1BAQ-DESD24VL1BAQ.pdf" TargetMode="External"/><Relationship Id="rId_hyperlink_725" Type="http://schemas.openxmlformats.org/officeDocument/2006/relationships/hyperlink" Target="https://www.diodes.com/part/view/DESD3V3L2BTQ" TargetMode="External"/><Relationship Id="rId_hyperlink_726" Type="http://schemas.openxmlformats.org/officeDocument/2006/relationships/hyperlink" Target="https://www.diodes.com/assets/Datasheets/DESD3V3L2BTQ-DESD24VL2BTQ.pdf" TargetMode="External"/><Relationship Id="rId_hyperlink_727" Type="http://schemas.openxmlformats.org/officeDocument/2006/relationships/hyperlink" Target="https://www.diodes.com/part/view/DESD3V3S1BL" TargetMode="External"/><Relationship Id="rId_hyperlink_728" Type="http://schemas.openxmlformats.org/officeDocument/2006/relationships/hyperlink" Target="https://www.diodes.com/assets/Datasheets/DESD3V3S1BL.pdf" TargetMode="External"/><Relationship Id="rId_hyperlink_729" Type="http://schemas.openxmlformats.org/officeDocument/2006/relationships/hyperlink" Target="https://www.diodes.com/part/view/DESD3V3S1BLP3" TargetMode="External"/><Relationship Id="rId_hyperlink_730" Type="http://schemas.openxmlformats.org/officeDocument/2006/relationships/hyperlink" Target="https://www.diodes.com/assets/Datasheets/DESD3V3S1BLP3.pdf" TargetMode="External"/><Relationship Id="rId_hyperlink_731" Type="http://schemas.openxmlformats.org/officeDocument/2006/relationships/hyperlink" Target="https://www.diodes.com/part/view/DESD3V3S2UTQ" TargetMode="External"/><Relationship Id="rId_hyperlink_732" Type="http://schemas.openxmlformats.org/officeDocument/2006/relationships/hyperlink" Target="https://www.diodes.com/assets/Datasheets/DESDxxVxS2UTQ-SERIES.pdf" TargetMode="External"/><Relationship Id="rId_hyperlink_733" Type="http://schemas.openxmlformats.org/officeDocument/2006/relationships/hyperlink" Target="https://www.diodes.com/part/view/DESD3V3X1BCSF" TargetMode="External"/><Relationship Id="rId_hyperlink_734" Type="http://schemas.openxmlformats.org/officeDocument/2006/relationships/hyperlink" Target="https://www.diodes.com/assets/Datasheets/DESD3V3X1BCSF.pdf" TargetMode="External"/><Relationship Id="rId_hyperlink_735" Type="http://schemas.openxmlformats.org/officeDocument/2006/relationships/hyperlink" Target="https://www.diodes.com/part/view/DESD3V3XA1BCSF" TargetMode="External"/><Relationship Id="rId_hyperlink_736" Type="http://schemas.openxmlformats.org/officeDocument/2006/relationships/hyperlink" Target="https://www.diodes.com/assets/Datasheets/DESD3V3XA1BCSF.pdf" TargetMode="External"/><Relationship Id="rId_hyperlink_737" Type="http://schemas.openxmlformats.org/officeDocument/2006/relationships/hyperlink" Target="https://www.diodes.com/part/view/DESD3V3Z1BCSF" TargetMode="External"/><Relationship Id="rId_hyperlink_738" Type="http://schemas.openxmlformats.org/officeDocument/2006/relationships/hyperlink" Target="https://www.diodes.com/assets/Datasheets/DESD3V3Z1BCSF.pdf" TargetMode="External"/><Relationship Id="rId_hyperlink_739" Type="http://schemas.openxmlformats.org/officeDocument/2006/relationships/hyperlink" Target="https://www.diodes.com/part/view/DESD3V3Z1BCSFQ" TargetMode="External"/><Relationship Id="rId_hyperlink_740" Type="http://schemas.openxmlformats.org/officeDocument/2006/relationships/hyperlink" Target="https://www.diodes.com/assets/Datasheets/DESD3V3Z1BCSFQ.pdf" TargetMode="External"/><Relationship Id="rId_hyperlink_741" Type="http://schemas.openxmlformats.org/officeDocument/2006/relationships/hyperlink" Target="https://www.diodes.com/part/view/DESD3V3ZS1BLP3" TargetMode="External"/><Relationship Id="rId_hyperlink_742" Type="http://schemas.openxmlformats.org/officeDocument/2006/relationships/hyperlink" Target="https://www.diodes.com/assets/Datasheets/DESD3V3ZS1BLP3.pdf" TargetMode="External"/><Relationship Id="rId_hyperlink_743" Type="http://schemas.openxmlformats.org/officeDocument/2006/relationships/hyperlink" Target="https://www.diodes.com/part/view/DESD5V0L1BAQ" TargetMode="External"/><Relationship Id="rId_hyperlink_744" Type="http://schemas.openxmlformats.org/officeDocument/2006/relationships/hyperlink" Target="https://www.diodes.com/assets/Datasheets/DESD3V3L1BAQ-DESD24VL1BAQ.pdf" TargetMode="External"/><Relationship Id="rId_hyperlink_745" Type="http://schemas.openxmlformats.org/officeDocument/2006/relationships/hyperlink" Target="https://www.diodes.com/part/view/DESD5V0L2BTQ" TargetMode="External"/><Relationship Id="rId_hyperlink_746" Type="http://schemas.openxmlformats.org/officeDocument/2006/relationships/hyperlink" Target="https://www.diodes.com/assets/Datasheets/DESD3V3L2BTQ-DESD24VL2BTQ.pdf" TargetMode="External"/><Relationship Id="rId_hyperlink_747" Type="http://schemas.openxmlformats.org/officeDocument/2006/relationships/hyperlink" Target="https://www.diodes.com/part/view/DESD5V0S1BA" TargetMode="External"/><Relationship Id="rId_hyperlink_748" Type="http://schemas.openxmlformats.org/officeDocument/2006/relationships/hyperlink" Target="https://www.diodes.com/assets/Datasheets/DESD5V0S1BA.pdf" TargetMode="External"/><Relationship Id="rId_hyperlink_749" Type="http://schemas.openxmlformats.org/officeDocument/2006/relationships/hyperlink" Target="https://www.diodes.com/part/view/DESD5V0S1BAQ" TargetMode="External"/><Relationship Id="rId_hyperlink_750" Type="http://schemas.openxmlformats.org/officeDocument/2006/relationships/hyperlink" Target="https://www.diodes.com/assets/Datasheets/DESD5V0S1BAQ.pdf" TargetMode="External"/><Relationship Id="rId_hyperlink_751" Type="http://schemas.openxmlformats.org/officeDocument/2006/relationships/hyperlink" Target="https://www.diodes.com/part/view/DESD5V0S1BB" TargetMode="External"/><Relationship Id="rId_hyperlink_752" Type="http://schemas.openxmlformats.org/officeDocument/2006/relationships/hyperlink" Target="https://www.diodes.com/assets/Datasheets/DESD5V0S1BB.pdf" TargetMode="External"/><Relationship Id="rId_hyperlink_753" Type="http://schemas.openxmlformats.org/officeDocument/2006/relationships/hyperlink" Target="https://www.diodes.com/part/view/DESD5V0S1BL" TargetMode="External"/><Relationship Id="rId_hyperlink_754" Type="http://schemas.openxmlformats.org/officeDocument/2006/relationships/hyperlink" Target="https://www.diodes.com/assets/Datasheets/ds31434.pdf" TargetMode="External"/><Relationship Id="rId_hyperlink_755" Type="http://schemas.openxmlformats.org/officeDocument/2006/relationships/hyperlink" Target="https://www.diodes.com/part/view/DESD5V0S1BLD" TargetMode="External"/><Relationship Id="rId_hyperlink_756" Type="http://schemas.openxmlformats.org/officeDocument/2006/relationships/hyperlink" Target="https://www.diodes.com/assets/Datasheets/DESD5V0S1BLD.pdf" TargetMode="External"/><Relationship Id="rId_hyperlink_757" Type="http://schemas.openxmlformats.org/officeDocument/2006/relationships/hyperlink" Target="https://www.diodes.com/part/view/DESD5V0S1BLP3" TargetMode="External"/><Relationship Id="rId_hyperlink_758" Type="http://schemas.openxmlformats.org/officeDocument/2006/relationships/hyperlink" Target="https://www.diodes.com/assets/Datasheets/DESD5V0S1BLP3.pdf" TargetMode="External"/><Relationship Id="rId_hyperlink_759" Type="http://schemas.openxmlformats.org/officeDocument/2006/relationships/hyperlink" Target="https://www.diodes.com/part/view/DESD5V0U1BA" TargetMode="External"/><Relationship Id="rId_hyperlink_760" Type="http://schemas.openxmlformats.org/officeDocument/2006/relationships/hyperlink" Target="https://www.diodes.com/assets/Datasheets/DESD5V0U1BA.pdf" TargetMode="External"/><Relationship Id="rId_hyperlink_761" Type="http://schemas.openxmlformats.org/officeDocument/2006/relationships/hyperlink" Target="https://www.diodes.com/part/view/DESD5V0U1BB" TargetMode="External"/><Relationship Id="rId_hyperlink_762" Type="http://schemas.openxmlformats.org/officeDocument/2006/relationships/hyperlink" Target="https://www.diodes.com/assets/Datasheets/DESD5V0U1BB.pdf" TargetMode="External"/><Relationship Id="rId_hyperlink_763" Type="http://schemas.openxmlformats.org/officeDocument/2006/relationships/hyperlink" Target="https://www.diodes.com/part/view/DESD5V0U1BL" TargetMode="External"/><Relationship Id="rId_hyperlink_764" Type="http://schemas.openxmlformats.org/officeDocument/2006/relationships/hyperlink" Target="https://www.diodes.com/assets/Datasheets/DESD5V0U1BL.pdf" TargetMode="External"/><Relationship Id="rId_hyperlink_765" Type="http://schemas.openxmlformats.org/officeDocument/2006/relationships/hyperlink" Target="https://www.diodes.com/part/view/DESD5V0U1BLQ" TargetMode="External"/><Relationship Id="rId_hyperlink_766" Type="http://schemas.openxmlformats.org/officeDocument/2006/relationships/hyperlink" Target="https://www.diodes.com/assets/Datasheets/DESD5V0U1BLQ.pdf" TargetMode="External"/><Relationship Id="rId_hyperlink_767" Type="http://schemas.openxmlformats.org/officeDocument/2006/relationships/hyperlink" Target="https://www.diodes.com/part/view/DESD5V0X1BCSF" TargetMode="External"/><Relationship Id="rId_hyperlink_768" Type="http://schemas.openxmlformats.org/officeDocument/2006/relationships/hyperlink" Target="https://www.diodes.com/assets/Datasheets/DESD5V0X1BCSF.pdf" TargetMode="External"/><Relationship Id="rId_hyperlink_769" Type="http://schemas.openxmlformats.org/officeDocument/2006/relationships/hyperlink" Target="https://www.diodes.com/part/view/DESD5V0XA1BCSF" TargetMode="External"/><Relationship Id="rId_hyperlink_770" Type="http://schemas.openxmlformats.org/officeDocument/2006/relationships/hyperlink" Target="https://www.diodes.com/assets/Datasheets/DESD5V0XA1BCSF.pdf" TargetMode="External"/><Relationship Id="rId_hyperlink_771" Type="http://schemas.openxmlformats.org/officeDocument/2006/relationships/hyperlink" Target="https://www.diodes.com/part/view/DESD5V2S2UT" TargetMode="External"/><Relationship Id="rId_hyperlink_772" Type="http://schemas.openxmlformats.org/officeDocument/2006/relationships/hyperlink" Target="https://www.diodes.com/assets/Datasheets/ds31791.pdf" TargetMode="External"/><Relationship Id="rId_hyperlink_773" Type="http://schemas.openxmlformats.org/officeDocument/2006/relationships/hyperlink" Target="https://www.diodes.com/part/view/DESD5V2S2UTQ" TargetMode="External"/><Relationship Id="rId_hyperlink_774" Type="http://schemas.openxmlformats.org/officeDocument/2006/relationships/hyperlink" Target="https://www.diodes.com/assets/Datasheets/DESDxxVxS2UTQ-SERIES.pdf" TargetMode="External"/><Relationship Id="rId_hyperlink_775" Type="http://schemas.openxmlformats.org/officeDocument/2006/relationships/hyperlink" Target="https://www.diodes.com/part/view/DESD6V8DLPA" TargetMode="External"/><Relationship Id="rId_hyperlink_776" Type="http://schemas.openxmlformats.org/officeDocument/2006/relationships/hyperlink" Target="https://www.diodes.com/assets/Datasheets/DESD6V8DLPA.pdf" TargetMode="External"/><Relationship Id="rId_hyperlink_777" Type="http://schemas.openxmlformats.org/officeDocument/2006/relationships/hyperlink" Target="https://www.diodes.com/part/view/DESDA5V3L" TargetMode="External"/><Relationship Id="rId_hyperlink_778" Type="http://schemas.openxmlformats.org/officeDocument/2006/relationships/hyperlink" Target="https://www.diodes.com/assets/Datasheets/DESDA5V3L.pdf" TargetMode="External"/><Relationship Id="rId_hyperlink_779" Type="http://schemas.openxmlformats.org/officeDocument/2006/relationships/hyperlink" Target="https://www.diodes.com/part/view/DESDA5V3LQ" TargetMode="External"/><Relationship Id="rId_hyperlink_780" Type="http://schemas.openxmlformats.org/officeDocument/2006/relationships/hyperlink" Target="https://www.diodes.com/assets/Datasheets/DESDA5V3LQ.pdf" TargetMode="External"/><Relationship Id="rId_hyperlink_781" Type="http://schemas.openxmlformats.org/officeDocument/2006/relationships/hyperlink" Target="https://www.diodes.com/part/view/DESDALC5ALP" TargetMode="External"/><Relationship Id="rId_hyperlink_782" Type="http://schemas.openxmlformats.org/officeDocument/2006/relationships/hyperlink" Target="https://www.diodes.com/assets/Datasheets/DESDALC5ALP.pdf" TargetMode="External"/><Relationship Id="rId_hyperlink_783" Type="http://schemas.openxmlformats.org/officeDocument/2006/relationships/hyperlink" Target="https://www.diodes.com/part/view/DESDALC5LP" TargetMode="External"/><Relationship Id="rId_hyperlink_784" Type="http://schemas.openxmlformats.org/officeDocument/2006/relationships/hyperlink" Target="https://www.diodes.com/assets/Datasheets/DESDALC5LP.pdf" TargetMode="External"/><Relationship Id="rId_hyperlink_785" Type="http://schemas.openxmlformats.org/officeDocument/2006/relationships/hyperlink" Target="https://www.diodes.com/part/view/DLP05LC" TargetMode="External"/><Relationship Id="rId_hyperlink_786" Type="http://schemas.openxmlformats.org/officeDocument/2006/relationships/hyperlink" Target="https://www.diodes.com/assets/Datasheets/ds30283.pdf" TargetMode="External"/><Relationship Id="rId_hyperlink_787" Type="http://schemas.openxmlformats.org/officeDocument/2006/relationships/hyperlink" Target="https://www.diodes.com/part/view/DLP05LCA" TargetMode="External"/><Relationship Id="rId_hyperlink_788" Type="http://schemas.openxmlformats.org/officeDocument/2006/relationships/hyperlink" Target="https://www.diodes.com/assets/Datasheets/DLP05LCA.pdf" TargetMode="External"/><Relationship Id="rId_hyperlink_789" Type="http://schemas.openxmlformats.org/officeDocument/2006/relationships/hyperlink" Target="https://www.diodes.com/part/view/DLPA006" TargetMode="External"/><Relationship Id="rId_hyperlink_790" Type="http://schemas.openxmlformats.org/officeDocument/2006/relationships/hyperlink" Target="https://www.diodes.com/assets/Datasheets/DLPA006.pdf" TargetMode="External"/><Relationship Id="rId_hyperlink_791" Type="http://schemas.openxmlformats.org/officeDocument/2006/relationships/hyperlink" Target="https://www.diodes.com/part/view/DLPT05" TargetMode="External"/><Relationship Id="rId_hyperlink_792" Type="http://schemas.openxmlformats.org/officeDocument/2006/relationships/hyperlink" Target="https://www.diodes.com/assets/Datasheets/ds30310.pdf" TargetMode="External"/><Relationship Id="rId_hyperlink_793" Type="http://schemas.openxmlformats.org/officeDocument/2006/relationships/hyperlink" Target="https://www.diodes.com/part/view/DLPT05A" TargetMode="External"/><Relationship Id="rId_hyperlink_794" Type="http://schemas.openxmlformats.org/officeDocument/2006/relationships/hyperlink" Target="https://www.diodes.com/assets/Datasheets/DLPT05A.pdf" TargetMode="External"/><Relationship Id="rId_hyperlink_795" Type="http://schemas.openxmlformats.org/officeDocument/2006/relationships/hyperlink" Target="https://www.diodes.com/part/view/DLPT05WA" TargetMode="External"/><Relationship Id="rId_hyperlink_796" Type="http://schemas.openxmlformats.org/officeDocument/2006/relationships/hyperlink" Target="https://www.diodes.com/assets/Datasheets/DLPT05WA.pdf" TargetMode="External"/><Relationship Id="rId_hyperlink_797" Type="http://schemas.openxmlformats.org/officeDocument/2006/relationships/hyperlink" Target="https://www.diodes.com/part/view/DMF05LCFLP" TargetMode="External"/><Relationship Id="rId_hyperlink_798" Type="http://schemas.openxmlformats.org/officeDocument/2006/relationships/hyperlink" Target="https://www.diodes.com/assets/Datasheets/ds32004.pdf" TargetMode="External"/><Relationship Id="rId_hyperlink_799" Type="http://schemas.openxmlformats.org/officeDocument/2006/relationships/hyperlink" Target="https://www.diodes.com/part/view/DMF05LCFLPA" TargetMode="External"/><Relationship Id="rId_hyperlink_800" Type="http://schemas.openxmlformats.org/officeDocument/2006/relationships/hyperlink" Target="https://www.diodes.com/assets/Datasheets/DMF05LCFLPA.pdf" TargetMode="External"/><Relationship Id="rId_hyperlink_801" Type="http://schemas.openxmlformats.org/officeDocument/2006/relationships/hyperlink" Target="https://www.diodes.com/part/view/DMF05LCFLPAQ" TargetMode="External"/><Relationship Id="rId_hyperlink_802" Type="http://schemas.openxmlformats.org/officeDocument/2006/relationships/hyperlink" Target="https://www.diodes.com/assets/Datasheets/DMF05LCFLPAQ.pdf" TargetMode="External"/><Relationship Id="rId_hyperlink_803" Type="http://schemas.openxmlformats.org/officeDocument/2006/relationships/hyperlink" Target="https://www.diodes.com/part/view/DRTR5V0U1LP" TargetMode="External"/><Relationship Id="rId_hyperlink_804" Type="http://schemas.openxmlformats.org/officeDocument/2006/relationships/hyperlink" Target="https://www.diodes.com/assets/Datasheets/DRTR5V0U1LP.pdf" TargetMode="External"/><Relationship Id="rId_hyperlink_805" Type="http://schemas.openxmlformats.org/officeDocument/2006/relationships/hyperlink" Target="https://www.diodes.com/part/view/DRTR5V0U1LPQ" TargetMode="External"/><Relationship Id="rId_hyperlink_806" Type="http://schemas.openxmlformats.org/officeDocument/2006/relationships/hyperlink" Target="https://www.diodes.com/assets/Datasheets/DRTR5V0U1LPQ.pdf" TargetMode="External"/><Relationship Id="rId_hyperlink_807" Type="http://schemas.openxmlformats.org/officeDocument/2006/relationships/hyperlink" Target="https://www.diodes.com/part/view/DRTR5V0U1SO" TargetMode="External"/><Relationship Id="rId_hyperlink_808" Type="http://schemas.openxmlformats.org/officeDocument/2006/relationships/hyperlink" Target="https://www.diodes.com/assets/Datasheets/DRTR5V0U1SO.pdf" TargetMode="External"/><Relationship Id="rId_hyperlink_809" Type="http://schemas.openxmlformats.org/officeDocument/2006/relationships/hyperlink" Target="https://www.diodes.com/part/view/DRTR5V0U2SO" TargetMode="External"/><Relationship Id="rId_hyperlink_810" Type="http://schemas.openxmlformats.org/officeDocument/2006/relationships/hyperlink" Target="https://www.diodes.com/assets/Datasheets/DRTR5V0U2SO.pdf" TargetMode="External"/><Relationship Id="rId_hyperlink_811" Type="http://schemas.openxmlformats.org/officeDocument/2006/relationships/hyperlink" Target="https://www.diodes.com/part/view/DRTR5V0U2SR" TargetMode="External"/><Relationship Id="rId_hyperlink_812" Type="http://schemas.openxmlformats.org/officeDocument/2006/relationships/hyperlink" Target="https://www.diodes.com/assets/Datasheets/DRTR5V0U2SR.pdf" TargetMode="External"/><Relationship Id="rId_hyperlink_813" Type="http://schemas.openxmlformats.org/officeDocument/2006/relationships/hyperlink" Target="https://www.diodes.com/part/view/DRTR5V0U2SRQ" TargetMode="External"/><Relationship Id="rId_hyperlink_814" Type="http://schemas.openxmlformats.org/officeDocument/2006/relationships/hyperlink" Target="https://www.diodes.com/assets/Datasheets/DRTR5V0U2SRQ.pdf" TargetMode="External"/><Relationship Id="rId_hyperlink_815" Type="http://schemas.openxmlformats.org/officeDocument/2006/relationships/hyperlink" Target="https://www.diodes.com/part/view/DRTR5V0U4LP16" TargetMode="External"/><Relationship Id="rId_hyperlink_816" Type="http://schemas.openxmlformats.org/officeDocument/2006/relationships/hyperlink" Target="https://www.diodes.com/assets/Datasheets/DRTR5V0U4LP16.pdf" TargetMode="External"/><Relationship Id="rId_hyperlink_817" Type="http://schemas.openxmlformats.org/officeDocument/2006/relationships/hyperlink" Target="https://www.diodes.com/part/view/DRTR5V0U4S" TargetMode="External"/><Relationship Id="rId_hyperlink_818" Type="http://schemas.openxmlformats.org/officeDocument/2006/relationships/hyperlink" Target="https://www.diodes.com/assets/Datasheets/DRTR5V0U4S.pdf" TargetMode="External"/><Relationship Id="rId_hyperlink_819" Type="http://schemas.openxmlformats.org/officeDocument/2006/relationships/hyperlink" Target="https://www.diodes.com/part/view/DRTR5V0U4SL" TargetMode="External"/><Relationship Id="rId_hyperlink_820" Type="http://schemas.openxmlformats.org/officeDocument/2006/relationships/hyperlink" Target="https://www.diodes.com/assets/Datasheets/DRTR5V0U4SL.pdf" TargetMode="External"/><Relationship Id="rId_hyperlink_821" Type="http://schemas.openxmlformats.org/officeDocument/2006/relationships/hyperlink" Target="https://www.diodes.com/part/view/DT1042-02SR" TargetMode="External"/><Relationship Id="rId_hyperlink_822" Type="http://schemas.openxmlformats.org/officeDocument/2006/relationships/hyperlink" Target="https://www.diodes.com/assets/Datasheets/DT1042-02SR.pdf" TargetMode="External"/><Relationship Id="rId_hyperlink_823" Type="http://schemas.openxmlformats.org/officeDocument/2006/relationships/hyperlink" Target="https://www.diodes.com/part/view/DT1042-04SO" TargetMode="External"/><Relationship Id="rId_hyperlink_824" Type="http://schemas.openxmlformats.org/officeDocument/2006/relationships/hyperlink" Target="https://www.diodes.com/assets/Datasheets/DT1042-04SO.pdf" TargetMode="External"/><Relationship Id="rId_hyperlink_825" Type="http://schemas.openxmlformats.org/officeDocument/2006/relationships/hyperlink" Target="https://www.diodes.com/part/view/DT1042-04SOQ" TargetMode="External"/><Relationship Id="rId_hyperlink_826" Type="http://schemas.openxmlformats.org/officeDocument/2006/relationships/hyperlink" Target="https://www.diodes.com/assets/Datasheets/DT1042-04SOQ.pdf" TargetMode="External"/><Relationship Id="rId_hyperlink_827" Type="http://schemas.openxmlformats.org/officeDocument/2006/relationships/hyperlink" Target="https://www.diodes.com/part/view/DT1042-04TS" TargetMode="External"/><Relationship Id="rId_hyperlink_828" Type="http://schemas.openxmlformats.org/officeDocument/2006/relationships/hyperlink" Target="https://www.diodes.com/assets/Datasheets/DT1042-04TS.pdf" TargetMode="External"/><Relationship Id="rId_hyperlink_829" Type="http://schemas.openxmlformats.org/officeDocument/2006/relationships/hyperlink" Target="https://www.diodes.com/part/view/DT1140-04LP" TargetMode="External"/><Relationship Id="rId_hyperlink_830" Type="http://schemas.openxmlformats.org/officeDocument/2006/relationships/hyperlink" Target="https://www.diodes.com/assets/Datasheets/DT1140-04LP.pdf" TargetMode="External"/><Relationship Id="rId_hyperlink_831" Type="http://schemas.openxmlformats.org/officeDocument/2006/relationships/hyperlink" Target="https://www.diodes.com/part/view/DT1140-04LPQ" TargetMode="External"/><Relationship Id="rId_hyperlink_832" Type="http://schemas.openxmlformats.org/officeDocument/2006/relationships/hyperlink" Target="https://www.diodes.com/assets/Datasheets/DT1140-04LPQ.pdf" TargetMode="External"/><Relationship Id="rId_hyperlink_833" Type="http://schemas.openxmlformats.org/officeDocument/2006/relationships/hyperlink" Target="https://www.diodes.com/part/view/DT1240-04LP" TargetMode="External"/><Relationship Id="rId_hyperlink_834" Type="http://schemas.openxmlformats.org/officeDocument/2006/relationships/hyperlink" Target="https://www.diodes.com/assets/Datasheets/DT1240-04LP.pdf" TargetMode="External"/><Relationship Id="rId_hyperlink_835" Type="http://schemas.openxmlformats.org/officeDocument/2006/relationships/hyperlink" Target="https://www.diodes.com/part/view/DT1240-04LP20" TargetMode="External"/><Relationship Id="rId_hyperlink_836" Type="http://schemas.openxmlformats.org/officeDocument/2006/relationships/hyperlink" Target="https://www.diodes.com/assets/Datasheets/DT1240-04LP20.pdf" TargetMode="External"/><Relationship Id="rId_hyperlink_837" Type="http://schemas.openxmlformats.org/officeDocument/2006/relationships/hyperlink" Target="https://www.diodes.com/part/view/DT1240-04LPQ" TargetMode="External"/><Relationship Id="rId_hyperlink_838" Type="http://schemas.openxmlformats.org/officeDocument/2006/relationships/hyperlink" Target="https://www.diodes.com/assets/Datasheets/DT1240-04LPQ.pdf" TargetMode="External"/><Relationship Id="rId_hyperlink_839" Type="http://schemas.openxmlformats.org/officeDocument/2006/relationships/hyperlink" Target="https://www.diodes.com/part/view/DT1240-08LP3810" TargetMode="External"/><Relationship Id="rId_hyperlink_840" Type="http://schemas.openxmlformats.org/officeDocument/2006/relationships/hyperlink" Target="https://www.diodes.com/assets/Datasheets/DT1240-08LP3810.pdf" TargetMode="External"/><Relationship Id="rId_hyperlink_841" Type="http://schemas.openxmlformats.org/officeDocument/2006/relationships/hyperlink" Target="https://www.diodes.com/part/view/DT1240A-04LP" TargetMode="External"/><Relationship Id="rId_hyperlink_842" Type="http://schemas.openxmlformats.org/officeDocument/2006/relationships/hyperlink" Target="https://www.diodes.com/assets/Datasheets/DT1240A-04LP.pdf" TargetMode="External"/><Relationship Id="rId_hyperlink_843" Type="http://schemas.openxmlformats.org/officeDocument/2006/relationships/hyperlink" Target="https://www.diodes.com/part/view/DT1240A-04LP20" TargetMode="External"/><Relationship Id="rId_hyperlink_844" Type="http://schemas.openxmlformats.org/officeDocument/2006/relationships/hyperlink" Target="https://www.diodes.com/assets/Datasheets/DT1240A-04LP20.pdf" TargetMode="External"/><Relationship Id="rId_hyperlink_845" Type="http://schemas.openxmlformats.org/officeDocument/2006/relationships/hyperlink" Target="https://www.diodes.com/part/view/DT1240A-04LPQ" TargetMode="External"/><Relationship Id="rId_hyperlink_846" Type="http://schemas.openxmlformats.org/officeDocument/2006/relationships/hyperlink" Target="https://www.diodes.com/assets/Datasheets/DT1240A-04LPQ.pdf" TargetMode="External"/><Relationship Id="rId_hyperlink_847" Type="http://schemas.openxmlformats.org/officeDocument/2006/relationships/hyperlink" Target="https://www.diodes.com/part/view/DT1240A-08LP3810" TargetMode="External"/><Relationship Id="rId_hyperlink_848" Type="http://schemas.openxmlformats.org/officeDocument/2006/relationships/hyperlink" Target="https://www.diodes.com/assets/Datasheets/DT1240A-08LP3810.pdf" TargetMode="External"/><Relationship Id="rId_hyperlink_849" Type="http://schemas.openxmlformats.org/officeDocument/2006/relationships/hyperlink" Target="https://www.diodes.com/part/view/DT1240A-08LP3810Q" TargetMode="External"/><Relationship Id="rId_hyperlink_850" Type="http://schemas.openxmlformats.org/officeDocument/2006/relationships/hyperlink" Target="https://www.diodes.com/assets/Datasheets/DT1240A-08LP3810Q.pdf" TargetMode="External"/><Relationship Id="rId_hyperlink_851" Type="http://schemas.openxmlformats.org/officeDocument/2006/relationships/hyperlink" Target="https://www.diodes.com/part/view/DT1240E-04LP" TargetMode="External"/><Relationship Id="rId_hyperlink_852" Type="http://schemas.openxmlformats.org/officeDocument/2006/relationships/hyperlink" Target="https://www.diodes.com/assets/Datasheets/DT1240E-04LP.pdf" TargetMode="External"/><Relationship Id="rId_hyperlink_853" Type="http://schemas.openxmlformats.org/officeDocument/2006/relationships/hyperlink" Target="https://www.diodes.com/part/view/DT1240V3-04LP" TargetMode="External"/><Relationship Id="rId_hyperlink_854" Type="http://schemas.openxmlformats.org/officeDocument/2006/relationships/hyperlink" Target="https://www.diodes.com/assets/Datasheets/DT1240V3-04LP.pdf" TargetMode="External"/><Relationship Id="rId_hyperlink_855" Type="http://schemas.openxmlformats.org/officeDocument/2006/relationships/hyperlink" Target="https://www.diodes.com/part/view/DT1240V3-04SO" TargetMode="External"/><Relationship Id="rId_hyperlink_856" Type="http://schemas.openxmlformats.org/officeDocument/2006/relationships/hyperlink" Target="https://www.diodes.com/assets/Datasheets/DT1240V3-04SO.pdf" TargetMode="External"/><Relationship Id="rId_hyperlink_857" Type="http://schemas.openxmlformats.org/officeDocument/2006/relationships/hyperlink" Target="https://www.diodes.com/part/view/DT1446-04S" TargetMode="External"/><Relationship Id="rId_hyperlink_858" Type="http://schemas.openxmlformats.org/officeDocument/2006/relationships/hyperlink" Target="https://www.diodes.com/assets/Datasheets/DT1446-04S.pdf" TargetMode="External"/><Relationship Id="rId_hyperlink_859" Type="http://schemas.openxmlformats.org/officeDocument/2006/relationships/hyperlink" Target="https://www.diodes.com/part/view/DT1446-04SO" TargetMode="External"/><Relationship Id="rId_hyperlink_860" Type="http://schemas.openxmlformats.org/officeDocument/2006/relationships/hyperlink" Target="https://www.diodes.com/assets/Datasheets/DT1446-04SO.pdf" TargetMode="External"/><Relationship Id="rId_hyperlink_861" Type="http://schemas.openxmlformats.org/officeDocument/2006/relationships/hyperlink" Target="https://www.diodes.com/part/view/DT1446-04TS" TargetMode="External"/><Relationship Id="rId_hyperlink_862" Type="http://schemas.openxmlformats.org/officeDocument/2006/relationships/hyperlink" Target="https://www.diodes.com/assets/Datasheets/DT1446-04TS.pdf" TargetMode="External"/><Relationship Id="rId_hyperlink_863" Type="http://schemas.openxmlformats.org/officeDocument/2006/relationships/hyperlink" Target="https://www.diodes.com/part/view/DT1446-04V" TargetMode="External"/><Relationship Id="rId_hyperlink_864" Type="http://schemas.openxmlformats.org/officeDocument/2006/relationships/hyperlink" Target="https://www.diodes.com/assets/Datasheets/DT1446-04V.pdf" TargetMode="External"/><Relationship Id="rId_hyperlink_865" Type="http://schemas.openxmlformats.org/officeDocument/2006/relationships/hyperlink" Target="https://www.diodes.com/part/view/DT1452-02SO" TargetMode="External"/><Relationship Id="rId_hyperlink_866" Type="http://schemas.openxmlformats.org/officeDocument/2006/relationships/hyperlink" Target="https://www.diodes.com/assets/Datasheets/DT1452-02SO.pdf" TargetMode="External"/><Relationship Id="rId_hyperlink_867" Type="http://schemas.openxmlformats.org/officeDocument/2006/relationships/hyperlink" Target="https://www.diodes.com/part/view/DT1452-02SOQ" TargetMode="External"/><Relationship Id="rId_hyperlink_868" Type="http://schemas.openxmlformats.org/officeDocument/2006/relationships/hyperlink" Target="https://www.diodes.com/assets/Datasheets/DT1452-02SOQ.pdf" TargetMode="External"/><Relationship Id="rId_hyperlink_869" Type="http://schemas.openxmlformats.org/officeDocument/2006/relationships/hyperlink" Target="https://www.diodes.com/part/view/DT2041-04SO" TargetMode="External"/><Relationship Id="rId_hyperlink_870" Type="http://schemas.openxmlformats.org/officeDocument/2006/relationships/hyperlink" Target="https://www.diodes.com/assets/Datasheets/DT2041-04SO.pdf" TargetMode="External"/><Relationship Id="rId_hyperlink_871" Type="http://schemas.openxmlformats.org/officeDocument/2006/relationships/hyperlink" Target="https://www.diodes.com/part/view/DT2042-04SO" TargetMode="External"/><Relationship Id="rId_hyperlink_872" Type="http://schemas.openxmlformats.org/officeDocument/2006/relationships/hyperlink" Target="https://www.diodes.com/assets/Datasheets/DT2042-04SO.pdf" TargetMode="External"/><Relationship Id="rId_hyperlink_873" Type="http://schemas.openxmlformats.org/officeDocument/2006/relationships/hyperlink" Target="https://www.diodes.com/part/view/DT2042-04SOQ" TargetMode="External"/><Relationship Id="rId_hyperlink_874" Type="http://schemas.openxmlformats.org/officeDocument/2006/relationships/hyperlink" Target="https://www.diodes.com/assets/Datasheets/DT2042-04SOQ.pdf" TargetMode="External"/><Relationship Id="rId_hyperlink_875" Type="http://schemas.openxmlformats.org/officeDocument/2006/relationships/hyperlink" Target="https://www.diodes.com/part/view/DT2042-04TS" TargetMode="External"/><Relationship Id="rId_hyperlink_876" Type="http://schemas.openxmlformats.org/officeDocument/2006/relationships/hyperlink" Target="https://www.diodes.com/assets/Datasheets/DT2042-04TS.pdf" TargetMode="External"/><Relationship Id="rId_hyperlink_877" Type="http://schemas.openxmlformats.org/officeDocument/2006/relationships/hyperlink" Target="https://www.diodes.com/part/view/DT2636-04S" TargetMode="External"/><Relationship Id="rId_hyperlink_878" Type="http://schemas.openxmlformats.org/officeDocument/2006/relationships/hyperlink" Target="https://www.diodes.com/assets/Datasheets/DT2636-04S.pdf" TargetMode="External"/><Relationship Id="rId_hyperlink_879" Type="http://schemas.openxmlformats.org/officeDocument/2006/relationships/hyperlink" Target="https://www.diodes.com/part/view/DT6250-06MR" TargetMode="External"/><Relationship Id="rId_hyperlink_880" Type="http://schemas.openxmlformats.org/officeDocument/2006/relationships/hyperlink" Target="https://www.diodes.com/assets/Datasheets/DT6250-06MR.pdf" TargetMode="External"/><Relationship Id="rId_hyperlink_881" Type="http://schemas.openxmlformats.org/officeDocument/2006/relationships/hyperlink" Target="https://www.diodes.com/part/view/DTVS20SP4UR" TargetMode="External"/><Relationship Id="rId_hyperlink_882" Type="http://schemas.openxmlformats.org/officeDocument/2006/relationships/hyperlink" Target="https://www.diodes.com/assets/Datasheets/DTVS20SP4UR-DTVS22SP4UR.pdf" TargetMode="External"/><Relationship Id="rId_hyperlink_883" Type="http://schemas.openxmlformats.org/officeDocument/2006/relationships/hyperlink" Target="https://www.diodes.com/part/view/DTVS22SP4UR" TargetMode="External"/><Relationship Id="rId_hyperlink_884" Type="http://schemas.openxmlformats.org/officeDocument/2006/relationships/hyperlink" Target="https://www.diodes.com/assets/Datasheets/DTVS20SP4UR-DTVS22SP4UR.pdf" TargetMode="External"/><Relationship Id="rId_hyperlink_885" Type="http://schemas.openxmlformats.org/officeDocument/2006/relationships/hyperlink" Target="https://www.diodes.com/part/view/DUP1105SOQ" TargetMode="External"/><Relationship Id="rId_hyperlink_886" Type="http://schemas.openxmlformats.org/officeDocument/2006/relationships/hyperlink" Target="https://www.diodes.com/assets/Datasheets/DUP1105SOQ.pdf" TargetMode="External"/><Relationship Id="rId_hyperlink_887" Type="http://schemas.openxmlformats.org/officeDocument/2006/relationships/hyperlink" Target="https://www.diodes.com/part/view/DUP2105SOQ" TargetMode="External"/><Relationship Id="rId_hyperlink_888" Type="http://schemas.openxmlformats.org/officeDocument/2006/relationships/hyperlink" Target="https://www.diodes.com/assets/Datasheets/DUP2105SOQ.pdf" TargetMode="External"/><Relationship Id="rId_hyperlink_889" Type="http://schemas.openxmlformats.org/officeDocument/2006/relationships/hyperlink" Target="https://www.diodes.com/part/view/DUP3105SOQ" TargetMode="External"/><Relationship Id="rId_hyperlink_890" Type="http://schemas.openxmlformats.org/officeDocument/2006/relationships/hyperlink" Target="https://www.diodes.com/assets/Datasheets/DUP3105SOQ.pdf" TargetMode="External"/><Relationship Id="rId_hyperlink_891" Type="http://schemas.openxmlformats.org/officeDocument/2006/relationships/hyperlink" Target="https://www.diodes.com/part/view/DZQA5V6AXV5" TargetMode="External"/><Relationship Id="rId_hyperlink_892" Type="http://schemas.openxmlformats.org/officeDocument/2006/relationships/hyperlink" Target="https://www.diodes.com/assets/Datasheets/ds31557.pdf" TargetMode="External"/><Relationship Id="rId_hyperlink_893" Type="http://schemas.openxmlformats.org/officeDocument/2006/relationships/hyperlink" Target="https://www.diodes.com/part/view/DZQA6V8AXV5" TargetMode="External"/><Relationship Id="rId_hyperlink_894" Type="http://schemas.openxmlformats.org/officeDocument/2006/relationships/hyperlink" Target="https://www.diodes.com/assets/Datasheets/ds31271.pdf" TargetMode="External"/><Relationship Id="rId_hyperlink_895" Type="http://schemas.openxmlformats.org/officeDocument/2006/relationships/hyperlink" Target="https://www.diodes.com/part/view/L25L5V0CB2" TargetMode="External"/><Relationship Id="rId_hyperlink_896" Type="http://schemas.openxmlformats.org/officeDocument/2006/relationships/hyperlink" Target="https://www.diodes.com/assets/Datasheets/L25L5V0CB2.pdf" TargetMode="External"/><Relationship Id="rId_hyperlink_897" Type="http://schemas.openxmlformats.org/officeDocument/2006/relationships/hyperlink" Target="https://www.diodes.com/part/view/L30ESD12VC3-2" TargetMode="External"/><Relationship Id="rId_hyperlink_898" Type="http://schemas.openxmlformats.org/officeDocument/2006/relationships/hyperlink" Target="https://www.diodes.com/assets/Datasheets/L30ESD5V0C3-2-L30ESD24VC3-2.pdf" TargetMode="External"/><Relationship Id="rId_hyperlink_899" Type="http://schemas.openxmlformats.org/officeDocument/2006/relationships/hyperlink" Target="https://www.diodes.com/part/view/L30ESD24VC3-2" TargetMode="External"/><Relationship Id="rId_hyperlink_900" Type="http://schemas.openxmlformats.org/officeDocument/2006/relationships/hyperlink" Target="https://www.diodes.com/assets/Datasheets/L30ESD5V0C3-2-L30ESD24VC3-2.pdf" TargetMode="External"/><Relationship Id="rId_hyperlink_901" Type="http://schemas.openxmlformats.org/officeDocument/2006/relationships/hyperlink" Target="https://www.diodes.com/part/view/L30ESD5V0AC3-2" TargetMode="External"/><Relationship Id="rId_hyperlink_902" Type="http://schemas.openxmlformats.org/officeDocument/2006/relationships/hyperlink" Target="https://www.diodes.com/assets/Datasheets/L30ESD5V0AC3-2.pdf" TargetMode="External"/><Relationship Id="rId_hyperlink_903" Type="http://schemas.openxmlformats.org/officeDocument/2006/relationships/hyperlink" Target="https://www.diodes.com/part/view/L30ESD5V0C3-2" TargetMode="External"/><Relationship Id="rId_hyperlink_904" Type="http://schemas.openxmlformats.org/officeDocument/2006/relationships/hyperlink" Target="https://www.diodes.com/assets/Datasheets/L30ESD5V0C3-2-L30ESD24VC3-2.pdf" TargetMode="External"/><Relationship Id="rId_hyperlink_905" Type="http://schemas.openxmlformats.org/officeDocument/2006/relationships/hyperlink" Target="https://www.diodes.com/part/view/L35L12VCB2" TargetMode="External"/><Relationship Id="rId_hyperlink_906" Type="http://schemas.openxmlformats.org/officeDocument/2006/relationships/hyperlink" Target="https://www.diodes.com/assets/Datasheets/L35L12VCB2.pdf" TargetMode="External"/><Relationship Id="rId_hyperlink_907" Type="http://schemas.openxmlformats.org/officeDocument/2006/relationships/hyperlink" Target="https://www.diodes.com/part/view/L35L15VCB2" TargetMode="External"/><Relationship Id="rId_hyperlink_908" Type="http://schemas.openxmlformats.org/officeDocument/2006/relationships/hyperlink" Target="https://www.diodes.com/assets/Datasheets/L35L15VCB2.pdf" TargetMode="External"/><Relationship Id="rId_hyperlink_909" Type="http://schemas.openxmlformats.org/officeDocument/2006/relationships/hyperlink" Target="https://www.diodes.com/part/view/L35L18VCB2" TargetMode="External"/><Relationship Id="rId_hyperlink_910" Type="http://schemas.openxmlformats.org/officeDocument/2006/relationships/hyperlink" Target="https://www.diodes.com/assets/Datasheets/L35L18VCB2.pdf" TargetMode="External"/><Relationship Id="rId_hyperlink_911" Type="http://schemas.openxmlformats.org/officeDocument/2006/relationships/hyperlink" Target="https://www.diodes.com/part/view/L35L24VCB2" TargetMode="External"/><Relationship Id="rId_hyperlink_912" Type="http://schemas.openxmlformats.org/officeDocument/2006/relationships/hyperlink" Target="https://www.diodes.com/assets/Datasheets/L35L24VCB2.pdf" TargetMode="External"/><Relationship Id="rId_hyperlink_913" Type="http://schemas.openxmlformats.org/officeDocument/2006/relationships/hyperlink" Target="https://www.diodes.com/part/view/L35L3V3CB2" TargetMode="External"/><Relationship Id="rId_hyperlink_914" Type="http://schemas.openxmlformats.org/officeDocument/2006/relationships/hyperlink" Target="https://www.diodes.com/assets/Datasheets/L35L3V3CB2.pdf" TargetMode="External"/><Relationship Id="rId_hyperlink_915" Type="http://schemas.openxmlformats.org/officeDocument/2006/relationships/hyperlink" Target="https://www.diodes.com/part/view/L35L5V0CB2" TargetMode="External"/><Relationship Id="rId_hyperlink_916" Type="http://schemas.openxmlformats.org/officeDocument/2006/relationships/hyperlink" Target="https://www.diodes.com/assets/Datasheets/L35L5V0CB2.pdf" TargetMode="External"/><Relationship Id="rId_hyperlink_917" Type="http://schemas.openxmlformats.org/officeDocument/2006/relationships/hyperlink" Target="https://www.diodes.com/part/view/L35L8V0CB2" TargetMode="External"/><Relationship Id="rId_hyperlink_918" Type="http://schemas.openxmlformats.org/officeDocument/2006/relationships/hyperlink" Target="https://www.diodes.com/assets/Datasheets/L35L8V0CB2.pdf" TargetMode="External"/><Relationship Id="rId_hyperlink_919" Type="http://schemas.openxmlformats.org/officeDocument/2006/relationships/hyperlink" Target="https://www.diodes.com/part/view/L50L5V0CB2" TargetMode="External"/><Relationship Id="rId_hyperlink_920" Type="http://schemas.openxmlformats.org/officeDocument/2006/relationships/hyperlink" Target="https://www.diodes.com/assets/Datasheets/L50L5V0CB2.pdf" TargetMode="External"/><Relationship Id="rId_hyperlink_921" Type="http://schemas.openxmlformats.org/officeDocument/2006/relationships/hyperlink" Target="https://www.diodes.com/part/view/MMBZ10VALA" TargetMode="External"/><Relationship Id="rId_hyperlink_922" Type="http://schemas.openxmlformats.org/officeDocument/2006/relationships/hyperlink" Target="https://www.diodes.com/assets/Datasheets/ds45190.pdf" TargetMode="External"/><Relationship Id="rId_hyperlink_923" Type="http://schemas.openxmlformats.org/officeDocument/2006/relationships/hyperlink" Target="https://www.diodes.com/part/view/MMBZ10VALAQ" TargetMode="External"/><Relationship Id="rId_hyperlink_924" Type="http://schemas.openxmlformats.org/officeDocument/2006/relationships/hyperlink" Target="https://www.diodes.com/assets/Datasheets/ds45282.pdf" TargetMode="External"/><Relationship Id="rId_hyperlink_925" Type="http://schemas.openxmlformats.org/officeDocument/2006/relationships/hyperlink" Target="https://www.diodes.com/part/view/MMBZ15VALA" TargetMode="External"/><Relationship Id="rId_hyperlink_926" Type="http://schemas.openxmlformats.org/officeDocument/2006/relationships/hyperlink" Target="https://www.diodes.com/assets/Datasheets/ds45190.pdf" TargetMode="External"/><Relationship Id="rId_hyperlink_927" Type="http://schemas.openxmlformats.org/officeDocument/2006/relationships/hyperlink" Target="https://www.diodes.com/part/view/MMBZ15VALAQ" TargetMode="External"/><Relationship Id="rId_hyperlink_928" Type="http://schemas.openxmlformats.org/officeDocument/2006/relationships/hyperlink" Target="https://www.diodes.com/assets/Datasheets/ds45282.pdf" TargetMode="External"/><Relationship Id="rId_hyperlink_929" Type="http://schemas.openxmlformats.org/officeDocument/2006/relationships/hyperlink" Target="https://www.diodes.com/part/view/MMBZ18VALA" TargetMode="External"/><Relationship Id="rId_hyperlink_930" Type="http://schemas.openxmlformats.org/officeDocument/2006/relationships/hyperlink" Target="https://www.diodes.com/assets/Datasheets/ds45190.pdf" TargetMode="External"/><Relationship Id="rId_hyperlink_931" Type="http://schemas.openxmlformats.org/officeDocument/2006/relationships/hyperlink" Target="https://www.diodes.com/part/view/MMBZ18VALAQ" TargetMode="External"/><Relationship Id="rId_hyperlink_932" Type="http://schemas.openxmlformats.org/officeDocument/2006/relationships/hyperlink" Target="https://www.diodes.com/assets/Datasheets/ds45282.pdf" TargetMode="External"/><Relationship Id="rId_hyperlink_933" Type="http://schemas.openxmlformats.org/officeDocument/2006/relationships/hyperlink" Target="https://www.diodes.com/part/view/MMBZ20VALA" TargetMode="External"/><Relationship Id="rId_hyperlink_934" Type="http://schemas.openxmlformats.org/officeDocument/2006/relationships/hyperlink" Target="https://www.diodes.com/assets/Datasheets/ds45190.pdf" TargetMode="External"/><Relationship Id="rId_hyperlink_935" Type="http://schemas.openxmlformats.org/officeDocument/2006/relationships/hyperlink" Target="https://www.diodes.com/part/view/MMBZ20VALAQ" TargetMode="External"/><Relationship Id="rId_hyperlink_936" Type="http://schemas.openxmlformats.org/officeDocument/2006/relationships/hyperlink" Target="https://www.diodes.com/assets/Datasheets/ds45282.pdf" TargetMode="External"/><Relationship Id="rId_hyperlink_937" Type="http://schemas.openxmlformats.org/officeDocument/2006/relationships/hyperlink" Target="https://www.diodes.com/part/view/MMBZ27VALA" TargetMode="External"/><Relationship Id="rId_hyperlink_938" Type="http://schemas.openxmlformats.org/officeDocument/2006/relationships/hyperlink" Target="https://www.diodes.com/assets/Datasheets/ds45190.pdf" TargetMode="External"/><Relationship Id="rId_hyperlink_939" Type="http://schemas.openxmlformats.org/officeDocument/2006/relationships/hyperlink" Target="https://www.diodes.com/part/view/MMBZ27VALAQ" TargetMode="External"/><Relationship Id="rId_hyperlink_940" Type="http://schemas.openxmlformats.org/officeDocument/2006/relationships/hyperlink" Target="https://www.diodes.com/assets/Datasheets/ds45282.pdf" TargetMode="External"/><Relationship Id="rId_hyperlink_941" Type="http://schemas.openxmlformats.org/officeDocument/2006/relationships/hyperlink" Target="https://www.diodes.com/part/view/MMBZ33VALA" TargetMode="External"/><Relationship Id="rId_hyperlink_942" Type="http://schemas.openxmlformats.org/officeDocument/2006/relationships/hyperlink" Target="https://www.diodes.com/assets/Datasheets/ds45190.pdf" TargetMode="External"/><Relationship Id="rId_hyperlink_943" Type="http://schemas.openxmlformats.org/officeDocument/2006/relationships/hyperlink" Target="https://www.diodes.com/part/view/MMBZ33VALAQ" TargetMode="External"/><Relationship Id="rId_hyperlink_944" Type="http://schemas.openxmlformats.org/officeDocument/2006/relationships/hyperlink" Target="https://www.diodes.com/assets/Datasheets/ds45282.pdf" TargetMode="External"/><Relationship Id="rId_hyperlink_945" Type="http://schemas.openxmlformats.org/officeDocument/2006/relationships/hyperlink" Target="https://www.diodes.com/part/view/MMBZ5V6ALA" TargetMode="External"/><Relationship Id="rId_hyperlink_946" Type="http://schemas.openxmlformats.org/officeDocument/2006/relationships/hyperlink" Target="https://www.diodes.com/assets/Datasheets/ds45190.pdf" TargetMode="External"/><Relationship Id="rId_hyperlink_947" Type="http://schemas.openxmlformats.org/officeDocument/2006/relationships/hyperlink" Target="https://www.diodes.com/part/view/MMBZ5V6ALAQ" TargetMode="External"/><Relationship Id="rId_hyperlink_948" Type="http://schemas.openxmlformats.org/officeDocument/2006/relationships/hyperlink" Target="https://www.diodes.com/assets/Datasheets/ds45282.pdf" TargetMode="External"/><Relationship Id="rId_hyperlink_949" Type="http://schemas.openxmlformats.org/officeDocument/2006/relationships/hyperlink" Target="https://www.diodes.com/part/view/MMBZ6V2ALA" TargetMode="External"/><Relationship Id="rId_hyperlink_950" Type="http://schemas.openxmlformats.org/officeDocument/2006/relationships/hyperlink" Target="https://www.diodes.com/assets/Datasheets/ds45190.pdf" TargetMode="External"/><Relationship Id="rId_hyperlink_951" Type="http://schemas.openxmlformats.org/officeDocument/2006/relationships/hyperlink" Target="https://www.diodes.com/part/view/MMBZ6V2ALAQ" TargetMode="External"/><Relationship Id="rId_hyperlink_952" Type="http://schemas.openxmlformats.org/officeDocument/2006/relationships/hyperlink" Target="https://www.diodes.com/assets/Datasheets/ds45282.pdf" TargetMode="External"/><Relationship Id="rId_hyperlink_953" Type="http://schemas.openxmlformats.org/officeDocument/2006/relationships/hyperlink" Target="https://www.diodes.com/part/view/MMBZ6V8ALA" TargetMode="External"/><Relationship Id="rId_hyperlink_954" Type="http://schemas.openxmlformats.org/officeDocument/2006/relationships/hyperlink" Target="https://www.diodes.com/assets/Datasheets/ds45190.pdf" TargetMode="External"/><Relationship Id="rId_hyperlink_955" Type="http://schemas.openxmlformats.org/officeDocument/2006/relationships/hyperlink" Target="https://www.diodes.com/part/view/MMBZ6V8ALAQ" TargetMode="External"/><Relationship Id="rId_hyperlink_956" Type="http://schemas.openxmlformats.org/officeDocument/2006/relationships/hyperlink" Target="https://www.diodes.com/assets/Datasheets/ds45282.pdf" TargetMode="External"/><Relationship Id="rId_hyperlink_957" Type="http://schemas.openxmlformats.org/officeDocument/2006/relationships/hyperlink" Target="https://www.diodes.com/part/view/MMBZ9V1ALA" TargetMode="External"/><Relationship Id="rId_hyperlink_958" Type="http://schemas.openxmlformats.org/officeDocument/2006/relationships/hyperlink" Target="https://www.diodes.com/assets/Datasheets/ds45190.pdf" TargetMode="External"/><Relationship Id="rId_hyperlink_959" Type="http://schemas.openxmlformats.org/officeDocument/2006/relationships/hyperlink" Target="https://www.diodes.com/part/view/MMBZ9V1ALAQ" TargetMode="External"/><Relationship Id="rId_hyperlink_960" Type="http://schemas.openxmlformats.org/officeDocument/2006/relationships/hyperlink" Target="https://www.diodes.com/assets/Datasheets/ds45282.pdf" TargetMode="External"/><Relationship Id="rId_hyperlink_961" Type="http://schemas.openxmlformats.org/officeDocument/2006/relationships/hyperlink" Target="https://www.diodes.com/part/view/SD03" TargetMode="External"/><Relationship Id="rId_hyperlink_962" Type="http://schemas.openxmlformats.org/officeDocument/2006/relationships/hyperlink" Target="https://www.diodes.com/assets/Datasheets/SD03.pdf" TargetMode="External"/><Relationship Id="rId_hyperlink_963" Type="http://schemas.openxmlformats.org/officeDocument/2006/relationships/hyperlink" Target="https://www.diodes.com/part/view/SD03C" TargetMode="External"/><Relationship Id="rId_hyperlink_964" Type="http://schemas.openxmlformats.org/officeDocument/2006/relationships/hyperlink" Target="https://www.diodes.com/assets/Datasheets/SD03C.pdf" TargetMode="External"/><Relationship Id="rId_hyperlink_965" Type="http://schemas.openxmlformats.org/officeDocument/2006/relationships/hyperlink" Target="https://www.diodes.com/part/view/SD03CQ" TargetMode="External"/><Relationship Id="rId_hyperlink_966" Type="http://schemas.openxmlformats.org/officeDocument/2006/relationships/hyperlink" Target="https://www.diodes.com/assets/Datasheets/SD03CQ.pdf" TargetMode="External"/><Relationship Id="rId_hyperlink_967" Type="http://schemas.openxmlformats.org/officeDocument/2006/relationships/hyperlink" Target="https://www.diodes.com/part/view/SD05" TargetMode="External"/><Relationship Id="rId_hyperlink_968" Type="http://schemas.openxmlformats.org/officeDocument/2006/relationships/hyperlink" Target="https://www.diodes.com/assets/Datasheets/ds31594.pdf" TargetMode="External"/><Relationship Id="rId_hyperlink_969" Type="http://schemas.openxmlformats.org/officeDocument/2006/relationships/hyperlink" Target="https://www.diodes.com/part/view/SD05A" TargetMode="External"/><Relationship Id="rId_hyperlink_970" Type="http://schemas.openxmlformats.org/officeDocument/2006/relationships/hyperlink" Target="https://www.diodes.com/assets/Datasheets/SD05A.pdf" TargetMode="External"/><Relationship Id="rId_hyperlink_971" Type="http://schemas.openxmlformats.org/officeDocument/2006/relationships/hyperlink" Target="https://www.diodes.com/part/view/SD05C" TargetMode="External"/><Relationship Id="rId_hyperlink_972" Type="http://schemas.openxmlformats.org/officeDocument/2006/relationships/hyperlink" Target="https://www.diodes.com/assets/Datasheets/SD05C.pdf" TargetMode="External"/><Relationship Id="rId_hyperlink_973" Type="http://schemas.openxmlformats.org/officeDocument/2006/relationships/hyperlink" Target="https://www.diodes.com/part/view/SD05CQ" TargetMode="External"/><Relationship Id="rId_hyperlink_974" Type="http://schemas.openxmlformats.org/officeDocument/2006/relationships/hyperlink" Target="https://www.diodes.com/assets/Datasheets/SD05CQ.pdf" TargetMode="External"/><Relationship Id="rId_hyperlink_975" Type="http://schemas.openxmlformats.org/officeDocument/2006/relationships/hyperlink" Target="https://www.diodes.com/part/view/SD09" TargetMode="External"/><Relationship Id="rId_hyperlink_976" Type="http://schemas.openxmlformats.org/officeDocument/2006/relationships/hyperlink" Target="https://www.diodes.com/assets/Datasheets/SD09.pdf" TargetMode="External"/><Relationship Id="rId_hyperlink_977" Type="http://schemas.openxmlformats.org/officeDocument/2006/relationships/hyperlink" Target="https://www.diodes.com/part/view/SD09C" TargetMode="External"/><Relationship Id="rId_hyperlink_978" Type="http://schemas.openxmlformats.org/officeDocument/2006/relationships/hyperlink" Target="https://www.diodes.com/assets/Datasheets/SD09C.pdf" TargetMode="External"/><Relationship Id="rId_hyperlink_979" Type="http://schemas.openxmlformats.org/officeDocument/2006/relationships/hyperlink" Target="https://www.diodes.com/part/view/SD09CQ" TargetMode="External"/><Relationship Id="rId_hyperlink_980" Type="http://schemas.openxmlformats.org/officeDocument/2006/relationships/hyperlink" Target="https://www.diodes.com/assets/Datasheets/SD09CQ.pdf" TargetMode="External"/><Relationship Id="rId_hyperlink_981" Type="http://schemas.openxmlformats.org/officeDocument/2006/relationships/hyperlink" Target="https://www.diodes.com/part/view/SD12" TargetMode="External"/><Relationship Id="rId_hyperlink_982" Type="http://schemas.openxmlformats.org/officeDocument/2006/relationships/hyperlink" Target="https://www.diodes.com/assets/Datasheets/ds31772.pdf" TargetMode="External"/><Relationship Id="rId_hyperlink_983" Type="http://schemas.openxmlformats.org/officeDocument/2006/relationships/hyperlink" Target="https://www.diodes.com/part/view/SD12A" TargetMode="External"/><Relationship Id="rId_hyperlink_984" Type="http://schemas.openxmlformats.org/officeDocument/2006/relationships/hyperlink" Target="https://www.diodes.com/assets/Datasheets/SD12A.pdf" TargetMode="External"/><Relationship Id="rId_hyperlink_985" Type="http://schemas.openxmlformats.org/officeDocument/2006/relationships/hyperlink" Target="https://www.diodes.com/part/view/SD12C" TargetMode="External"/><Relationship Id="rId_hyperlink_986" Type="http://schemas.openxmlformats.org/officeDocument/2006/relationships/hyperlink" Target="https://www.diodes.com/assets/Datasheets/SD12C.pdf" TargetMode="External"/><Relationship Id="rId_hyperlink_987" Type="http://schemas.openxmlformats.org/officeDocument/2006/relationships/hyperlink" Target="https://www.diodes.com/part/view/SD12CQ" TargetMode="External"/><Relationship Id="rId_hyperlink_988" Type="http://schemas.openxmlformats.org/officeDocument/2006/relationships/hyperlink" Target="https://www.diodes.com/assets/Datasheets/SD12CQ.pdf" TargetMode="External"/><Relationship Id="rId_hyperlink_989" Type="http://schemas.openxmlformats.org/officeDocument/2006/relationships/hyperlink" Target="https://www.diodes.com/part/view/SD12Q" TargetMode="External"/><Relationship Id="rId_hyperlink_990" Type="http://schemas.openxmlformats.org/officeDocument/2006/relationships/hyperlink" Target="https://www.diodes.com/assets/Datasheets/SD12Q.pdf" TargetMode="External"/><Relationship Id="rId_hyperlink_991" Type="http://schemas.openxmlformats.org/officeDocument/2006/relationships/hyperlink" Target="https://www.diodes.com/part/view/SD15" TargetMode="External"/><Relationship Id="rId_hyperlink_992" Type="http://schemas.openxmlformats.org/officeDocument/2006/relationships/hyperlink" Target="https://www.diodes.com/assets/Datasheets/SD15.pdf" TargetMode="External"/><Relationship Id="rId_hyperlink_993" Type="http://schemas.openxmlformats.org/officeDocument/2006/relationships/hyperlink" Target="https://www.diodes.com/part/view/SD15C" TargetMode="External"/><Relationship Id="rId_hyperlink_994" Type="http://schemas.openxmlformats.org/officeDocument/2006/relationships/hyperlink" Target="https://www.diodes.com/assets/Datasheets/SD15C.pdf" TargetMode="External"/><Relationship Id="rId_hyperlink_995" Type="http://schemas.openxmlformats.org/officeDocument/2006/relationships/hyperlink" Target="https://www.diodes.com/part/view/SD15CQ" TargetMode="External"/><Relationship Id="rId_hyperlink_996" Type="http://schemas.openxmlformats.org/officeDocument/2006/relationships/hyperlink" Target="https://www.diodes.com/assets/Datasheets/SD15CQ.pdf" TargetMode="External"/><Relationship Id="rId_hyperlink_997" Type="http://schemas.openxmlformats.org/officeDocument/2006/relationships/hyperlink" Target="https://www.diodes.com/part/view/SD15Q" TargetMode="External"/><Relationship Id="rId_hyperlink_998" Type="http://schemas.openxmlformats.org/officeDocument/2006/relationships/hyperlink" Target="https://www.diodes.com/assets/Datasheets/SD15Q.pdf" TargetMode="External"/><Relationship Id="rId_hyperlink_999" Type="http://schemas.openxmlformats.org/officeDocument/2006/relationships/hyperlink" Target="https://www.diodes.com/part/view/SD18" TargetMode="External"/><Relationship Id="rId_hyperlink_1000" Type="http://schemas.openxmlformats.org/officeDocument/2006/relationships/hyperlink" Target="https://www.diodes.com/assets/Datasheets/SD18.pdf" TargetMode="External"/><Relationship Id="rId_hyperlink_1001" Type="http://schemas.openxmlformats.org/officeDocument/2006/relationships/hyperlink" Target="https://www.diodes.com/part/view/SD20" TargetMode="External"/><Relationship Id="rId_hyperlink_1002" Type="http://schemas.openxmlformats.org/officeDocument/2006/relationships/hyperlink" Target="https://www.diodes.com/assets/Datasheets/SD20.pdf" TargetMode="External"/><Relationship Id="rId_hyperlink_1003" Type="http://schemas.openxmlformats.org/officeDocument/2006/relationships/hyperlink" Target="https://www.diodes.com/part/view/SD20C" TargetMode="External"/><Relationship Id="rId_hyperlink_1004" Type="http://schemas.openxmlformats.org/officeDocument/2006/relationships/hyperlink" Target="https://www.diodes.com/assets/Datasheets/SD20C.pdf" TargetMode="External"/><Relationship Id="rId_hyperlink_1005" Type="http://schemas.openxmlformats.org/officeDocument/2006/relationships/hyperlink" Target="https://www.diodes.com/part/view/SD24" TargetMode="External"/><Relationship Id="rId_hyperlink_1006" Type="http://schemas.openxmlformats.org/officeDocument/2006/relationships/hyperlink" Target="https://www.diodes.com/assets/Datasheets/SD24.pdf" TargetMode="External"/><Relationship Id="rId_hyperlink_1007" Type="http://schemas.openxmlformats.org/officeDocument/2006/relationships/hyperlink" Target="https://www.diodes.com/part/view/SD24C" TargetMode="External"/><Relationship Id="rId_hyperlink_1008" Type="http://schemas.openxmlformats.org/officeDocument/2006/relationships/hyperlink" Target="https://www.diodes.com/assets/Datasheets/SD24C.pdf" TargetMode="External"/><Relationship Id="rId_hyperlink_1009" Type="http://schemas.openxmlformats.org/officeDocument/2006/relationships/hyperlink" Target="https://www.diodes.com/part/view/SD24CQ" TargetMode="External"/><Relationship Id="rId_hyperlink_1010" Type="http://schemas.openxmlformats.org/officeDocument/2006/relationships/hyperlink" Target="https://www.diodes.com/assets/Datasheets/SD24CQ.pdf" TargetMode="External"/><Relationship Id="rId_hyperlink_1011" Type="http://schemas.openxmlformats.org/officeDocument/2006/relationships/hyperlink" Target="https://www.diodes.com/part/view/SD24Q" TargetMode="External"/><Relationship Id="rId_hyperlink_1012" Type="http://schemas.openxmlformats.org/officeDocument/2006/relationships/hyperlink" Target="https://www.diodes.com/assets/Datasheets/SD24Q.pdf" TargetMode="External"/><Relationship Id="rId_hyperlink_1013" Type="http://schemas.openxmlformats.org/officeDocument/2006/relationships/hyperlink" Target="https://www.diodes.com/part/view/SD36" TargetMode="External"/><Relationship Id="rId_hyperlink_1014" Type="http://schemas.openxmlformats.org/officeDocument/2006/relationships/hyperlink" Target="https://www.diodes.com/assets/Datasheets/SD36.pdf" TargetMode="External"/><Relationship Id="rId_hyperlink_1015" Type="http://schemas.openxmlformats.org/officeDocument/2006/relationships/hyperlink" Target="https://www.diodes.com/part/view/SD36CQ" TargetMode="External"/><Relationship Id="rId_hyperlink_1016" Type="http://schemas.openxmlformats.org/officeDocument/2006/relationships/hyperlink" Target="https://www.diodes.com/assets/Datasheets/SD36CQ.pdf" TargetMode="External"/><Relationship Id="rId_hyperlink_1017" Type="http://schemas.openxmlformats.org/officeDocument/2006/relationships/hyperlink" Target="https://www.diodes.com/part/view/SDA004" TargetMode="External"/><Relationship Id="rId_hyperlink_1018" Type="http://schemas.openxmlformats.org/officeDocument/2006/relationships/hyperlink" Target="https://www.diodes.com/assets/Datasheets/SDA004.pdf" TargetMode="External"/><Relationship Id="rId_hyperlink_1019" Type="http://schemas.openxmlformats.org/officeDocument/2006/relationships/hyperlink" Target="https://www.diodes.com/part/view/SDA006" TargetMode="External"/><Relationship Id="rId_hyperlink_1020" Type="http://schemas.openxmlformats.org/officeDocument/2006/relationships/hyperlink" Target="https://www.diodes.com/assets/Datasheets/ds30559.pdf" TargetMode="External"/><Relationship Id="rId_hyperlink_1021" Type="http://schemas.openxmlformats.org/officeDocument/2006/relationships/hyperlink" Target="https://www.diodes.com/part/view/SM05" TargetMode="External"/><Relationship Id="rId_hyperlink_1022" Type="http://schemas.openxmlformats.org/officeDocument/2006/relationships/hyperlink" Target="https://www.diodes.com/assets/Datasheets/ds31828.pdf" TargetMode="External"/><Relationship Id="rId_hyperlink_1023" Type="http://schemas.openxmlformats.org/officeDocument/2006/relationships/hyperlink" Target="https://www.diodes.com/part/view/SM12" TargetMode="External"/><Relationship Id="rId_hyperlink_1024" Type="http://schemas.openxmlformats.org/officeDocument/2006/relationships/hyperlink" Target="https://www.diodes.com/assets/Datasheets/SM12.pdf" TargetMode="External"/><Relationship Id="rId_hyperlink_1025" Type="http://schemas.openxmlformats.org/officeDocument/2006/relationships/hyperlink" Target="https://www.diodes.com/part/view/SMBJ10AQ" TargetMode="External"/><Relationship Id="rId_hyperlink_1026" Type="http://schemas.openxmlformats.org/officeDocument/2006/relationships/hyperlink" Target="https://www.diodes.com/assets/Datasheets/ds40740.pdf" TargetMode="External"/><Relationship Id="rId_hyperlink_1027" Type="http://schemas.openxmlformats.org/officeDocument/2006/relationships/hyperlink" Target="https://www.diodes.com/part/view/SMBJ10CAQ" TargetMode="External"/><Relationship Id="rId_hyperlink_1028" Type="http://schemas.openxmlformats.org/officeDocument/2006/relationships/hyperlink" Target="https://www.diodes.com/assets/Datasheets/ds40740.pdf" TargetMode="External"/><Relationship Id="rId_hyperlink_1029" Type="http://schemas.openxmlformats.org/officeDocument/2006/relationships/hyperlink" Target="https://www.diodes.com/part/view/SMBJ110AQ" TargetMode="External"/><Relationship Id="rId_hyperlink_1030" Type="http://schemas.openxmlformats.org/officeDocument/2006/relationships/hyperlink" Target="https://www.diodes.com/assets/Datasheets/ds40740.pdf" TargetMode="External"/><Relationship Id="rId_hyperlink_1031" Type="http://schemas.openxmlformats.org/officeDocument/2006/relationships/hyperlink" Target="https://www.diodes.com/part/view/SMBJ11AQ" TargetMode="External"/><Relationship Id="rId_hyperlink_1032" Type="http://schemas.openxmlformats.org/officeDocument/2006/relationships/hyperlink" Target="https://www.diodes.com/assets/Datasheets/ds40740.pdf" TargetMode="External"/><Relationship Id="rId_hyperlink_1033" Type="http://schemas.openxmlformats.org/officeDocument/2006/relationships/hyperlink" Target="https://www.diodes.com/part/view/SMBJ11CAQ" TargetMode="External"/><Relationship Id="rId_hyperlink_1034" Type="http://schemas.openxmlformats.org/officeDocument/2006/relationships/hyperlink" Target="https://www.diodes.com/assets/Datasheets/ds40740.pdf" TargetMode="External"/><Relationship Id="rId_hyperlink_1035" Type="http://schemas.openxmlformats.org/officeDocument/2006/relationships/hyperlink" Target="https://www.diodes.com/part/view/SMBJ170AQ" TargetMode="External"/><Relationship Id="rId_hyperlink_1036" Type="http://schemas.openxmlformats.org/officeDocument/2006/relationships/hyperlink" Target="https://www.diodes.com/assets/Datasheets/ds40740.pdf" TargetMode="External"/><Relationship Id="rId_hyperlink_1037" Type="http://schemas.openxmlformats.org/officeDocument/2006/relationships/hyperlink" Target="https://www.diodes.com/part/view/SMBJ170CAQ" TargetMode="External"/><Relationship Id="rId_hyperlink_1038" Type="http://schemas.openxmlformats.org/officeDocument/2006/relationships/hyperlink" Target="https://www.diodes.com/assets/Datasheets/ds40740.pdf" TargetMode="External"/><Relationship Id="rId_hyperlink_1039" Type="http://schemas.openxmlformats.org/officeDocument/2006/relationships/hyperlink" Target="https://www.diodes.com/part/view/SMBJ180AQ" TargetMode="External"/><Relationship Id="rId_hyperlink_1040" Type="http://schemas.openxmlformats.org/officeDocument/2006/relationships/hyperlink" Target="https://www.diodes.com/assets/Datasheets/ds40740.pdf" TargetMode="External"/><Relationship Id="rId_hyperlink_1041" Type="http://schemas.openxmlformats.org/officeDocument/2006/relationships/hyperlink" Target="https://www.diodes.com/part/view/SMBJ180CAQ" TargetMode="External"/><Relationship Id="rId_hyperlink_1042" Type="http://schemas.openxmlformats.org/officeDocument/2006/relationships/hyperlink" Target="https://www.diodes.com/assets/Datasheets/ds40740.pdf" TargetMode="External"/><Relationship Id="rId_hyperlink_1043" Type="http://schemas.openxmlformats.org/officeDocument/2006/relationships/hyperlink" Target="https://www.diodes.com/part/view/SMBJ200AQ" TargetMode="External"/><Relationship Id="rId_hyperlink_1044" Type="http://schemas.openxmlformats.org/officeDocument/2006/relationships/hyperlink" Target="https://www.diodes.com/assets/Datasheets/ds40740.pdf" TargetMode="External"/><Relationship Id="rId_hyperlink_1045" Type="http://schemas.openxmlformats.org/officeDocument/2006/relationships/hyperlink" Target="https://www.diodes.com/part/view/SMBJ200CAQ" TargetMode="External"/><Relationship Id="rId_hyperlink_1046" Type="http://schemas.openxmlformats.org/officeDocument/2006/relationships/hyperlink" Target="https://www.diodes.com/assets/Datasheets/ds40740.pdf" TargetMode="External"/><Relationship Id="rId_hyperlink_1047" Type="http://schemas.openxmlformats.org/officeDocument/2006/relationships/hyperlink" Target="https://www.diodes.com/part/view/SMBJ43AQ" TargetMode="External"/><Relationship Id="rId_hyperlink_1048" Type="http://schemas.openxmlformats.org/officeDocument/2006/relationships/hyperlink" Target="https://www.diodes.com/assets/Datasheets/ds40740.pdf" TargetMode="External"/><Relationship Id="rId_hyperlink_1049" Type="http://schemas.openxmlformats.org/officeDocument/2006/relationships/hyperlink" Target="https://www.diodes.com/part/view/SMBJ43CAQ" TargetMode="External"/><Relationship Id="rId_hyperlink_1050" Type="http://schemas.openxmlformats.org/officeDocument/2006/relationships/hyperlink" Target="https://www.diodes.com/assets/Datasheets/ds40740.pdf" TargetMode="External"/><Relationship Id="rId_hyperlink_1051" Type="http://schemas.openxmlformats.org/officeDocument/2006/relationships/hyperlink" Target="https://www.diodes.com/part/view/SMBJ48AQ" TargetMode="External"/><Relationship Id="rId_hyperlink_1052" Type="http://schemas.openxmlformats.org/officeDocument/2006/relationships/hyperlink" Target="https://www.diodes.com/assets/Datasheets/ds40740.pdf" TargetMode="External"/><Relationship Id="rId_hyperlink_1053" Type="http://schemas.openxmlformats.org/officeDocument/2006/relationships/hyperlink" Target="https://www.diodes.com/part/view/SMBJ48CAQ" TargetMode="External"/><Relationship Id="rId_hyperlink_1054" Type="http://schemas.openxmlformats.org/officeDocument/2006/relationships/hyperlink" Target="https://www.diodes.com/assets/Datasheets/ds40740.pdf" TargetMode="External"/><Relationship Id="rId_hyperlink_1055" Type="http://schemas.openxmlformats.org/officeDocument/2006/relationships/hyperlink" Target="https://www.diodes.com/part/view/SMBJ6.0AQ" TargetMode="External"/><Relationship Id="rId_hyperlink_1056" Type="http://schemas.openxmlformats.org/officeDocument/2006/relationships/hyperlink" Target="https://www.diodes.com/assets/Datasheets/ds40740.pdf" TargetMode="External"/><Relationship Id="rId_hyperlink_1057" Type="http://schemas.openxmlformats.org/officeDocument/2006/relationships/hyperlink" Target="https://www.diodes.com/part/view/SMBJ6.0CAQ" TargetMode="External"/><Relationship Id="rId_hyperlink_1058" Type="http://schemas.openxmlformats.org/officeDocument/2006/relationships/hyperlink" Target="https://www.diodes.com/assets/Datasheets/ds40740.pdf" TargetMode="External"/><Relationship Id="rId_hyperlink_1059" Type="http://schemas.openxmlformats.org/officeDocument/2006/relationships/hyperlink" Target="https://www.diodes.com/part/view/SMBJ7.5AQ" TargetMode="External"/><Relationship Id="rId_hyperlink_1060" Type="http://schemas.openxmlformats.org/officeDocument/2006/relationships/hyperlink" Target="https://www.diodes.com/assets/Datasheets/ds40740.pdf" TargetMode="External"/><Relationship Id="rId_hyperlink_1061" Type="http://schemas.openxmlformats.org/officeDocument/2006/relationships/hyperlink" Target="https://www.diodes.com/part/view/SMBJ7.5CAQ" TargetMode="External"/><Relationship Id="rId_hyperlink_1062" Type="http://schemas.openxmlformats.org/officeDocument/2006/relationships/hyperlink" Target="https://www.diodes.com/assets/Datasheets/ds40740.pdf" TargetMode="External"/><Relationship Id="rId_hyperlink_1063" Type="http://schemas.openxmlformats.org/officeDocument/2006/relationships/hyperlink" Target="https://www.diodes.com/part/view/SMBJ8.0AQ" TargetMode="External"/><Relationship Id="rId_hyperlink_1064" Type="http://schemas.openxmlformats.org/officeDocument/2006/relationships/hyperlink" Target="https://www.diodes.com/assets/Datasheets/ds40740.pdf" TargetMode="External"/><Relationship Id="rId_hyperlink_1065" Type="http://schemas.openxmlformats.org/officeDocument/2006/relationships/hyperlink" Target="https://www.diodes.com/part/view/SMBJ8.0CAQ" TargetMode="External"/><Relationship Id="rId_hyperlink_1066" Type="http://schemas.openxmlformats.org/officeDocument/2006/relationships/hyperlink" Target="https://www.diodes.com/assets/Datasheets/ds40740.pdf" TargetMode="External"/><Relationship Id="rId_hyperlink_1067" Type="http://schemas.openxmlformats.org/officeDocument/2006/relationships/hyperlink" Target="https://www.diodes.com/part/view/T12S5A" TargetMode="External"/><Relationship Id="rId_hyperlink_1068" Type="http://schemas.openxmlformats.org/officeDocument/2006/relationships/hyperlink" Target="https://www.diodes.com/assets/Datasheets/T3V3S5A_T5V0S5A_T6V0S5A_T12S5A.pdf" TargetMode="External"/><Relationship Id="rId_hyperlink_1069" Type="http://schemas.openxmlformats.org/officeDocument/2006/relationships/hyperlink" Target="https://www.diodes.com/part/view/T3V3S5A" TargetMode="External"/><Relationship Id="rId_hyperlink_1070" Type="http://schemas.openxmlformats.org/officeDocument/2006/relationships/hyperlink" Target="https://www.diodes.com/assets/Datasheets/T3V3S5A_T5V0S5A_T6V0S5A_T12S5A.pdf" TargetMode="External"/><Relationship Id="rId_hyperlink_1071" Type="http://schemas.openxmlformats.org/officeDocument/2006/relationships/hyperlink" Target="https://www.diodes.com/part/view/T5V0DLP" TargetMode="External"/><Relationship Id="rId_hyperlink_1072" Type="http://schemas.openxmlformats.org/officeDocument/2006/relationships/hyperlink" Target="https://www.diodes.com/assets/Datasheets/ds31906.pdf" TargetMode="External"/><Relationship Id="rId_hyperlink_1073" Type="http://schemas.openxmlformats.org/officeDocument/2006/relationships/hyperlink" Target="https://www.diodes.com/part/view/T5V0S5A" TargetMode="External"/><Relationship Id="rId_hyperlink_1074" Type="http://schemas.openxmlformats.org/officeDocument/2006/relationships/hyperlink" Target="https://www.diodes.com/assets/Datasheets/T3V3S5A_T5V0S5A_T6V0S5A_T12S5A.pdf" TargetMode="External"/><Relationship Id="rId_hyperlink_1075" Type="http://schemas.openxmlformats.org/officeDocument/2006/relationships/hyperlink" Target="https://www.diodes.com/part/view/T5V0S5AQ" TargetMode="External"/><Relationship Id="rId_hyperlink_1076" Type="http://schemas.openxmlformats.org/officeDocument/2006/relationships/hyperlink" Target="https://www.diodes.com/assets/Datasheets/T5V0S5AQ.pdf" TargetMode="External"/><Relationship Id="rId_hyperlink_1077" Type="http://schemas.openxmlformats.org/officeDocument/2006/relationships/hyperlink" Target="https://www.diodes.com/part/view/T6V0S5A" TargetMode="External"/><Relationship Id="rId_hyperlink_1078" Type="http://schemas.openxmlformats.org/officeDocument/2006/relationships/hyperlink" Target="https://www.diodes.com/assets/Datasheets/T3V3S5A_T5V0S5A_T6V0S5A_T12S5A.pdf" TargetMode="External"/><Relationship Id="rId_hyperlink_1079" Type="http://schemas.openxmlformats.org/officeDocument/2006/relationships/hyperlink" Target="https://www.diodes.com/part/view/TPD6V8LP" TargetMode="External"/><Relationship Id="rId_hyperlink_1080" Type="http://schemas.openxmlformats.org/officeDocument/2006/relationships/hyperlink" Target="https://www.diodes.com/assets/Datasheets/ds30914.pdf" TargetMode="External"/><Relationship Id="rId_hyperlink_1081" Type="http://schemas.openxmlformats.org/officeDocument/2006/relationships/hyperlink" Target="https://www.diodes.com/part/view/TPD6V8LPN" TargetMode="External"/><Relationship Id="rId_hyperlink_1082" Type="http://schemas.openxmlformats.org/officeDocument/2006/relationships/hyperlink" Target="https://www.diodes.com/assets/Datasheets/TPD6V8LP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54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N1"/>
    </sheetView>
  </sheetViews>
  <sheetFormatPr defaultRowHeight="14.4" outlineLevelRow="0" outlineLevelCol="0"/>
  <cols>
    <col min="1" max="1" width="21.138" bestFit="true" customWidth="true" style="0"/>
    <col min="2" max="2" width="51.845" bestFit="true" customWidth="true" style="0"/>
    <col min="3" max="3" width="78.981" bestFit="true" customWidth="true" style="0"/>
    <col min="4" max="4" width="50.559" bestFit="true" customWidth="true" style="0"/>
    <col min="5" max="5" width="51.845" bestFit="true" customWidth="true" style="0"/>
    <col min="6" max="6" width="16.425" bestFit="true" customWidth="true" style="0"/>
    <col min="7" max="7" width="37.705" bestFit="true" customWidth="true" style="0"/>
    <col min="8" max="8" width="43.561" bestFit="true" customWidth="true" style="0"/>
    <col min="9" max="9" width="38.848" bestFit="true" customWidth="true" style="0"/>
    <col min="10" max="10" width="32.992" bestFit="true" customWidth="true" style="0"/>
    <col min="11" max="11" width="54.13" bestFit="true" customWidth="true" style="0"/>
    <col min="12" max="12" width="63.556" bestFit="true" customWidth="true" style="0"/>
    <col min="13" max="13" width="47.131" bestFit="true" customWidth="true" style="0"/>
    <col min="14" max="14" width="43.561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Peak Pulse Current IPP @ 8x20±s Max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Channel Input CapacitanceC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Typ (pF)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Reverse Standoff Voltage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RWM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Breakdown VoltageV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BR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Min(V)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 Reverse Leakage 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RWM Max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(µA)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Clamping Voltage @ MaxPeak Pulse CurrentV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(V)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VESD IEC61000-4-2 Contact Discharge(kV)</t>
          </r>
        </is>
      </c>
      <c r="N1" s="1" t="s">
        <v>13</v>
      </c>
    </row>
    <row r="2" spans="1:14">
      <c r="A2" t="str">
        <f>Hyperlink("https://www.diodes.com/part/view/3.0SMCJ10CAQ","3.0SMCJ10CAQ")</f>
        <v>3.0SMCJ10CAQ</v>
      </c>
      <c r="B2" t="str">
        <f>Hyperlink("https://www.diodes.com/assets/Datasheets/ds40742.pdf","Ds40742 Datasheet")</f>
        <v>Ds40742 Datasheet</v>
      </c>
      <c r="C2" t="s">
        <v>14</v>
      </c>
      <c r="D2" t="s">
        <v>15</v>
      </c>
      <c r="E2">
        <v>176.5</v>
      </c>
      <c r="F2" t="s">
        <v>16</v>
      </c>
      <c r="G2" t="s">
        <v>17</v>
      </c>
      <c r="I2">
        <v>10</v>
      </c>
      <c r="J2">
        <v>11.1</v>
      </c>
      <c r="K2">
        <v>5</v>
      </c>
      <c r="L2">
        <v>17</v>
      </c>
      <c r="M2">
        <v>30</v>
      </c>
      <c r="N2" t="s">
        <v>18</v>
      </c>
    </row>
    <row r="3" spans="1:14">
      <c r="A3" t="str">
        <f>Hyperlink("https://www.diodes.com/part/view/3.0SMCJ11CAQ","3.0SMCJ11CAQ")</f>
        <v>3.0SMCJ11CAQ</v>
      </c>
      <c r="B3" t="str">
        <f>Hyperlink("https://www.diodes.com/assets/Datasheets/ds40742.pdf","Ds40742 Datasheet")</f>
        <v>Ds40742 Datasheet</v>
      </c>
      <c r="C3" t="s">
        <v>14</v>
      </c>
      <c r="D3" t="s">
        <v>15</v>
      </c>
      <c r="E3">
        <v>164.8</v>
      </c>
      <c r="F3" t="s">
        <v>16</v>
      </c>
      <c r="G3" t="s">
        <v>17</v>
      </c>
      <c r="I3">
        <v>11</v>
      </c>
      <c r="J3">
        <v>12.2</v>
      </c>
      <c r="K3">
        <v>5</v>
      </c>
      <c r="L3">
        <v>18.2</v>
      </c>
      <c r="M3">
        <v>30</v>
      </c>
      <c r="N3" t="s">
        <v>18</v>
      </c>
    </row>
    <row r="4" spans="1:14">
      <c r="A4" t="str">
        <f>Hyperlink("https://www.diodes.com/part/view/3.0SMCJ12AQ","3.0SMCJ12AQ")</f>
        <v>3.0SMCJ12AQ</v>
      </c>
      <c r="B4" t="str">
        <f>Hyperlink("https://www.diodes.com/assets/Datasheets/ds40742.pdf","Ds40742 Datasheet")</f>
        <v>Ds40742 Datasheet</v>
      </c>
      <c r="C4" t="s">
        <v>14</v>
      </c>
      <c r="D4" t="s">
        <v>15</v>
      </c>
      <c r="E4">
        <v>150.8</v>
      </c>
      <c r="F4" t="s">
        <v>16</v>
      </c>
      <c r="G4" t="s">
        <v>19</v>
      </c>
      <c r="I4">
        <v>12</v>
      </c>
      <c r="J4">
        <v>13.3</v>
      </c>
      <c r="K4">
        <v>5</v>
      </c>
      <c r="L4">
        <v>19.9</v>
      </c>
      <c r="M4">
        <v>30</v>
      </c>
      <c r="N4" t="s">
        <v>18</v>
      </c>
    </row>
    <row r="5" spans="1:14">
      <c r="A5" t="str">
        <f>Hyperlink("https://www.diodes.com/part/view/3.0SMCJ12CAQ","3.0SMCJ12CAQ")</f>
        <v>3.0SMCJ12CAQ</v>
      </c>
      <c r="B5" t="str">
        <f>Hyperlink("https://www.diodes.com/assets/Datasheets/ds40742.pdf","Ds40742 Datasheet")</f>
        <v>Ds40742 Datasheet</v>
      </c>
      <c r="C5" t="s">
        <v>14</v>
      </c>
      <c r="D5" t="s">
        <v>15</v>
      </c>
      <c r="E5">
        <v>150.8</v>
      </c>
      <c r="F5" t="s">
        <v>16</v>
      </c>
      <c r="G5" t="s">
        <v>17</v>
      </c>
      <c r="I5">
        <v>12</v>
      </c>
      <c r="J5">
        <v>13.3</v>
      </c>
      <c r="K5">
        <v>5</v>
      </c>
      <c r="L5">
        <v>19.9</v>
      </c>
      <c r="M5">
        <v>30</v>
      </c>
      <c r="N5" t="s">
        <v>18</v>
      </c>
    </row>
    <row r="6" spans="1:14">
      <c r="A6" t="str">
        <f>Hyperlink("https://www.diodes.com/part/view/3.0SMCJ14CAQ","3.0SMCJ14CAQ")</f>
        <v>3.0SMCJ14CAQ</v>
      </c>
      <c r="B6" t="str">
        <f>Hyperlink("https://www.diodes.com/assets/Datasheets/ds40742.pdf","Ds40742 Datasheet")</f>
        <v>Ds40742 Datasheet</v>
      </c>
      <c r="C6" t="s">
        <v>14</v>
      </c>
      <c r="D6" t="s">
        <v>15</v>
      </c>
      <c r="E6">
        <v>129.3</v>
      </c>
      <c r="F6" t="s">
        <v>16</v>
      </c>
      <c r="G6" t="s">
        <v>20</v>
      </c>
      <c r="I6">
        <v>14</v>
      </c>
      <c r="J6">
        <v>15.6</v>
      </c>
      <c r="K6">
        <v>5</v>
      </c>
      <c r="L6">
        <v>23.2</v>
      </c>
      <c r="M6">
        <v>30</v>
      </c>
      <c r="N6" t="s">
        <v>18</v>
      </c>
    </row>
    <row r="7" spans="1:14">
      <c r="A7" t="str">
        <f>Hyperlink("https://www.diodes.com/part/view/3.0SMCJ15CAQ","3.0SMCJ15CAQ")</f>
        <v>3.0SMCJ15CAQ</v>
      </c>
      <c r="B7" t="str">
        <f>Hyperlink("https://www.diodes.com/assets/Datasheets/ds40742.pdf","Ds40742 Datasheet")</f>
        <v>Ds40742 Datasheet</v>
      </c>
      <c r="C7" t="s">
        <v>14</v>
      </c>
      <c r="D7" t="s">
        <v>15</v>
      </c>
      <c r="E7">
        <v>124</v>
      </c>
      <c r="F7" t="s">
        <v>16</v>
      </c>
      <c r="G7" t="s">
        <v>17</v>
      </c>
      <c r="I7">
        <v>15</v>
      </c>
      <c r="J7">
        <v>16.7</v>
      </c>
      <c r="K7">
        <v>5</v>
      </c>
      <c r="L7">
        <v>24.2</v>
      </c>
      <c r="M7">
        <v>30</v>
      </c>
      <c r="N7" t="s">
        <v>18</v>
      </c>
    </row>
    <row r="8" spans="1:14">
      <c r="A8" t="str">
        <f>Hyperlink("https://www.diodes.com/part/view/3.0SMCJ16CAQ","3.0SMCJ16CAQ")</f>
        <v>3.0SMCJ16CAQ</v>
      </c>
      <c r="B8" t="str">
        <f>Hyperlink("https://www.diodes.com/assets/Datasheets/ds40742.pdf","Ds40742 Datasheet")</f>
        <v>Ds40742 Datasheet</v>
      </c>
      <c r="C8" t="s">
        <v>14</v>
      </c>
      <c r="D8" t="s">
        <v>15</v>
      </c>
      <c r="E8">
        <v>115.4</v>
      </c>
      <c r="F8" t="s">
        <v>16</v>
      </c>
      <c r="G8" t="s">
        <v>20</v>
      </c>
      <c r="I8">
        <v>16</v>
      </c>
      <c r="J8">
        <v>17.8</v>
      </c>
      <c r="K8">
        <v>5</v>
      </c>
      <c r="L8">
        <v>26</v>
      </c>
      <c r="M8">
        <v>30</v>
      </c>
      <c r="N8" t="s">
        <v>18</v>
      </c>
    </row>
    <row r="9" spans="1:14">
      <c r="A9" t="str">
        <f>Hyperlink("https://www.diodes.com/part/view/3.0SMCJ17CAQ","3.0SMCJ17CAQ")</f>
        <v>3.0SMCJ17CAQ</v>
      </c>
      <c r="B9" t="str">
        <f>Hyperlink("https://www.diodes.com/assets/Datasheets/ds40742.pdf","Ds40742 Datasheet")</f>
        <v>Ds40742 Datasheet</v>
      </c>
      <c r="C9" t="s">
        <v>14</v>
      </c>
      <c r="D9" t="s">
        <v>15</v>
      </c>
      <c r="E9">
        <v>108.7</v>
      </c>
      <c r="F9" t="s">
        <v>16</v>
      </c>
      <c r="G9" t="s">
        <v>17</v>
      </c>
      <c r="I9">
        <v>17</v>
      </c>
      <c r="J9">
        <v>18.9</v>
      </c>
      <c r="K9">
        <v>5</v>
      </c>
      <c r="L9">
        <v>27.6</v>
      </c>
      <c r="M9">
        <v>30</v>
      </c>
      <c r="N9" t="s">
        <v>18</v>
      </c>
    </row>
    <row r="10" spans="1:14">
      <c r="A10" t="str">
        <f>Hyperlink("https://www.diodes.com/part/view/3.0SMCJ18CAQ","3.0SMCJ18CAQ")</f>
        <v>3.0SMCJ18CAQ</v>
      </c>
      <c r="B10" t="str">
        <f>Hyperlink("https://www.diodes.com/assets/Datasheets/ds40742.pdf","Ds40742 Datasheet")</f>
        <v>Ds40742 Datasheet</v>
      </c>
      <c r="C10" t="s">
        <v>14</v>
      </c>
      <c r="D10" t="s">
        <v>15</v>
      </c>
      <c r="E10">
        <v>102.7</v>
      </c>
      <c r="F10" t="s">
        <v>16</v>
      </c>
      <c r="G10" t="s">
        <v>17</v>
      </c>
      <c r="I10">
        <v>18</v>
      </c>
      <c r="J10">
        <v>20</v>
      </c>
      <c r="K10">
        <v>5</v>
      </c>
      <c r="L10">
        <v>29.2</v>
      </c>
      <c r="M10">
        <v>30</v>
      </c>
      <c r="N10" t="s">
        <v>18</v>
      </c>
    </row>
    <row r="11" spans="1:14">
      <c r="A11" t="str">
        <f>Hyperlink("https://www.diodes.com/part/view/3.0SMCJ20CAQ","3.0SMCJ20CAQ")</f>
        <v>3.0SMCJ20CAQ</v>
      </c>
      <c r="B11" t="str">
        <f>Hyperlink("https://www.diodes.com/assets/Datasheets/ds40742.pdf","Ds40742 Datasheet")</f>
        <v>Ds40742 Datasheet</v>
      </c>
      <c r="C11" t="s">
        <v>14</v>
      </c>
      <c r="D11" t="s">
        <v>15</v>
      </c>
      <c r="E11">
        <v>92.6</v>
      </c>
      <c r="F11" t="s">
        <v>16</v>
      </c>
      <c r="G11" t="s">
        <v>17</v>
      </c>
      <c r="I11">
        <v>20</v>
      </c>
      <c r="J11">
        <v>22.2</v>
      </c>
      <c r="K11">
        <v>5</v>
      </c>
      <c r="L11">
        <v>32.4</v>
      </c>
      <c r="M11">
        <v>30</v>
      </c>
      <c r="N11" t="s">
        <v>18</v>
      </c>
    </row>
    <row r="12" spans="1:14">
      <c r="A12" t="str">
        <f>Hyperlink("https://www.diodes.com/part/view/3.0SMCJ24CAQ","3.0SMCJ24CAQ")</f>
        <v>3.0SMCJ24CAQ</v>
      </c>
      <c r="B12" t="str">
        <f>Hyperlink("https://www.diodes.com/assets/Datasheets/ds40742.pdf","Ds40742 Datasheet")</f>
        <v>Ds40742 Datasheet</v>
      </c>
      <c r="C12" t="s">
        <v>14</v>
      </c>
      <c r="D12" t="s">
        <v>15</v>
      </c>
      <c r="E12">
        <v>77.1</v>
      </c>
      <c r="F12" t="s">
        <v>16</v>
      </c>
      <c r="G12" t="s">
        <v>17</v>
      </c>
      <c r="I12">
        <v>24</v>
      </c>
      <c r="J12">
        <v>26.7</v>
      </c>
      <c r="K12">
        <v>5</v>
      </c>
      <c r="L12">
        <v>38.9</v>
      </c>
      <c r="M12">
        <v>30</v>
      </c>
      <c r="N12" t="s">
        <v>18</v>
      </c>
    </row>
    <row r="13" spans="1:14">
      <c r="A13" t="str">
        <f>Hyperlink("https://www.diodes.com/part/view/3.0SMCJ30CAQ","3.0SMCJ30CAQ")</f>
        <v>3.0SMCJ30CAQ</v>
      </c>
      <c r="B13" t="str">
        <f>Hyperlink("https://www.diodes.com/assets/Datasheets/ds40742.pdf","Ds40742 Datasheet")</f>
        <v>Ds40742 Datasheet</v>
      </c>
      <c r="C13" t="s">
        <v>14</v>
      </c>
      <c r="D13" t="s">
        <v>15</v>
      </c>
      <c r="E13">
        <v>62</v>
      </c>
      <c r="F13" t="s">
        <v>16</v>
      </c>
      <c r="G13" t="s">
        <v>20</v>
      </c>
      <c r="I13">
        <v>30</v>
      </c>
      <c r="J13">
        <v>33.3</v>
      </c>
      <c r="K13">
        <v>5</v>
      </c>
      <c r="L13">
        <v>48.4</v>
      </c>
      <c r="M13">
        <v>30</v>
      </c>
      <c r="N13" t="s">
        <v>18</v>
      </c>
    </row>
    <row r="14" spans="1:14">
      <c r="A14" t="str">
        <f>Hyperlink("https://www.diodes.com/part/view/3.0SMCJ60AQ","3.0SMCJ60AQ")</f>
        <v>3.0SMCJ60AQ</v>
      </c>
      <c r="B14" t="str">
        <f>Hyperlink("https://www.diodes.com/assets/Datasheets/ds40742.pdf","DS40742 Datasheet")</f>
        <v>DS40742 Datasheet</v>
      </c>
      <c r="C14" t="s">
        <v>14</v>
      </c>
      <c r="D14" t="s">
        <v>15</v>
      </c>
      <c r="E14">
        <v>31</v>
      </c>
      <c r="F14" t="s">
        <v>16</v>
      </c>
      <c r="G14" t="s">
        <v>17</v>
      </c>
      <c r="H14" t="s">
        <v>21</v>
      </c>
      <c r="I14">
        <v>60</v>
      </c>
      <c r="J14">
        <v>66.7</v>
      </c>
      <c r="K14">
        <v>5</v>
      </c>
      <c r="L14">
        <v>96.8</v>
      </c>
      <c r="M14">
        <v>30</v>
      </c>
      <c r="N14" t="s">
        <v>18</v>
      </c>
    </row>
    <row r="15" spans="1:14">
      <c r="A15" t="str">
        <f>Hyperlink("https://www.diodes.com/part/view/3.0SMCJ60CAQ","3.0SMCJ60CAQ")</f>
        <v>3.0SMCJ60CAQ</v>
      </c>
      <c r="B15" t="str">
        <f>Hyperlink("https://www.diodes.com/assets/Datasheets/ds40742.pdf","DS40742 Datasheet")</f>
        <v>DS40742 Datasheet</v>
      </c>
      <c r="C15" t="s">
        <v>14</v>
      </c>
      <c r="D15" t="s">
        <v>15</v>
      </c>
      <c r="E15">
        <v>31</v>
      </c>
      <c r="F15" t="s">
        <v>16</v>
      </c>
      <c r="G15" t="s">
        <v>17</v>
      </c>
      <c r="H15" t="s">
        <v>21</v>
      </c>
      <c r="I15">
        <v>60</v>
      </c>
      <c r="J15">
        <v>66.7</v>
      </c>
      <c r="K15">
        <v>5</v>
      </c>
      <c r="L15">
        <v>96.8</v>
      </c>
      <c r="M15">
        <v>30</v>
      </c>
      <c r="N15" t="s">
        <v>18</v>
      </c>
    </row>
    <row r="16" spans="1:14">
      <c r="A16" t="str">
        <f>Hyperlink("https://www.diodes.com/part/view/3.0SMCJ64AQ","3.0SMCJ64AQ")</f>
        <v>3.0SMCJ64AQ</v>
      </c>
      <c r="B16" t="str">
        <f>Hyperlink("https://www.diodes.com/assets/Datasheets/ds40742.pdf","DS40742 Datasheet")</f>
        <v>DS40742 Datasheet</v>
      </c>
      <c r="C16" t="s">
        <v>14</v>
      </c>
      <c r="D16" t="s">
        <v>15</v>
      </c>
      <c r="E16">
        <v>29.1</v>
      </c>
      <c r="F16" t="s">
        <v>16</v>
      </c>
      <c r="G16" t="s">
        <v>17</v>
      </c>
      <c r="H16" t="s">
        <v>21</v>
      </c>
      <c r="I16">
        <v>64</v>
      </c>
      <c r="J16">
        <v>71.1</v>
      </c>
      <c r="K16">
        <v>5</v>
      </c>
      <c r="L16">
        <v>103</v>
      </c>
      <c r="M16">
        <v>30</v>
      </c>
      <c r="N16" t="s">
        <v>18</v>
      </c>
    </row>
    <row r="17" spans="1:14">
      <c r="A17" t="str">
        <f>Hyperlink("https://www.diodes.com/part/view/3.0SMCJ64CAQ","3.0SMCJ64CAQ")</f>
        <v>3.0SMCJ64CAQ</v>
      </c>
      <c r="B17" t="str">
        <f>Hyperlink("https://www.diodes.com/assets/Datasheets/ds40742.pdf","DS40742 Datasheet")</f>
        <v>DS40742 Datasheet</v>
      </c>
      <c r="C17" t="s">
        <v>14</v>
      </c>
      <c r="D17" t="s">
        <v>15</v>
      </c>
      <c r="E17">
        <v>29.1</v>
      </c>
      <c r="F17" t="s">
        <v>16</v>
      </c>
      <c r="G17" t="s">
        <v>19</v>
      </c>
      <c r="H17" t="s">
        <v>21</v>
      </c>
      <c r="I17">
        <v>64</v>
      </c>
      <c r="J17">
        <v>71.1</v>
      </c>
      <c r="K17">
        <v>5</v>
      </c>
      <c r="L17">
        <v>103</v>
      </c>
      <c r="M17">
        <v>30</v>
      </c>
      <c r="N17" t="s">
        <v>18</v>
      </c>
    </row>
    <row r="18" spans="1:14">
      <c r="A18" t="str">
        <f>Hyperlink("https://www.diodes.com/part/view/3.0SMCJ70AQ","3.0SMCJ70AQ")</f>
        <v>3.0SMCJ70AQ</v>
      </c>
      <c r="B18" t="str">
        <f>Hyperlink("https://www.diodes.com/assets/Datasheets/ds40742.pdf","ds40742 Datasheet")</f>
        <v>ds40742 Datasheet</v>
      </c>
      <c r="C18" t="s">
        <v>14</v>
      </c>
      <c r="D18" t="s">
        <v>15</v>
      </c>
      <c r="E18">
        <v>26.5</v>
      </c>
      <c r="F18" t="s">
        <v>16</v>
      </c>
      <c r="G18" t="s">
        <v>17</v>
      </c>
      <c r="H18" t="s">
        <v>21</v>
      </c>
      <c r="I18">
        <v>70</v>
      </c>
      <c r="J18">
        <v>77.8</v>
      </c>
      <c r="K18">
        <v>5</v>
      </c>
      <c r="L18">
        <v>113</v>
      </c>
      <c r="M18">
        <v>30</v>
      </c>
      <c r="N18" t="s">
        <v>18</v>
      </c>
    </row>
    <row r="19" spans="1:14">
      <c r="A19" t="str">
        <f>Hyperlink("https://www.diodes.com/part/view/3.0SMCJ70CAQ","3.0SMCJ70CAQ")</f>
        <v>3.0SMCJ70CAQ</v>
      </c>
      <c r="B19" t="str">
        <f>Hyperlink("https://www.diodes.com/assets/Datasheets/ds40742.pdf","DS40742 Datasheet")</f>
        <v>DS40742 Datasheet</v>
      </c>
      <c r="C19" t="s">
        <v>14</v>
      </c>
      <c r="D19" t="s">
        <v>15</v>
      </c>
      <c r="E19">
        <v>26.5</v>
      </c>
      <c r="F19" t="s">
        <v>16</v>
      </c>
      <c r="G19" t="s">
        <v>17</v>
      </c>
      <c r="H19" t="s">
        <v>21</v>
      </c>
      <c r="I19">
        <v>70</v>
      </c>
      <c r="J19">
        <v>77.8</v>
      </c>
      <c r="K19">
        <v>5</v>
      </c>
      <c r="L19">
        <v>113</v>
      </c>
      <c r="M19">
        <v>30</v>
      </c>
      <c r="N19" t="s">
        <v>18</v>
      </c>
    </row>
    <row r="20" spans="1:14">
      <c r="A20" t="str">
        <f>Hyperlink("https://www.diodes.com/part/view/D10V0H1U2LP","D10V0H1U2LP")</f>
        <v>D10V0H1U2LP</v>
      </c>
      <c r="B20" t="str">
        <f>Hyperlink("https://www.diodes.com/assets/Datasheets/D10V0H1U2LP.pdf","D10V0H1U2LP Datasheet")</f>
        <v>D10V0H1U2LP Datasheet</v>
      </c>
      <c r="C20" t="s">
        <v>22</v>
      </c>
      <c r="D20" t="s">
        <v>23</v>
      </c>
      <c r="F20" t="s">
        <v>16</v>
      </c>
      <c r="G20" t="s">
        <v>24</v>
      </c>
      <c r="H20">
        <v>100</v>
      </c>
      <c r="I20">
        <v>10</v>
      </c>
      <c r="J20">
        <v>11.5</v>
      </c>
      <c r="K20">
        <v>1</v>
      </c>
      <c r="L20">
        <v>20</v>
      </c>
      <c r="M20">
        <v>30</v>
      </c>
      <c r="N20" t="s">
        <v>25</v>
      </c>
    </row>
    <row r="21" spans="1:14">
      <c r="A21" t="str">
        <f>Hyperlink("https://www.diodes.com/part/view/D10V0S1U3LP20","D10V0S1U3LP20")</f>
        <v>D10V0S1U3LP20</v>
      </c>
      <c r="B21" t="str">
        <f>Hyperlink("https://www.diodes.com/assets/Datasheets/D7V5S1U3LP20-D48V0S1U3LP20.pdf","D7V5S1U3LP20-D48V0S1U3LP20 Datasheet")</f>
        <v>D7V5S1U3LP20-D48V0S1U3LP20 Datasheet</v>
      </c>
      <c r="C21" t="s">
        <v>26</v>
      </c>
      <c r="D21" t="s">
        <v>23</v>
      </c>
      <c r="F21" t="s">
        <v>27</v>
      </c>
      <c r="G21" t="s">
        <v>24</v>
      </c>
      <c r="H21">
        <v>1430</v>
      </c>
      <c r="I21">
        <v>10</v>
      </c>
      <c r="J21">
        <v>11.1</v>
      </c>
      <c r="K21">
        <v>0.5</v>
      </c>
      <c r="L21">
        <v>23.2</v>
      </c>
      <c r="M21" t="s">
        <v>28</v>
      </c>
      <c r="N21" t="s">
        <v>29</v>
      </c>
    </row>
    <row r="22" spans="1:14">
      <c r="A22" t="str">
        <f>Hyperlink("https://www.diodes.com/part/view/D10V0X1B2LP","D10V0X1B2LP")</f>
        <v>D10V0X1B2LP</v>
      </c>
      <c r="B22" t="str">
        <f>Hyperlink("https://www.diodes.com/assets/Datasheets/D10V0X1B2LP.pdf","D10V0X1B2LP Datasheet")</f>
        <v>D10V0X1B2LP Datasheet</v>
      </c>
      <c r="C22" t="s">
        <v>30</v>
      </c>
      <c r="D22" t="s">
        <v>23</v>
      </c>
      <c r="F22" t="s">
        <v>27</v>
      </c>
      <c r="G22" t="s">
        <v>20</v>
      </c>
      <c r="H22">
        <v>0.5</v>
      </c>
      <c r="I22">
        <v>10</v>
      </c>
      <c r="J22">
        <v>11.5</v>
      </c>
      <c r="L22">
        <v>23</v>
      </c>
      <c r="M22">
        <v>20</v>
      </c>
      <c r="N22" t="s">
        <v>25</v>
      </c>
    </row>
    <row r="23" spans="1:14">
      <c r="A23" t="str">
        <f>Hyperlink("https://www.diodes.com/part/view/D10V0X1B2LP4Q","D10V0X1B2LP4Q")</f>
        <v>D10V0X1B2LP4Q</v>
      </c>
      <c r="B23" t="str">
        <f>Hyperlink("https://www.diodes.com/assets/Datasheets/DS43178.pdf","DS43178 Datasheet")</f>
        <v>DS43178 Datasheet</v>
      </c>
      <c r="C23" t="s">
        <v>31</v>
      </c>
      <c r="D23" t="s">
        <v>15</v>
      </c>
      <c r="F23" t="s">
        <v>16</v>
      </c>
      <c r="G23" t="s">
        <v>17</v>
      </c>
      <c r="I23">
        <v>10</v>
      </c>
      <c r="J23">
        <v>11.5</v>
      </c>
      <c r="L23">
        <v>23</v>
      </c>
      <c r="N23" t="s">
        <v>32</v>
      </c>
    </row>
    <row r="24" spans="1:14">
      <c r="A24" t="str">
        <f>Hyperlink("https://www.diodes.com/part/view/D10V0X1B2LPQ","D10V0X1B2LPQ")</f>
        <v>D10V0X1B2LPQ</v>
      </c>
      <c r="B24" t="str">
        <f>Hyperlink("https://www.diodes.com/assets/Datasheets/D10V0X1B2LPQ.pdf","D10V0X1B2LPQ Datasheet")</f>
        <v>D10V0X1B2LPQ Datasheet</v>
      </c>
      <c r="C24" t="s">
        <v>30</v>
      </c>
      <c r="D24" t="s">
        <v>15</v>
      </c>
      <c r="F24" t="s">
        <v>16</v>
      </c>
      <c r="G24" t="s">
        <v>20</v>
      </c>
      <c r="H24">
        <v>0.51</v>
      </c>
      <c r="I24">
        <v>10</v>
      </c>
      <c r="J24">
        <v>11.5</v>
      </c>
      <c r="L24">
        <v>20</v>
      </c>
      <c r="M24" t="s">
        <v>33</v>
      </c>
      <c r="N24" t="s">
        <v>25</v>
      </c>
    </row>
    <row r="25" spans="1:14">
      <c r="A25" t="str">
        <f>Hyperlink("https://www.diodes.com/part/view/D1213A-01LP","D1213A-01LP")</f>
        <v>D1213A-01LP</v>
      </c>
      <c r="B25" t="str">
        <f>Hyperlink("https://www.diodes.com/assets/Datasheets/D1213A-01LP.pdf","D1213A-01LP Datasheet")</f>
        <v>D1213A-01LP Datasheet</v>
      </c>
      <c r="D25" t="s">
        <v>23</v>
      </c>
      <c r="F25" t="s">
        <v>16</v>
      </c>
      <c r="G25" t="s">
        <v>24</v>
      </c>
      <c r="H25">
        <v>0.85</v>
      </c>
      <c r="I25">
        <v>3.3</v>
      </c>
      <c r="J25">
        <v>6</v>
      </c>
      <c r="K25">
        <v>0.1</v>
      </c>
      <c r="L25">
        <v>17</v>
      </c>
      <c r="M25">
        <v>8</v>
      </c>
      <c r="N25" t="s">
        <v>25</v>
      </c>
    </row>
    <row r="26" spans="1:14">
      <c r="A26" t="str">
        <f>Hyperlink("https://www.diodes.com/part/view/D1213A-01LP4","D1213A-01LP4")</f>
        <v>D1213A-01LP4</v>
      </c>
      <c r="B26" t="str">
        <f>Hyperlink("https://www.diodes.com/assets/Datasheets/D1213A-01LP4.pdf","D1213A-01LP4 Datasheet")</f>
        <v>D1213A-01LP4 Datasheet</v>
      </c>
      <c r="D26" t="s">
        <v>23</v>
      </c>
      <c r="E26">
        <v>5</v>
      </c>
      <c r="F26" t="s">
        <v>16</v>
      </c>
      <c r="G26" t="s">
        <v>24</v>
      </c>
      <c r="H26">
        <v>0.85</v>
      </c>
      <c r="I26">
        <v>3.3</v>
      </c>
      <c r="J26">
        <v>6</v>
      </c>
      <c r="K26">
        <v>0.1</v>
      </c>
      <c r="L26">
        <v>17</v>
      </c>
      <c r="M26">
        <v>8</v>
      </c>
      <c r="N26" t="s">
        <v>32</v>
      </c>
    </row>
    <row r="27" spans="1:14">
      <c r="A27" t="str">
        <f>Hyperlink("https://www.diodes.com/part/view/D1213A-01LPQ","D1213A-01LPQ")</f>
        <v>D1213A-01LPQ</v>
      </c>
      <c r="B27" t="str">
        <f>Hyperlink("https://www.diodes.com/assets/Datasheets/D1213A-01LPQ.pdf","D1213A-01LPQ Datasheet")</f>
        <v>D1213A-01LPQ Datasheet</v>
      </c>
      <c r="C27" t="s">
        <v>34</v>
      </c>
      <c r="D27" t="s">
        <v>15</v>
      </c>
      <c r="F27" t="s">
        <v>16</v>
      </c>
      <c r="G27" t="s">
        <v>24</v>
      </c>
      <c r="H27">
        <v>0.85</v>
      </c>
      <c r="I27">
        <v>3.3</v>
      </c>
      <c r="J27">
        <v>6</v>
      </c>
      <c r="K27">
        <v>0.1</v>
      </c>
      <c r="L27">
        <v>10</v>
      </c>
      <c r="M27">
        <v>8</v>
      </c>
      <c r="N27" t="s">
        <v>25</v>
      </c>
    </row>
    <row r="28" spans="1:14">
      <c r="A28" t="str">
        <f>Hyperlink("https://www.diodes.com/part/view/D1213A-01SO","D1213A-01SO")</f>
        <v>D1213A-01SO</v>
      </c>
      <c r="B28" t="str">
        <f>Hyperlink("https://www.diodes.com/assets/Datasheets/ds32185.pdf","D1213A-01SO Datasheet")</f>
        <v>D1213A-01SO Datasheet</v>
      </c>
      <c r="D28" t="s">
        <v>23</v>
      </c>
      <c r="E28">
        <v>5</v>
      </c>
      <c r="F28" t="s">
        <v>16</v>
      </c>
      <c r="G28" t="s">
        <v>24</v>
      </c>
      <c r="H28">
        <v>0.85</v>
      </c>
      <c r="I28">
        <v>3.3</v>
      </c>
      <c r="J28">
        <v>6</v>
      </c>
      <c r="K28">
        <v>0.1</v>
      </c>
      <c r="L28">
        <v>17</v>
      </c>
      <c r="M28">
        <v>8</v>
      </c>
      <c r="N28" t="s">
        <v>35</v>
      </c>
    </row>
    <row r="29" spans="1:14">
      <c r="A29" t="str">
        <f>Hyperlink("https://www.diodes.com/part/view/D1213A-01T","D1213A-01T")</f>
        <v>D1213A-01T</v>
      </c>
      <c r="B29" t="str">
        <f>Hyperlink("https://www.diodes.com/assets/Datasheets/D1213A-01T.pdf","D1213A-01T Datasheet")</f>
        <v>D1213A-01T Datasheet</v>
      </c>
      <c r="D29" t="s">
        <v>23</v>
      </c>
      <c r="E29">
        <v>5</v>
      </c>
      <c r="F29" t="s">
        <v>16</v>
      </c>
      <c r="G29" t="s">
        <v>24</v>
      </c>
      <c r="H29">
        <v>0.85</v>
      </c>
      <c r="I29">
        <v>3.3</v>
      </c>
      <c r="J29">
        <v>6</v>
      </c>
      <c r="K29">
        <v>0.1</v>
      </c>
      <c r="L29">
        <v>17</v>
      </c>
      <c r="M29">
        <v>8</v>
      </c>
      <c r="N29" t="s">
        <v>36</v>
      </c>
    </row>
    <row r="30" spans="1:14">
      <c r="A30" t="str">
        <f>Hyperlink("https://www.diodes.com/part/view/D1213A-01W","D1213A-01W")</f>
        <v>D1213A-01W</v>
      </c>
      <c r="B30" t="str">
        <f>Hyperlink("https://www.diodes.com/assets/Datasheets/D1213A-01W.pdf","D1213A-01W Datasheet")</f>
        <v>D1213A-01W Datasheet</v>
      </c>
      <c r="C30" t="s">
        <v>37</v>
      </c>
      <c r="D30" t="s">
        <v>23</v>
      </c>
      <c r="E30">
        <v>5</v>
      </c>
      <c r="F30" t="s">
        <v>16</v>
      </c>
      <c r="G30" t="s">
        <v>24</v>
      </c>
      <c r="H30">
        <v>0.85</v>
      </c>
      <c r="I30">
        <v>3.3</v>
      </c>
      <c r="J30">
        <v>6</v>
      </c>
      <c r="K30">
        <v>0.1</v>
      </c>
      <c r="L30">
        <v>17</v>
      </c>
      <c r="M30">
        <v>8</v>
      </c>
      <c r="N30" t="s">
        <v>38</v>
      </c>
    </row>
    <row r="31" spans="1:14">
      <c r="A31" t="str">
        <f>Hyperlink("https://www.diodes.com/part/view/D1213A-01WQ","D1213A-01WQ")</f>
        <v>D1213A-01WQ</v>
      </c>
      <c r="B31" t="str">
        <f>Hyperlink("https://www.diodes.com/assets/Datasheets/D1213A-01WQ.pdf","D1213A-01WQ Datasheet")</f>
        <v>D1213A-01WQ Datasheet</v>
      </c>
      <c r="C31" t="s">
        <v>37</v>
      </c>
      <c r="D31" t="s">
        <v>15</v>
      </c>
      <c r="F31" t="s">
        <v>16</v>
      </c>
      <c r="G31" t="s">
        <v>24</v>
      </c>
      <c r="H31">
        <v>0.85</v>
      </c>
      <c r="I31">
        <v>3.3</v>
      </c>
      <c r="J31">
        <v>6</v>
      </c>
      <c r="K31">
        <v>0.1</v>
      </c>
      <c r="L31">
        <v>17</v>
      </c>
      <c r="M31">
        <v>8</v>
      </c>
      <c r="N31" t="s">
        <v>38</v>
      </c>
    </row>
    <row r="32" spans="1:14">
      <c r="A32" t="str">
        <f>Hyperlink("https://www.diodes.com/part/view/D1213A-01WS","D1213A-01WS")</f>
        <v>D1213A-01WS</v>
      </c>
      <c r="B32" t="str">
        <f>Hyperlink("https://www.diodes.com/assets/Datasheets/D1213A-01WS.pdf","D1213A-01WS Datasheet")</f>
        <v>D1213A-01WS Datasheet</v>
      </c>
      <c r="D32" t="s">
        <v>23</v>
      </c>
      <c r="E32">
        <v>5</v>
      </c>
      <c r="F32" t="s">
        <v>16</v>
      </c>
      <c r="G32" t="s">
        <v>24</v>
      </c>
      <c r="H32">
        <v>0.85</v>
      </c>
      <c r="I32">
        <v>3.3</v>
      </c>
      <c r="J32">
        <v>6</v>
      </c>
      <c r="K32">
        <v>0.1</v>
      </c>
      <c r="L32">
        <v>17</v>
      </c>
      <c r="M32">
        <v>8</v>
      </c>
      <c r="N32" t="s">
        <v>39</v>
      </c>
    </row>
    <row r="33" spans="1:14">
      <c r="A33" t="str">
        <f>Hyperlink("https://www.diodes.com/part/view/D1213A-01WSQ","D1213A-01WSQ")</f>
        <v>D1213A-01WSQ</v>
      </c>
      <c r="B33" t="str">
        <f>Hyperlink("https://www.diodes.com/assets/Datasheets/D1213A-01WSQ.pdf","D1213A 01WSQ Datasheet")</f>
        <v>D1213A 01WSQ Datasheet</v>
      </c>
      <c r="C33" t="s">
        <v>40</v>
      </c>
      <c r="D33" t="s">
        <v>15</v>
      </c>
      <c r="F33" t="s">
        <v>16</v>
      </c>
      <c r="G33" t="s">
        <v>24</v>
      </c>
      <c r="H33">
        <v>0.85</v>
      </c>
      <c r="I33">
        <v>6</v>
      </c>
      <c r="J33">
        <v>6</v>
      </c>
      <c r="K33">
        <v>1</v>
      </c>
      <c r="L33">
        <v>20</v>
      </c>
      <c r="M33">
        <v>25</v>
      </c>
      <c r="N33" t="s">
        <v>39</v>
      </c>
    </row>
    <row r="34" spans="1:14">
      <c r="A34" t="str">
        <f>Hyperlink("https://www.diodes.com/part/view/D1213A-02S","D1213A-02S")</f>
        <v>D1213A-02S</v>
      </c>
      <c r="B34" t="str">
        <f>Hyperlink("https://www.diodes.com/assets/Datasheets/D1213A-02S.pdf","D1213A-02S Datasheet")</f>
        <v>D1213A-02S Datasheet</v>
      </c>
      <c r="D34" t="s">
        <v>23</v>
      </c>
      <c r="E34">
        <v>5</v>
      </c>
      <c r="F34" t="s">
        <v>16</v>
      </c>
      <c r="G34" t="s">
        <v>41</v>
      </c>
      <c r="H34">
        <v>0.85</v>
      </c>
      <c r="I34">
        <v>3.3</v>
      </c>
      <c r="J34">
        <v>6</v>
      </c>
      <c r="K34">
        <v>0.1</v>
      </c>
      <c r="L34">
        <v>17</v>
      </c>
      <c r="M34">
        <v>8</v>
      </c>
      <c r="N34" t="s">
        <v>42</v>
      </c>
    </row>
    <row r="35" spans="1:14">
      <c r="A35" t="str">
        <f>Hyperlink("https://www.diodes.com/part/view/D1213A-02SM","D1213A-02SM")</f>
        <v>D1213A-02SM</v>
      </c>
      <c r="B35" t="str">
        <f>Hyperlink("https://www.diodes.com/assets/Datasheets/D1213A-02SM.pdf","D1213A-02SM Datasheet")</f>
        <v>D1213A-02SM Datasheet</v>
      </c>
      <c r="D35" t="s">
        <v>23</v>
      </c>
      <c r="E35">
        <v>5</v>
      </c>
      <c r="F35" t="s">
        <v>16</v>
      </c>
      <c r="G35" t="s">
        <v>41</v>
      </c>
      <c r="H35">
        <v>0.85</v>
      </c>
      <c r="I35">
        <v>3.3</v>
      </c>
      <c r="J35">
        <v>6</v>
      </c>
      <c r="K35">
        <v>0.1</v>
      </c>
      <c r="L35">
        <v>17</v>
      </c>
      <c r="M35">
        <v>8</v>
      </c>
      <c r="N35" t="s">
        <v>43</v>
      </c>
    </row>
    <row r="36" spans="1:14">
      <c r="A36" t="str">
        <f>Hyperlink("https://www.diodes.com/part/view/D1213A-02SO","D1213A-02SO")</f>
        <v>D1213A-02SO</v>
      </c>
      <c r="B36" t="str">
        <f>Hyperlink("https://www.diodes.com/assets/Datasheets/D1213A-02SO.pdf","D1213A-02SO Datasheet")</f>
        <v>D1213A-02SO Datasheet</v>
      </c>
      <c r="D36" t="s">
        <v>23</v>
      </c>
      <c r="E36">
        <v>5</v>
      </c>
      <c r="F36" t="s">
        <v>16</v>
      </c>
      <c r="G36" t="s">
        <v>41</v>
      </c>
      <c r="H36">
        <v>0.85</v>
      </c>
      <c r="I36">
        <v>3.3</v>
      </c>
      <c r="J36">
        <v>6</v>
      </c>
      <c r="K36">
        <v>0.1</v>
      </c>
      <c r="L36">
        <v>17</v>
      </c>
      <c r="M36">
        <v>8</v>
      </c>
      <c r="N36" t="s">
        <v>44</v>
      </c>
    </row>
    <row r="37" spans="1:14">
      <c r="A37" t="str">
        <f>Hyperlink("https://www.diodes.com/part/view/D1213A-02SOL","D1213A-02SOL")</f>
        <v>D1213A-02SOL</v>
      </c>
      <c r="B37" t="str">
        <f>Hyperlink("https://www.diodes.com/assets/Datasheets/D1213A-02SOL.pdf","D1213A-02SOL Datasheet")</f>
        <v>D1213A-02SOL Datasheet</v>
      </c>
      <c r="D37" t="s">
        <v>23</v>
      </c>
      <c r="E37">
        <v>5</v>
      </c>
      <c r="F37" t="s">
        <v>16</v>
      </c>
      <c r="G37" t="s">
        <v>41</v>
      </c>
      <c r="H37">
        <v>0.85</v>
      </c>
      <c r="I37">
        <v>3.3</v>
      </c>
      <c r="J37">
        <v>6</v>
      </c>
      <c r="K37">
        <v>0.1</v>
      </c>
      <c r="L37">
        <v>17</v>
      </c>
      <c r="M37">
        <v>8</v>
      </c>
      <c r="N37" t="s">
        <v>35</v>
      </c>
    </row>
    <row r="38" spans="1:14">
      <c r="A38" t="str">
        <f>Hyperlink("https://www.diodes.com/part/view/D1213A-02SOLQ","D1213A-02SOLQ")</f>
        <v>D1213A-02SOLQ</v>
      </c>
      <c r="B38" t="str">
        <f>Hyperlink("https://www.diodes.com/assets/Datasheets/D1213A-02SOLQ.pdf","D1213A-02SOLQ Datasheet")</f>
        <v>D1213A-02SOLQ Datasheet</v>
      </c>
      <c r="C38" t="s">
        <v>45</v>
      </c>
      <c r="D38" t="s">
        <v>15</v>
      </c>
      <c r="E38">
        <v>5</v>
      </c>
      <c r="F38" t="s">
        <v>16</v>
      </c>
      <c r="G38" t="s">
        <v>41</v>
      </c>
      <c r="H38">
        <v>0.85</v>
      </c>
      <c r="I38">
        <v>3.3</v>
      </c>
      <c r="J38">
        <v>6</v>
      </c>
      <c r="K38">
        <v>0.1</v>
      </c>
      <c r="M38" t="s">
        <v>46</v>
      </c>
      <c r="N38" t="s">
        <v>35</v>
      </c>
    </row>
    <row r="39" spans="1:14">
      <c r="A39" t="str">
        <f>Hyperlink("https://www.diodes.com/part/view/D1213A-02SR","D1213A-02SR")</f>
        <v>D1213A-02SR</v>
      </c>
      <c r="B39" t="str">
        <f>Hyperlink("https://www.diodes.com/assets/Datasheets/ds32151.pdf","D1213A-02SR Datasheet")</f>
        <v>D1213A-02SR Datasheet</v>
      </c>
      <c r="D39" t="s">
        <v>23</v>
      </c>
      <c r="E39">
        <v>5</v>
      </c>
      <c r="F39" t="s">
        <v>16</v>
      </c>
      <c r="G39" t="s">
        <v>41</v>
      </c>
      <c r="H39">
        <v>0.85</v>
      </c>
      <c r="I39">
        <v>3.3</v>
      </c>
      <c r="J39">
        <v>6</v>
      </c>
      <c r="K39">
        <v>0.1</v>
      </c>
      <c r="L39">
        <v>17</v>
      </c>
      <c r="M39">
        <v>8</v>
      </c>
      <c r="N39" t="s">
        <v>47</v>
      </c>
    </row>
    <row r="40" spans="1:14">
      <c r="A40" t="str">
        <f>Hyperlink("https://www.diodes.com/part/view/D1213A-02WL","D1213A-02WL")</f>
        <v>D1213A-02WL</v>
      </c>
      <c r="B40" t="str">
        <f>Hyperlink("https://www.diodes.com/assets/Datasheets/D1213A-02WL.pdf","D1213A-02WL Datasheet")</f>
        <v>D1213A-02WL Datasheet</v>
      </c>
      <c r="D40" t="s">
        <v>23</v>
      </c>
      <c r="E40">
        <v>5</v>
      </c>
      <c r="F40" t="s">
        <v>16</v>
      </c>
      <c r="G40" t="s">
        <v>41</v>
      </c>
      <c r="H40">
        <v>0.85</v>
      </c>
      <c r="I40">
        <v>3.3</v>
      </c>
      <c r="J40">
        <v>6</v>
      </c>
      <c r="K40">
        <v>0.1</v>
      </c>
      <c r="L40">
        <v>17</v>
      </c>
      <c r="M40">
        <v>8</v>
      </c>
      <c r="N40" t="s">
        <v>38</v>
      </c>
    </row>
    <row r="41" spans="1:14">
      <c r="A41" t="str">
        <f>Hyperlink("https://www.diodes.com/part/view/D1213A-02WLQ","D1213A-02WLQ")</f>
        <v>D1213A-02WLQ</v>
      </c>
      <c r="B41" t="str">
        <f>Hyperlink("https://www.diodes.com/assets/Datasheets/D1213A-02WLQ.pdf","D1213A-02WLQ Datasheet")</f>
        <v>D1213A-02WLQ Datasheet</v>
      </c>
      <c r="C41" t="s">
        <v>45</v>
      </c>
      <c r="D41" t="s">
        <v>15</v>
      </c>
      <c r="F41" t="s">
        <v>16</v>
      </c>
      <c r="G41" t="s">
        <v>19</v>
      </c>
      <c r="H41">
        <v>0.85</v>
      </c>
      <c r="I41">
        <v>5.5</v>
      </c>
      <c r="J41">
        <v>6</v>
      </c>
      <c r="K41">
        <v>1</v>
      </c>
      <c r="L41">
        <v>17</v>
      </c>
      <c r="M41" t="s">
        <v>28</v>
      </c>
      <c r="N41" t="s">
        <v>38</v>
      </c>
    </row>
    <row r="42" spans="1:14">
      <c r="A42" t="str">
        <f>Hyperlink("https://www.diodes.com/part/view/D1213A-04MR","D1213A-04MR")</f>
        <v>D1213A-04MR</v>
      </c>
      <c r="B42" t="str">
        <f>Hyperlink("https://www.diodes.com/assets/Datasheets/D1213A-04MR.pdf","D1213A-04MR Datasheet")</f>
        <v>D1213A-04MR Datasheet</v>
      </c>
      <c r="D42" t="s">
        <v>23</v>
      </c>
      <c r="E42">
        <v>5</v>
      </c>
      <c r="F42" t="s">
        <v>16</v>
      </c>
      <c r="G42" t="s">
        <v>48</v>
      </c>
      <c r="H42">
        <v>0.85</v>
      </c>
      <c r="I42">
        <v>3.3</v>
      </c>
      <c r="J42">
        <v>6</v>
      </c>
      <c r="K42">
        <v>0.1</v>
      </c>
      <c r="L42">
        <v>17</v>
      </c>
      <c r="M42">
        <v>8</v>
      </c>
      <c r="N42" t="s">
        <v>49</v>
      </c>
    </row>
    <row r="43" spans="1:14">
      <c r="A43" t="str">
        <f>Hyperlink("https://www.diodes.com/part/view/D1213A-04S","D1213A-04S")</f>
        <v>D1213A-04S</v>
      </c>
      <c r="B43" t="str">
        <f>Hyperlink("https://www.diodes.com/assets/Datasheets/D1213A-04S.pdf","D1213A-04S Datasheet")</f>
        <v>D1213A-04S Datasheet</v>
      </c>
      <c r="C43" t="s">
        <v>50</v>
      </c>
      <c r="D43" t="s">
        <v>23</v>
      </c>
      <c r="E43">
        <v>5</v>
      </c>
      <c r="F43" t="s">
        <v>16</v>
      </c>
      <c r="G43" t="s">
        <v>48</v>
      </c>
      <c r="H43">
        <v>0.85</v>
      </c>
      <c r="I43">
        <v>3.3</v>
      </c>
      <c r="J43">
        <v>6</v>
      </c>
      <c r="K43">
        <v>0.1</v>
      </c>
      <c r="L43">
        <v>17</v>
      </c>
      <c r="M43">
        <v>8</v>
      </c>
      <c r="N43" t="s">
        <v>51</v>
      </c>
    </row>
    <row r="44" spans="1:14">
      <c r="A44" t="str">
        <f>Hyperlink("https://www.diodes.com/part/view/D1213A-04SO","D1213A-04SO")</f>
        <v>D1213A-04SO</v>
      </c>
      <c r="B44" t="str">
        <f>Hyperlink("https://www.diodes.com/assets/Datasheets/ds32144.pdf","D1213A-04SO Datasheet")</f>
        <v>D1213A-04SO Datasheet</v>
      </c>
      <c r="D44" t="s">
        <v>23</v>
      </c>
      <c r="E44">
        <v>5</v>
      </c>
      <c r="F44" t="s">
        <v>16</v>
      </c>
      <c r="G44" t="s">
        <v>48</v>
      </c>
      <c r="H44">
        <v>0.85</v>
      </c>
      <c r="I44">
        <v>3.3</v>
      </c>
      <c r="J44">
        <v>6</v>
      </c>
      <c r="K44">
        <v>0.1</v>
      </c>
      <c r="L44">
        <v>17</v>
      </c>
      <c r="M44">
        <v>8</v>
      </c>
      <c r="N44" t="s">
        <v>44</v>
      </c>
    </row>
    <row r="45" spans="1:14">
      <c r="A45" t="str">
        <f>Hyperlink("https://www.diodes.com/part/view/D1213A-04TS","D1213A-04TS")</f>
        <v>D1213A-04TS</v>
      </c>
      <c r="B45" t="str">
        <f>Hyperlink("https://www.diodes.com/assets/Datasheets/D1213A-04TS.pdf","D1213A-04TS Datasheet")</f>
        <v>D1213A-04TS Datasheet</v>
      </c>
      <c r="D45" t="s">
        <v>23</v>
      </c>
      <c r="E45">
        <v>5</v>
      </c>
      <c r="F45" t="s">
        <v>16</v>
      </c>
      <c r="G45" t="s">
        <v>48</v>
      </c>
      <c r="H45">
        <v>0.85</v>
      </c>
      <c r="I45">
        <v>3.3</v>
      </c>
      <c r="J45">
        <v>6</v>
      </c>
      <c r="K45">
        <v>0.1</v>
      </c>
      <c r="L45">
        <v>17</v>
      </c>
      <c r="M45">
        <v>8</v>
      </c>
      <c r="N45" t="s">
        <v>52</v>
      </c>
    </row>
    <row r="46" spans="1:14">
      <c r="A46" t="str">
        <f>Hyperlink("https://www.diodes.com/part/view/D1213A-04V","D1213A-04V")</f>
        <v>D1213A-04V</v>
      </c>
      <c r="B46" t="str">
        <f>Hyperlink("https://www.diodes.com/assets/Datasheets/D1213A-04V.pdf","D1213A-04V Datasheet")</f>
        <v>D1213A-04V Datasheet</v>
      </c>
      <c r="D46" t="s">
        <v>23</v>
      </c>
      <c r="F46" t="s">
        <v>16</v>
      </c>
      <c r="G46" t="s">
        <v>48</v>
      </c>
      <c r="H46">
        <v>0.85</v>
      </c>
      <c r="I46">
        <v>3.3</v>
      </c>
      <c r="J46">
        <v>6</v>
      </c>
      <c r="K46">
        <v>0.1</v>
      </c>
      <c r="L46">
        <v>17</v>
      </c>
      <c r="M46">
        <v>8</v>
      </c>
      <c r="N46" t="s">
        <v>53</v>
      </c>
    </row>
    <row r="47" spans="1:14">
      <c r="A47" t="str">
        <f>Hyperlink("https://www.diodes.com/part/view/D1213A-04VQ","D1213A-04VQ")</f>
        <v>D1213A-04VQ</v>
      </c>
      <c r="B47" t="str">
        <f>Hyperlink("https://www.diodes.com/assets/Datasheets/D1213A-04VQ.pdf","D1213A-04VQ Datasheet")</f>
        <v>D1213A-04VQ Datasheet</v>
      </c>
      <c r="C47" t="s">
        <v>54</v>
      </c>
      <c r="D47" t="s">
        <v>15</v>
      </c>
      <c r="F47" t="s">
        <v>16</v>
      </c>
      <c r="G47" t="s">
        <v>48</v>
      </c>
      <c r="H47">
        <v>1.2</v>
      </c>
      <c r="I47">
        <v>3.3</v>
      </c>
      <c r="J47">
        <v>6</v>
      </c>
      <c r="K47">
        <v>0.1</v>
      </c>
      <c r="L47">
        <v>18</v>
      </c>
      <c r="M47" t="s">
        <v>55</v>
      </c>
      <c r="N47" t="s">
        <v>53</v>
      </c>
    </row>
    <row r="48" spans="1:14">
      <c r="A48" t="str">
        <f>Hyperlink("https://www.diodes.com/part/view/D12V0H1U2LP","D12V0H1U2LP")</f>
        <v>D12V0H1U2LP</v>
      </c>
      <c r="B48" t="str">
        <f>Hyperlink("https://www.diodes.com/assets/Datasheets/D12V0H1U2LP.pdf","D12V0H1U2LP Datasheet")</f>
        <v>D12V0H1U2LP Datasheet</v>
      </c>
      <c r="D48" t="s">
        <v>23</v>
      </c>
      <c r="E48">
        <v>13</v>
      </c>
      <c r="F48" t="s">
        <v>16</v>
      </c>
      <c r="G48" t="s">
        <v>24</v>
      </c>
      <c r="H48">
        <v>80</v>
      </c>
      <c r="I48">
        <v>12</v>
      </c>
      <c r="J48">
        <v>13.3</v>
      </c>
      <c r="K48">
        <v>0.01</v>
      </c>
      <c r="L48">
        <v>23</v>
      </c>
      <c r="M48">
        <v>30</v>
      </c>
      <c r="N48" t="s">
        <v>25</v>
      </c>
    </row>
    <row r="49" spans="1:14">
      <c r="A49" t="str">
        <f>Hyperlink("https://www.diodes.com/part/view/D12V0H1U2LP1610","D12V0H1U2LP1610")</f>
        <v>D12V0H1U2LP1610</v>
      </c>
      <c r="B49" t="str">
        <f>Hyperlink("https://www.diodes.com/assets/Datasheets/D12V0H1U2LP1610.pdf","D12V0H1U2LP1610 Datasheet")</f>
        <v>D12V0H1U2LP1610 Datasheet</v>
      </c>
      <c r="C49" t="s">
        <v>56</v>
      </c>
      <c r="D49" t="s">
        <v>23</v>
      </c>
      <c r="E49">
        <v>50</v>
      </c>
      <c r="F49" t="s">
        <v>16</v>
      </c>
      <c r="G49" t="s">
        <v>24</v>
      </c>
      <c r="H49">
        <v>350</v>
      </c>
      <c r="I49">
        <v>12</v>
      </c>
      <c r="J49">
        <v>13</v>
      </c>
      <c r="K49">
        <v>0.1</v>
      </c>
      <c r="L49">
        <v>20</v>
      </c>
      <c r="M49">
        <v>30</v>
      </c>
      <c r="N49" t="s">
        <v>57</v>
      </c>
    </row>
    <row r="50" spans="1:14">
      <c r="A50" t="str">
        <f>Hyperlink("https://www.diodes.com/part/view/D12V0H1U2WS","D12V0H1U2WS")</f>
        <v>D12V0H1U2WS</v>
      </c>
      <c r="B50" t="str">
        <f>Hyperlink("https://www.diodes.com/assets/Datasheets/D12V0H1U2WS.pdf","D12V0H1U2WS Datasheet")</f>
        <v>D12V0H1U2WS Datasheet</v>
      </c>
      <c r="D50" t="s">
        <v>23</v>
      </c>
      <c r="F50" t="s">
        <v>16</v>
      </c>
      <c r="G50" t="s">
        <v>24</v>
      </c>
      <c r="H50">
        <v>180</v>
      </c>
      <c r="I50">
        <v>12</v>
      </c>
      <c r="J50">
        <v>13.3</v>
      </c>
      <c r="K50">
        <v>0.01</v>
      </c>
      <c r="L50">
        <v>25</v>
      </c>
      <c r="M50">
        <v>30</v>
      </c>
      <c r="N50" t="s">
        <v>39</v>
      </c>
    </row>
    <row r="51" spans="1:14">
      <c r="A51" t="str">
        <f>Hyperlink("https://www.diodes.com/part/view/D12V0H1U2WSQ","D12V0H1U2WSQ")</f>
        <v>D12V0H1U2WSQ</v>
      </c>
      <c r="B51" t="str">
        <f>Hyperlink("https://www.diodes.com/assets/Datasheets/D12V0H1U2WSQ.pdf","D12V0H1U2WSQ Datasheet")</f>
        <v>D12V0H1U2WSQ Datasheet</v>
      </c>
      <c r="C51" t="s">
        <v>22</v>
      </c>
      <c r="D51" t="s">
        <v>15</v>
      </c>
      <c r="F51" t="s">
        <v>16</v>
      </c>
      <c r="G51" t="s">
        <v>19</v>
      </c>
      <c r="H51">
        <v>180</v>
      </c>
      <c r="I51">
        <v>12</v>
      </c>
      <c r="J51">
        <v>13.3</v>
      </c>
      <c r="K51">
        <v>0.1</v>
      </c>
      <c r="L51">
        <v>24</v>
      </c>
      <c r="M51" t="s">
        <v>28</v>
      </c>
      <c r="N51" t="s">
        <v>39</v>
      </c>
    </row>
    <row r="52" spans="1:14">
      <c r="A52" t="str">
        <f>Hyperlink("https://www.diodes.com/part/view/D12V0H2U3SO","D12V0H2U3SO")</f>
        <v>D12V0H2U3SO</v>
      </c>
      <c r="B52" t="str">
        <f>Hyperlink("https://www.diodes.com/assets/Datasheets/D12V0H2U3SO.pdf","D12V0H2U3SO Datasheet")</f>
        <v>D12V0H2U3SO Datasheet</v>
      </c>
      <c r="C52" t="s">
        <v>58</v>
      </c>
      <c r="D52" t="s">
        <v>23</v>
      </c>
      <c r="E52">
        <v>12</v>
      </c>
      <c r="F52" t="s">
        <v>16</v>
      </c>
      <c r="G52" t="s">
        <v>41</v>
      </c>
      <c r="H52">
        <v>78</v>
      </c>
      <c r="I52">
        <v>12</v>
      </c>
      <c r="J52">
        <v>14.2</v>
      </c>
      <c r="L52">
        <v>25</v>
      </c>
      <c r="M52">
        <v>8</v>
      </c>
      <c r="N52" t="s">
        <v>35</v>
      </c>
    </row>
    <row r="53" spans="1:14">
      <c r="A53" t="str">
        <f>Hyperlink("https://www.diodes.com/part/view/D12V0HA1U2LP","D12V0HA1U2LP")</f>
        <v>D12V0HA1U2LP</v>
      </c>
      <c r="B53" t="str">
        <f>Hyperlink("https://www.diodes.com/assets/Datasheets/D12V0HA1U2LP.pdf","D12V0HA1U2LP Datasheet")</f>
        <v>D12V0HA1U2LP Datasheet</v>
      </c>
      <c r="C53" t="s">
        <v>59</v>
      </c>
      <c r="D53" t="s">
        <v>23</v>
      </c>
      <c r="F53" t="s">
        <v>27</v>
      </c>
      <c r="G53" t="s">
        <v>24</v>
      </c>
      <c r="H53">
        <v>110</v>
      </c>
      <c r="I53">
        <v>12</v>
      </c>
      <c r="J53">
        <v>13.5</v>
      </c>
      <c r="K53">
        <v>0.02</v>
      </c>
      <c r="L53">
        <v>23</v>
      </c>
      <c r="M53">
        <v>30</v>
      </c>
      <c r="N53" t="s">
        <v>25</v>
      </c>
    </row>
    <row r="54" spans="1:14">
      <c r="A54" t="str">
        <f>Hyperlink("https://www.diodes.com/part/view/D12V0HA1U2LPQ","D12V0HA1U2LPQ")</f>
        <v>D12V0HA1U2LPQ</v>
      </c>
      <c r="B54" t="str">
        <f>Hyperlink("https://www.diodes.com/assets/Datasheets/D12V0HA1U2LPQ.pdf","D12V0HA1U2LPQ Datasheet")</f>
        <v>D12V0HA1U2LPQ Datasheet</v>
      </c>
      <c r="C54" t="s">
        <v>22</v>
      </c>
      <c r="D54" t="s">
        <v>15</v>
      </c>
      <c r="E54">
        <v>25</v>
      </c>
      <c r="F54" t="s">
        <v>16</v>
      </c>
      <c r="G54" t="s">
        <v>19</v>
      </c>
      <c r="H54">
        <v>1</v>
      </c>
      <c r="I54">
        <v>12</v>
      </c>
      <c r="J54">
        <v>13.5</v>
      </c>
      <c r="K54">
        <v>0.1</v>
      </c>
      <c r="M54" t="s">
        <v>28</v>
      </c>
      <c r="N54" t="s">
        <v>25</v>
      </c>
    </row>
    <row r="55" spans="1:14">
      <c r="A55" t="str">
        <f>Hyperlink("https://www.diodes.com/part/view/D12V0HA1U2SLP","D12V0HA1U2SLP")</f>
        <v>D12V0HA1U2SLP</v>
      </c>
      <c r="B55" t="str">
        <f>Hyperlink("https://www.diodes.com/assets/Datasheets/D12V0HA1U2SLP.pdf","D12V0HA1U2SLP Datasheet")</f>
        <v>D12V0HA1U2SLP Datasheet</v>
      </c>
      <c r="C55" t="s">
        <v>60</v>
      </c>
      <c r="D55" t="s">
        <v>23</v>
      </c>
      <c r="F55" t="s">
        <v>27</v>
      </c>
      <c r="G55" t="s">
        <v>24</v>
      </c>
      <c r="H55">
        <v>140</v>
      </c>
      <c r="I55">
        <v>12</v>
      </c>
      <c r="J55">
        <v>13.5</v>
      </c>
      <c r="K55">
        <v>0.02</v>
      </c>
      <c r="M55">
        <v>30</v>
      </c>
      <c r="N55" t="s">
        <v>61</v>
      </c>
    </row>
    <row r="56" spans="1:14">
      <c r="A56" t="str">
        <f>Hyperlink("https://www.diodes.com/part/view/D12V0L1B2LP","D12V0L1B2LP")</f>
        <v>D12V0L1B2LP</v>
      </c>
      <c r="B56" t="str">
        <f>Hyperlink("https://www.diodes.com/assets/Datasheets/D12V0L1B2LP.pdf","D12V0L1B2LP Datasheet")</f>
        <v>D12V0L1B2LP Datasheet</v>
      </c>
      <c r="D56" t="s">
        <v>23</v>
      </c>
      <c r="E56">
        <v>4</v>
      </c>
      <c r="F56" t="s">
        <v>16</v>
      </c>
      <c r="G56" t="s">
        <v>20</v>
      </c>
      <c r="H56">
        <v>10</v>
      </c>
      <c r="I56">
        <v>12</v>
      </c>
      <c r="J56">
        <v>13</v>
      </c>
      <c r="K56">
        <v>0.001</v>
      </c>
      <c r="L56">
        <v>25</v>
      </c>
      <c r="M56">
        <v>30</v>
      </c>
      <c r="N56" t="s">
        <v>25</v>
      </c>
    </row>
    <row r="57" spans="1:14">
      <c r="A57" t="str">
        <f>Hyperlink("https://www.diodes.com/part/view/D12V0M1U2LP3","D12V0M1U2LP3")</f>
        <v>D12V0M1U2LP3</v>
      </c>
      <c r="B57" t="str">
        <f>Hyperlink("https://www.diodes.com/assets/Datasheets/D12V0M1U2LP3.pdf","D12V0M1U2LP3 Datasheet")</f>
        <v>D12V0M1U2LP3 Datasheet</v>
      </c>
      <c r="C57" t="s">
        <v>62</v>
      </c>
      <c r="D57" t="s">
        <v>23</v>
      </c>
      <c r="F57" t="s">
        <v>16</v>
      </c>
      <c r="G57" t="s">
        <v>24</v>
      </c>
      <c r="H57">
        <v>22</v>
      </c>
      <c r="I57">
        <v>12</v>
      </c>
      <c r="J57">
        <v>13</v>
      </c>
      <c r="K57">
        <v>1</v>
      </c>
      <c r="L57">
        <v>25</v>
      </c>
      <c r="M57">
        <v>30</v>
      </c>
      <c r="N57" t="s">
        <v>63</v>
      </c>
    </row>
    <row r="58" spans="1:14">
      <c r="A58" t="str">
        <f>Hyperlink("https://www.diodes.com/part/view/D12V0M1U2S9","D12V0M1U2S9")</f>
        <v>D12V0M1U2S9</v>
      </c>
      <c r="B58" t="str">
        <f>Hyperlink("https://www.diodes.com/assets/Datasheets/D12V0M1U2S9.pdf","D12V0M1U2S9 Datasheet")</f>
        <v>D12V0M1U2S9 Datasheet</v>
      </c>
      <c r="D58" t="s">
        <v>23</v>
      </c>
      <c r="E58">
        <v>4</v>
      </c>
      <c r="F58" t="s">
        <v>16</v>
      </c>
      <c r="G58" t="s">
        <v>24</v>
      </c>
      <c r="H58">
        <v>20</v>
      </c>
      <c r="I58">
        <v>12</v>
      </c>
      <c r="J58">
        <v>13</v>
      </c>
      <c r="K58">
        <v>0.001</v>
      </c>
      <c r="L58">
        <v>25</v>
      </c>
      <c r="M58">
        <v>30</v>
      </c>
      <c r="N58" t="s">
        <v>64</v>
      </c>
    </row>
    <row r="59" spans="1:14">
      <c r="A59" t="str">
        <f>Hyperlink("https://www.diodes.com/part/view/D12V0M1U2T","D12V0M1U2T")</f>
        <v>D12V0M1U2T</v>
      </c>
      <c r="B59" t="str">
        <f>Hyperlink("https://www.diodes.com/assets/Datasheets/D12V0M1U2T.pdf","D12V0M1U2T Datasheet")</f>
        <v>D12V0M1U2T Datasheet</v>
      </c>
      <c r="C59" t="s">
        <v>65</v>
      </c>
      <c r="D59" t="s">
        <v>23</v>
      </c>
      <c r="E59">
        <v>6</v>
      </c>
      <c r="F59" t="s">
        <v>16</v>
      </c>
      <c r="G59" t="s">
        <v>19</v>
      </c>
      <c r="H59">
        <v>45</v>
      </c>
      <c r="I59">
        <v>12</v>
      </c>
      <c r="J59">
        <v>14.2</v>
      </c>
      <c r="K59">
        <v>0.05</v>
      </c>
      <c r="L59">
        <v>30</v>
      </c>
      <c r="M59">
        <v>30</v>
      </c>
      <c r="N59" t="s">
        <v>36</v>
      </c>
    </row>
    <row r="60" spans="1:14">
      <c r="A60" t="str">
        <f>Hyperlink("https://www.diodes.com/part/view/D12V0S1U2LP1608","D12V0S1U2LP1608")</f>
        <v>D12V0S1U2LP1608</v>
      </c>
      <c r="B60" t="str">
        <f>Hyperlink("https://www.diodes.com/assets/Datasheets/D12V0S1U2LP1608-D50V0S1U2LP1608.pdf","D12V0S1U2LP1608 _ D50V0S1U2LP1608 Datasheet")</f>
        <v>D12V0S1U2LP1608 _ D50V0S1U2LP1608 Datasheet</v>
      </c>
      <c r="C60" t="s">
        <v>66</v>
      </c>
      <c r="D60" t="s">
        <v>23</v>
      </c>
      <c r="F60" t="s">
        <v>27</v>
      </c>
      <c r="G60" t="s">
        <v>19</v>
      </c>
      <c r="H60">
        <v>380</v>
      </c>
      <c r="I60">
        <v>12</v>
      </c>
      <c r="J60">
        <v>13</v>
      </c>
      <c r="K60">
        <v>1</v>
      </c>
      <c r="L60">
        <v>22</v>
      </c>
      <c r="M60" t="s">
        <v>28</v>
      </c>
      <c r="N60" t="s">
        <v>67</v>
      </c>
    </row>
    <row r="61" spans="1:14">
      <c r="A61" t="str">
        <f>Hyperlink("https://www.diodes.com/part/view/D12V0S1U2LP1610","D12V0S1U2LP1610")</f>
        <v>D12V0S1U2LP1610</v>
      </c>
      <c r="B61" t="str">
        <f>Hyperlink("https://www.diodes.com/assets/Datasheets/D12V0S1U2LP1610_D50V0S1U2LP1610.pdf","D12V0S1U2LP1610_D50V0S1U2LP1610 Datasheet")</f>
        <v>D12V0S1U2LP1610_D50V0S1U2LP1610 Datasheet</v>
      </c>
      <c r="C61" t="s">
        <v>66</v>
      </c>
      <c r="D61" t="s">
        <v>23</v>
      </c>
      <c r="F61" t="s">
        <v>27</v>
      </c>
      <c r="G61" t="s">
        <v>19</v>
      </c>
      <c r="H61">
        <v>400</v>
      </c>
      <c r="I61">
        <v>12</v>
      </c>
      <c r="J61">
        <v>13</v>
      </c>
      <c r="K61">
        <v>0.2</v>
      </c>
      <c r="L61">
        <v>20</v>
      </c>
      <c r="M61" t="s">
        <v>28</v>
      </c>
      <c r="N61" t="s">
        <v>57</v>
      </c>
    </row>
    <row r="62" spans="1:14">
      <c r="A62" t="str">
        <f>Hyperlink("https://www.diodes.com/part/view/D12V0S1U2LP1610Q","D12V0S1U2LP1610Q")</f>
        <v>D12V0S1U2LP1610Q</v>
      </c>
      <c r="B62" t="str">
        <f>Hyperlink("https://www.diodes.com/assets/Datasheets/D12V0S1U2LP1610Q.pdf","D12V0S1U2LP1610Q Datasheet")</f>
        <v>D12V0S1U2LP1610Q Datasheet</v>
      </c>
      <c r="C62" t="s">
        <v>68</v>
      </c>
      <c r="D62" t="s">
        <v>15</v>
      </c>
      <c r="E62">
        <v>65</v>
      </c>
      <c r="F62" t="s">
        <v>16</v>
      </c>
      <c r="G62" t="s">
        <v>19</v>
      </c>
      <c r="H62">
        <v>400</v>
      </c>
      <c r="I62">
        <v>12</v>
      </c>
      <c r="J62">
        <v>13</v>
      </c>
      <c r="K62">
        <v>0.2</v>
      </c>
      <c r="L62">
        <v>20</v>
      </c>
      <c r="M62" t="s">
        <v>28</v>
      </c>
      <c r="N62" t="s">
        <v>57</v>
      </c>
    </row>
    <row r="63" spans="1:14">
      <c r="A63" t="str">
        <f>Hyperlink("https://www.diodes.com/part/view/D12V0S1U3LP20","D12V0S1U3LP20")</f>
        <v>D12V0S1U3LP20</v>
      </c>
      <c r="B63" t="str">
        <f>Hyperlink("https://www.diodes.com/assets/Datasheets/D7V5S1U3LP20-D48V0S1U3LP20.pdf","D7V5S1U3LP20-D48V0S1U3LP20 Datasheet")</f>
        <v>D7V5S1U3LP20-D48V0S1U3LP20 Datasheet</v>
      </c>
      <c r="C63" t="s">
        <v>26</v>
      </c>
      <c r="D63" t="s">
        <v>23</v>
      </c>
      <c r="F63" t="s">
        <v>27</v>
      </c>
      <c r="G63" t="s">
        <v>24</v>
      </c>
      <c r="H63">
        <v>1240</v>
      </c>
      <c r="I63">
        <v>12</v>
      </c>
      <c r="J63">
        <v>13.3</v>
      </c>
      <c r="K63">
        <v>0.2</v>
      </c>
      <c r="L63">
        <v>27.5</v>
      </c>
      <c r="M63">
        <v>30</v>
      </c>
      <c r="N63" t="s">
        <v>29</v>
      </c>
    </row>
    <row r="64" spans="1:14">
      <c r="A64" t="str">
        <f>Hyperlink("https://www.diodes.com/part/view/D12V0X1B2CSP","D12V0X1B2CSP")</f>
        <v>D12V0X1B2CSP</v>
      </c>
      <c r="B64" t="str">
        <f>Hyperlink("https://www.diodes.com/assets/Datasheets/D12V0X1B2CSP.pdf","D12V0X1B2CSP Datasheet")</f>
        <v>D12V0X1B2CSP Datasheet</v>
      </c>
      <c r="C64" t="s">
        <v>69</v>
      </c>
      <c r="D64" t="s">
        <v>23</v>
      </c>
      <c r="F64" t="s">
        <v>27</v>
      </c>
      <c r="G64" t="s">
        <v>20</v>
      </c>
      <c r="H64">
        <v>0.5</v>
      </c>
      <c r="I64">
        <v>12</v>
      </c>
      <c r="J64">
        <v>13</v>
      </c>
      <c r="K64">
        <v>0.01</v>
      </c>
      <c r="L64">
        <v>26</v>
      </c>
      <c r="M64" t="s">
        <v>70</v>
      </c>
      <c r="N64" t="s">
        <v>71</v>
      </c>
    </row>
    <row r="65" spans="1:14">
      <c r="A65" t="str">
        <f>Hyperlink("https://www.diodes.com/part/view/D12V0X1B2LP","D12V0X1B2LP")</f>
        <v>D12V0X1B2LP</v>
      </c>
      <c r="B65" t="str">
        <f>Hyperlink("https://www.diodes.com/assets/Datasheets/D12V0X1B2LP.pdf","D12V0X1B2LP Datasheet")</f>
        <v>D12V0X1B2LP Datasheet</v>
      </c>
      <c r="C65" t="s">
        <v>72</v>
      </c>
      <c r="D65" t="s">
        <v>23</v>
      </c>
      <c r="F65" t="s">
        <v>27</v>
      </c>
      <c r="G65" t="s">
        <v>20</v>
      </c>
      <c r="H65">
        <v>0.5</v>
      </c>
      <c r="I65">
        <v>12</v>
      </c>
      <c r="J65">
        <v>13</v>
      </c>
      <c r="L65">
        <v>25</v>
      </c>
      <c r="M65">
        <v>20</v>
      </c>
      <c r="N65" t="s">
        <v>25</v>
      </c>
    </row>
    <row r="66" spans="1:14">
      <c r="A66" t="str">
        <f>Hyperlink("https://www.diodes.com/part/view/D12V0X1B2LP4Q","D12V0X1B2LP4Q")</f>
        <v>D12V0X1B2LP4Q</v>
      </c>
      <c r="B66" t="str">
        <f>Hyperlink("https://www.diodes.com/assets/Datasheets/DS43178.pdf","DS43178 Datasheet")</f>
        <v>DS43178 Datasheet</v>
      </c>
      <c r="C66" t="s">
        <v>31</v>
      </c>
      <c r="D66" t="s">
        <v>15</v>
      </c>
      <c r="F66" t="s">
        <v>16</v>
      </c>
      <c r="G66" t="s">
        <v>17</v>
      </c>
      <c r="I66">
        <v>12</v>
      </c>
      <c r="J66">
        <v>13</v>
      </c>
      <c r="L66">
        <v>25</v>
      </c>
      <c r="N66" t="s">
        <v>32</v>
      </c>
    </row>
    <row r="67" spans="1:14">
      <c r="A67" t="str">
        <f>Hyperlink("https://www.diodes.com/part/view/D12V0X1B2LPQ","D12V0X1B2LPQ")</f>
        <v>D12V0X1B2LPQ</v>
      </c>
      <c r="B67" t="str">
        <f>Hyperlink("https://www.diodes.com/assets/Datasheets/D12V0X1B2LPQ.pdf","D12V0X1B2LPQ Datasheet")</f>
        <v>D12V0X1B2LPQ Datasheet</v>
      </c>
      <c r="C67" t="s">
        <v>72</v>
      </c>
      <c r="D67" t="s">
        <v>15</v>
      </c>
      <c r="F67" t="s">
        <v>16</v>
      </c>
      <c r="G67" t="s">
        <v>20</v>
      </c>
      <c r="H67">
        <v>0.5</v>
      </c>
      <c r="I67">
        <v>12</v>
      </c>
      <c r="J67">
        <v>13</v>
      </c>
      <c r="L67">
        <v>24</v>
      </c>
      <c r="M67">
        <v>20</v>
      </c>
      <c r="N67" t="s">
        <v>25</v>
      </c>
    </row>
    <row r="68" spans="1:14">
      <c r="A68" t="str">
        <f>Hyperlink("https://www.diodes.com/part/view/D13AP2WF","D13AP2WF")</f>
        <v>D13AP2WF</v>
      </c>
      <c r="B68" t="str">
        <f>Hyperlink("https://www.diodes.com/assets/Datasheets/D13AP2WF.pdf","D13AP2WF Datasheet")</f>
        <v>D13AP2WF Datasheet</v>
      </c>
      <c r="C68" t="s">
        <v>73</v>
      </c>
      <c r="D68" t="s">
        <v>23</v>
      </c>
      <c r="F68" t="s">
        <v>27</v>
      </c>
      <c r="G68" t="s">
        <v>24</v>
      </c>
      <c r="H68">
        <v>550</v>
      </c>
      <c r="I68">
        <v>13</v>
      </c>
      <c r="J68">
        <v>14.4</v>
      </c>
      <c r="K68">
        <v>1</v>
      </c>
      <c r="L68">
        <v>21.5</v>
      </c>
      <c r="M68">
        <v>30</v>
      </c>
      <c r="N68" t="s">
        <v>74</v>
      </c>
    </row>
    <row r="69" spans="1:14">
      <c r="A69" t="str">
        <f>Hyperlink("https://www.diodes.com/part/view/D14V0H1U2LP","D14V0H1U2LP")</f>
        <v>D14V0H1U2LP</v>
      </c>
      <c r="B69" t="str">
        <f>Hyperlink("https://www.diodes.com/assets/Datasheets/D14V0H1U2LP.pdf","D14V0H1U2LP Datasheet")</f>
        <v>D14V0H1U2LP Datasheet</v>
      </c>
      <c r="C69" t="s">
        <v>75</v>
      </c>
      <c r="D69" t="s">
        <v>23</v>
      </c>
      <c r="F69" t="s">
        <v>27</v>
      </c>
      <c r="G69" t="s">
        <v>19</v>
      </c>
      <c r="H69">
        <v>76</v>
      </c>
      <c r="I69">
        <v>14</v>
      </c>
      <c r="J69">
        <v>15</v>
      </c>
      <c r="K69">
        <v>1</v>
      </c>
      <c r="L69">
        <v>32</v>
      </c>
      <c r="M69">
        <v>30</v>
      </c>
      <c r="N69" t="s">
        <v>25</v>
      </c>
    </row>
    <row r="70" spans="1:14">
      <c r="A70" t="str">
        <f>Hyperlink("https://www.diodes.com/part/view/D14V0H1U2LP1610","D14V0H1U2LP1610")</f>
        <v>D14V0H1U2LP1610</v>
      </c>
      <c r="B70" t="str">
        <f>Hyperlink("https://www.diodes.com/assets/Datasheets/D14V0H1U2LP1610.pdf","D14V0H1U2LP1610 Datasheet")</f>
        <v>D14V0H1U2LP1610 Datasheet</v>
      </c>
      <c r="C70" t="s">
        <v>76</v>
      </c>
      <c r="D70" t="s">
        <v>23</v>
      </c>
      <c r="F70" t="s">
        <v>16</v>
      </c>
      <c r="G70" t="s">
        <v>24</v>
      </c>
      <c r="H70">
        <v>320</v>
      </c>
      <c r="I70">
        <v>14</v>
      </c>
      <c r="J70">
        <v>15</v>
      </c>
      <c r="K70">
        <v>0.3</v>
      </c>
      <c r="L70">
        <v>23.5</v>
      </c>
      <c r="M70">
        <v>30</v>
      </c>
      <c r="N70" t="s">
        <v>57</v>
      </c>
    </row>
    <row r="71" spans="1:14">
      <c r="A71" t="str">
        <f>Hyperlink("https://www.diodes.com/part/view/D14V0H1U2WS","D14V0H1U2WS")</f>
        <v>D14V0H1U2WS</v>
      </c>
      <c r="B71" t="str">
        <f>Hyperlink("https://www.diodes.com/assets/Datasheets/D14V0H1U2WS.pdf","D14V0H1U2WS Datasheet")</f>
        <v>D14V0H1U2WS Datasheet</v>
      </c>
      <c r="D71" t="s">
        <v>23</v>
      </c>
      <c r="E71">
        <v>25</v>
      </c>
      <c r="F71" t="s">
        <v>16</v>
      </c>
      <c r="G71" t="s">
        <v>24</v>
      </c>
      <c r="H71">
        <v>160</v>
      </c>
      <c r="I71">
        <v>14</v>
      </c>
      <c r="J71">
        <v>14.5</v>
      </c>
      <c r="K71">
        <v>0.01</v>
      </c>
      <c r="L71">
        <v>25</v>
      </c>
      <c r="M71">
        <v>30</v>
      </c>
      <c r="N71" t="s">
        <v>39</v>
      </c>
    </row>
    <row r="72" spans="1:14">
      <c r="A72" t="str">
        <f>Hyperlink("https://www.diodes.com/part/view/D14V0S1U2WS","D14V0S1U2WS")</f>
        <v>D14V0S1U2WS</v>
      </c>
      <c r="B72" t="str">
        <f>Hyperlink("https://www.diodes.com/assets/Datasheets/D14V0S1U2WS.pdf","D14V0S1U2WS Datasheet")</f>
        <v>D14V0S1U2WS Datasheet</v>
      </c>
      <c r="C72" t="s">
        <v>75</v>
      </c>
      <c r="D72" t="s">
        <v>23</v>
      </c>
      <c r="F72" t="s">
        <v>16</v>
      </c>
      <c r="G72" t="s">
        <v>24</v>
      </c>
      <c r="H72">
        <v>360</v>
      </c>
      <c r="J72">
        <v>14.5</v>
      </c>
      <c r="L72">
        <v>26</v>
      </c>
      <c r="M72">
        <v>30</v>
      </c>
      <c r="N72" t="s">
        <v>39</v>
      </c>
    </row>
    <row r="73" spans="1:14">
      <c r="A73" t="str">
        <f>Hyperlink("https://www.diodes.com/part/view/D15V0H1U2LP","D15V0H1U2LP")</f>
        <v>D15V0H1U2LP</v>
      </c>
      <c r="B73" t="str">
        <f>Hyperlink("https://www.diodes.com/assets/Datasheets/D15V0H1U2LP.pdf","D15V0H1U2LP Datasheet")</f>
        <v>D15V0H1U2LP Datasheet</v>
      </c>
      <c r="C73" t="s">
        <v>22</v>
      </c>
      <c r="D73" t="s">
        <v>23</v>
      </c>
      <c r="F73" t="s">
        <v>16</v>
      </c>
      <c r="G73" t="s">
        <v>24</v>
      </c>
      <c r="H73">
        <v>60</v>
      </c>
      <c r="I73">
        <v>15</v>
      </c>
      <c r="J73">
        <v>16</v>
      </c>
      <c r="K73">
        <v>0.1</v>
      </c>
      <c r="L73">
        <v>26</v>
      </c>
      <c r="M73">
        <v>30</v>
      </c>
      <c r="N73" t="s">
        <v>25</v>
      </c>
    </row>
    <row r="74" spans="1:14">
      <c r="A74" t="str">
        <f>Hyperlink("https://www.diodes.com/part/view/D15V0H1U2LP16","D15V0H1U2LP16")</f>
        <v>D15V0H1U2LP16</v>
      </c>
      <c r="B74" t="str">
        <f>Hyperlink("https://www.diodes.com/assets/Datasheets/D15V0H1U2LP16.pdf","D15V0H1U2LP16 Datasheet")</f>
        <v>D15V0H1U2LP16 Datasheet</v>
      </c>
      <c r="C74" t="s">
        <v>77</v>
      </c>
      <c r="D74" t="s">
        <v>23</v>
      </c>
      <c r="F74" t="s">
        <v>27</v>
      </c>
      <c r="G74" t="s">
        <v>24</v>
      </c>
      <c r="H74">
        <v>700</v>
      </c>
      <c r="I74">
        <v>15</v>
      </c>
      <c r="J74">
        <v>15.5</v>
      </c>
      <c r="K74">
        <v>0.2</v>
      </c>
      <c r="L74">
        <v>25</v>
      </c>
      <c r="M74">
        <v>30</v>
      </c>
      <c r="N74" t="s">
        <v>78</v>
      </c>
    </row>
    <row r="75" spans="1:14">
      <c r="A75" t="str">
        <f>Hyperlink("https://www.diodes.com/part/view/D15V0HA1U2LP","D15V0HA1U2LP")</f>
        <v>D15V0HA1U2LP</v>
      </c>
      <c r="B75" t="str">
        <f>Hyperlink("https://www.diodes.com/assets/Datasheets/D15V0HA1U2LP.pdf","D15V0HA1U2LP Datasheet")</f>
        <v>D15V0HA1U2LP Datasheet</v>
      </c>
      <c r="C75" t="s">
        <v>59</v>
      </c>
      <c r="D75" t="s">
        <v>23</v>
      </c>
      <c r="F75" t="s">
        <v>27</v>
      </c>
      <c r="G75" t="s">
        <v>19</v>
      </c>
      <c r="H75">
        <v>95</v>
      </c>
      <c r="I75">
        <v>15</v>
      </c>
      <c r="J75">
        <v>16</v>
      </c>
      <c r="K75">
        <v>0.02</v>
      </c>
      <c r="M75">
        <v>30</v>
      </c>
      <c r="N75" t="s">
        <v>25</v>
      </c>
    </row>
    <row r="76" spans="1:14">
      <c r="A76" t="str">
        <f>Hyperlink("https://www.diodes.com/part/view/D15V0M1U2LP3","D15V0M1U2LP3")</f>
        <v>D15V0M1U2LP3</v>
      </c>
      <c r="B76" t="str">
        <f>Hyperlink("https://www.diodes.com/assets/Datasheets/D15V0M1U2LP3.pdf","D15V0M1U2LP3 Datasheet")</f>
        <v>D15V0M1U2LP3 Datasheet</v>
      </c>
      <c r="C76" t="s">
        <v>77</v>
      </c>
      <c r="D76" t="s">
        <v>23</v>
      </c>
      <c r="F76" t="s">
        <v>16</v>
      </c>
      <c r="G76" t="s">
        <v>24</v>
      </c>
      <c r="H76">
        <v>19</v>
      </c>
      <c r="I76">
        <v>15</v>
      </c>
      <c r="J76">
        <v>15.5</v>
      </c>
      <c r="K76">
        <v>1</v>
      </c>
      <c r="L76">
        <v>24</v>
      </c>
      <c r="M76">
        <v>28</v>
      </c>
      <c r="N76" t="s">
        <v>63</v>
      </c>
    </row>
    <row r="77" spans="1:14">
      <c r="A77" t="str">
        <f>Hyperlink("https://www.diodes.com/part/view/D15V0R1B2LP","D15V0R1B2LP")</f>
        <v>D15V0R1B2LP</v>
      </c>
      <c r="B77" t="str">
        <f>Hyperlink("https://www.diodes.com/assets/Datasheets/D15V0R1B2LP.pdf","D15V0R1B2LP Datasheet")</f>
        <v>D15V0R1B2LP Datasheet</v>
      </c>
      <c r="C77" t="s">
        <v>79</v>
      </c>
      <c r="D77" t="s">
        <v>23</v>
      </c>
      <c r="E77">
        <v>8</v>
      </c>
      <c r="F77" t="s">
        <v>27</v>
      </c>
      <c r="G77" t="s">
        <v>17</v>
      </c>
      <c r="H77">
        <v>26</v>
      </c>
      <c r="I77">
        <v>15</v>
      </c>
      <c r="J77">
        <v>16.2</v>
      </c>
      <c r="L77">
        <v>29</v>
      </c>
      <c r="M77" t="s">
        <v>28</v>
      </c>
      <c r="N77" t="s">
        <v>25</v>
      </c>
    </row>
    <row r="78" spans="1:14">
      <c r="A78" t="str">
        <f>Hyperlink("https://www.diodes.com/part/view/D15V0S1U2LP1608","D15V0S1U2LP1608")</f>
        <v>D15V0S1U2LP1608</v>
      </c>
      <c r="B78" t="str">
        <f>Hyperlink("https://www.diodes.com/assets/Datasheets/D12V0S1U2LP1608-D50V0S1U2LP1608.pdf","D12V0S1U2LP1608 _ D50V0S1U2LP1608 Datasheet")</f>
        <v>D12V0S1U2LP1608 _ D50V0S1U2LP1608 Datasheet</v>
      </c>
      <c r="C78" t="s">
        <v>66</v>
      </c>
      <c r="D78" t="s">
        <v>23</v>
      </c>
      <c r="F78" t="s">
        <v>27</v>
      </c>
      <c r="G78" t="s">
        <v>19</v>
      </c>
      <c r="H78">
        <v>264</v>
      </c>
      <c r="I78">
        <v>15</v>
      </c>
      <c r="J78">
        <v>17</v>
      </c>
      <c r="K78">
        <v>1</v>
      </c>
      <c r="L78">
        <v>30</v>
      </c>
      <c r="M78" t="s">
        <v>28</v>
      </c>
      <c r="N78" t="s">
        <v>67</v>
      </c>
    </row>
    <row r="79" spans="1:14">
      <c r="A79" t="str">
        <f>Hyperlink("https://www.diodes.com/part/view/D15V0S1U2LP1608A","D15V0S1U2LP1608A")</f>
        <v>D15V0S1U2LP1608A</v>
      </c>
      <c r="B79" t="str">
        <f>Hyperlink("https://www.diodes.com/assets/Datasheets/D15V0S1U2LP1608A.pdf","D15V0S1U2LP1608A Datasheet")</f>
        <v>D15V0S1U2LP1608A Datasheet</v>
      </c>
      <c r="C79" t="s">
        <v>66</v>
      </c>
      <c r="D79" t="s">
        <v>23</v>
      </c>
      <c r="F79" t="s">
        <v>27</v>
      </c>
      <c r="G79" t="s">
        <v>24</v>
      </c>
      <c r="H79">
        <v>264</v>
      </c>
      <c r="I79">
        <v>15</v>
      </c>
      <c r="J79">
        <v>17</v>
      </c>
      <c r="K79">
        <v>0.1</v>
      </c>
      <c r="L79">
        <v>35</v>
      </c>
      <c r="M79">
        <v>30</v>
      </c>
      <c r="N79" t="s">
        <v>80</v>
      </c>
    </row>
    <row r="80" spans="1:14">
      <c r="A80" t="str">
        <f>Hyperlink("https://www.diodes.com/part/view/D15V0S1U2LP1610","D15V0S1U2LP1610")</f>
        <v>D15V0S1U2LP1610</v>
      </c>
      <c r="B80" t="str">
        <f>Hyperlink("https://www.diodes.com/assets/Datasheets/D12V0S1U2LP1610_D50V0S1U2LP1610.pdf","D12V0S1U2LP1610_D50V0S1U2LP1610 Datasheet")</f>
        <v>D12V0S1U2LP1610_D50V0S1U2LP1610 Datasheet</v>
      </c>
      <c r="C80" t="s">
        <v>66</v>
      </c>
      <c r="D80" t="s">
        <v>23</v>
      </c>
      <c r="F80" t="s">
        <v>27</v>
      </c>
      <c r="G80" t="s">
        <v>19</v>
      </c>
      <c r="H80">
        <v>270</v>
      </c>
      <c r="I80">
        <v>15</v>
      </c>
      <c r="J80">
        <v>17</v>
      </c>
      <c r="K80">
        <v>0.2</v>
      </c>
      <c r="L80">
        <v>30</v>
      </c>
      <c r="M80" t="s">
        <v>28</v>
      </c>
      <c r="N80" t="s">
        <v>57</v>
      </c>
    </row>
    <row r="81" spans="1:14">
      <c r="A81" t="str">
        <f>Hyperlink("https://www.diodes.com/part/view/D15V0S1U2LP1610Q","D15V0S1U2LP1610Q")</f>
        <v>D15V0S1U2LP1610Q</v>
      </c>
      <c r="B81" t="str">
        <f>Hyperlink("https://www.diodes.com/assets/Datasheets/D15V0S1U2LP1610Q.pdf","D15V0S1U2LP1610Q Datasheet")</f>
        <v>D15V0S1U2LP1610Q Datasheet</v>
      </c>
      <c r="C81" t="s">
        <v>76</v>
      </c>
      <c r="D81" t="s">
        <v>15</v>
      </c>
      <c r="E81">
        <v>44</v>
      </c>
      <c r="F81" t="s">
        <v>16</v>
      </c>
      <c r="G81" t="s">
        <v>19</v>
      </c>
      <c r="H81">
        <v>270</v>
      </c>
      <c r="I81">
        <v>15</v>
      </c>
      <c r="J81">
        <v>17</v>
      </c>
      <c r="K81">
        <v>0.2</v>
      </c>
      <c r="L81">
        <v>28</v>
      </c>
      <c r="M81" t="s">
        <v>28</v>
      </c>
      <c r="N81" t="s">
        <v>57</v>
      </c>
    </row>
    <row r="82" spans="1:14">
      <c r="A82" t="str">
        <f>Hyperlink("https://www.diodes.com/part/view/D15V0S1U3LP20","D15V0S1U3LP20")</f>
        <v>D15V0S1U3LP20</v>
      </c>
      <c r="B82" t="str">
        <f>Hyperlink("https://www.diodes.com/assets/Datasheets/D7V5S1U3LP20-D48V0S1U3LP20.pdf","D7V5S1U3LP20-D48V0S1U3LP20 Datasheet")</f>
        <v>D7V5S1U3LP20-D48V0S1U3LP20 Datasheet</v>
      </c>
      <c r="C82" t="s">
        <v>26</v>
      </c>
      <c r="D82" t="s">
        <v>23</v>
      </c>
      <c r="F82" t="s">
        <v>27</v>
      </c>
      <c r="G82" t="s">
        <v>24</v>
      </c>
      <c r="H82">
        <v>1050</v>
      </c>
      <c r="I82">
        <v>15</v>
      </c>
      <c r="J82">
        <v>16.7</v>
      </c>
      <c r="K82">
        <v>0.2</v>
      </c>
      <c r="L82">
        <v>30.5</v>
      </c>
      <c r="M82">
        <v>30</v>
      </c>
      <c r="N82" t="s">
        <v>29</v>
      </c>
    </row>
    <row r="83" spans="1:14">
      <c r="A83" t="str">
        <f>Hyperlink("https://www.diodes.com/part/view/D15V0X1B2LP","D15V0X1B2LP")</f>
        <v>D15V0X1B2LP</v>
      </c>
      <c r="B83" t="str">
        <f>Hyperlink("https://www.diodes.com/assets/Datasheets/D15V0X1B2LP.pdf","D15V0X1B2LP Datasheet")</f>
        <v>D15V0X1B2LP Datasheet</v>
      </c>
      <c r="C83" t="s">
        <v>81</v>
      </c>
      <c r="D83" t="s">
        <v>23</v>
      </c>
      <c r="F83" t="s">
        <v>16</v>
      </c>
      <c r="G83" t="s">
        <v>20</v>
      </c>
      <c r="H83">
        <v>0.55</v>
      </c>
      <c r="I83">
        <v>15</v>
      </c>
      <c r="J83">
        <v>16.5</v>
      </c>
      <c r="K83">
        <v>1</v>
      </c>
      <c r="L83">
        <v>30</v>
      </c>
      <c r="M83">
        <v>20</v>
      </c>
      <c r="N83" t="s">
        <v>25</v>
      </c>
    </row>
    <row r="84" spans="1:14">
      <c r="A84" t="str">
        <f>Hyperlink("https://www.diodes.com/part/view/D15V0X1B2LP4Q","D15V0X1B2LP4Q")</f>
        <v>D15V0X1B2LP4Q</v>
      </c>
      <c r="B84" t="str">
        <f>Hyperlink("https://www.diodes.com/assets/Datasheets/DS43178.pdf","DS43178 Datasheet")</f>
        <v>DS43178 Datasheet</v>
      </c>
      <c r="C84" t="s">
        <v>31</v>
      </c>
      <c r="D84" t="s">
        <v>15</v>
      </c>
      <c r="F84" t="s">
        <v>16</v>
      </c>
      <c r="G84" t="s">
        <v>17</v>
      </c>
      <c r="I84">
        <v>15</v>
      </c>
      <c r="J84">
        <v>16.5</v>
      </c>
      <c r="L84">
        <v>30</v>
      </c>
      <c r="N84" t="s">
        <v>32</v>
      </c>
    </row>
    <row r="85" spans="1:14">
      <c r="A85" t="str">
        <f>Hyperlink("https://www.diodes.com/part/view/D15V0X1B2LPQ","D15V0X1B2LPQ")</f>
        <v>D15V0X1B2LPQ</v>
      </c>
      <c r="B85" t="str">
        <f>Hyperlink("https://www.diodes.com/assets/Datasheets/D15V0X1B2LPQ.pdf","D15V0X1B2LPQ Datasheet")</f>
        <v>D15V0X1B2LPQ Datasheet</v>
      </c>
      <c r="C85" t="s">
        <v>81</v>
      </c>
      <c r="D85" t="s">
        <v>15</v>
      </c>
      <c r="F85" t="s">
        <v>16</v>
      </c>
      <c r="G85" t="s">
        <v>20</v>
      </c>
      <c r="H85">
        <v>0.5</v>
      </c>
      <c r="I85">
        <v>15</v>
      </c>
      <c r="J85">
        <v>16.5</v>
      </c>
      <c r="K85">
        <v>1</v>
      </c>
      <c r="L85">
        <v>30</v>
      </c>
      <c r="M85" t="s">
        <v>33</v>
      </c>
      <c r="N85" t="s">
        <v>25</v>
      </c>
    </row>
    <row r="86" spans="1:14">
      <c r="A86" t="str">
        <f>Hyperlink("https://www.diodes.com/part/view/D18AP2WF","D18AP2WF")</f>
        <v>D18AP2WF</v>
      </c>
      <c r="B86" t="str">
        <f>Hyperlink("https://www.diodes.com/assets/Datasheets/D18AP2WF.pdf","D18AP2WF Datasheet")</f>
        <v>D18AP2WF Datasheet</v>
      </c>
      <c r="C86" t="s">
        <v>73</v>
      </c>
      <c r="D86" t="s">
        <v>23</v>
      </c>
      <c r="F86" t="s">
        <v>27</v>
      </c>
      <c r="G86" t="s">
        <v>24</v>
      </c>
      <c r="I86">
        <v>18</v>
      </c>
      <c r="J86">
        <v>20</v>
      </c>
      <c r="K86">
        <v>1</v>
      </c>
      <c r="L86">
        <v>29.2</v>
      </c>
      <c r="M86">
        <v>30</v>
      </c>
      <c r="N86" t="s">
        <v>82</v>
      </c>
    </row>
    <row r="87" spans="1:14">
      <c r="A87" t="str">
        <f>Hyperlink("https://www.diodes.com/part/view/D18V0H1U2LP","D18V0H1U2LP")</f>
        <v>D18V0H1U2LP</v>
      </c>
      <c r="B87" t="str">
        <f>Hyperlink("https://www.diodes.com/assets/Datasheets/D18V0H1U2LP.pdf","D18V0H1U2LP Datasheet")</f>
        <v>D18V0H1U2LP Datasheet</v>
      </c>
      <c r="C87" t="s">
        <v>83</v>
      </c>
      <c r="D87" t="s">
        <v>23</v>
      </c>
      <c r="F87" t="s">
        <v>27</v>
      </c>
      <c r="G87" t="s">
        <v>19</v>
      </c>
      <c r="H87">
        <v>58</v>
      </c>
      <c r="I87">
        <v>18</v>
      </c>
      <c r="J87">
        <v>20</v>
      </c>
      <c r="K87">
        <v>1</v>
      </c>
      <c r="L87">
        <v>32</v>
      </c>
      <c r="M87">
        <v>30</v>
      </c>
      <c r="N87" t="s">
        <v>25</v>
      </c>
    </row>
    <row r="88" spans="1:14">
      <c r="A88" t="str">
        <f>Hyperlink("https://www.diodes.com/part/view/D18V0L1B2LP","D18V0L1B2LP")</f>
        <v>D18V0L1B2LP</v>
      </c>
      <c r="B88" t="str">
        <f>Hyperlink("https://www.diodes.com/assets/Datasheets/D18V0L1B2LP.pdf","D18V0L1B2LP Datasheet")</f>
        <v>D18V0L1B2LP Datasheet</v>
      </c>
      <c r="D88" t="s">
        <v>23</v>
      </c>
      <c r="F88" t="s">
        <v>16</v>
      </c>
      <c r="G88" t="s">
        <v>20</v>
      </c>
      <c r="H88">
        <v>7</v>
      </c>
      <c r="I88">
        <v>18</v>
      </c>
      <c r="J88">
        <v>21</v>
      </c>
      <c r="K88">
        <v>0.1</v>
      </c>
      <c r="L88">
        <v>34</v>
      </c>
      <c r="M88">
        <v>15</v>
      </c>
      <c r="N88" t="s">
        <v>25</v>
      </c>
    </row>
    <row r="89" spans="1:14">
      <c r="A89" t="str">
        <f>Hyperlink("https://www.diodes.com/part/view/D18V0L1B2LPQ","D18V0L1B2LPQ")</f>
        <v>D18V0L1B2LPQ</v>
      </c>
      <c r="B89" t="str">
        <f>Hyperlink("https://www.diodes.com/assets/Datasheets/D18V0L1B2LPQ.pdf","D18V0L1B2LPQ Datasheet")</f>
        <v>D18V0L1B2LPQ Datasheet</v>
      </c>
      <c r="C89" t="s">
        <v>84</v>
      </c>
      <c r="D89" t="s">
        <v>15</v>
      </c>
      <c r="F89" t="s">
        <v>16</v>
      </c>
      <c r="G89" t="s">
        <v>20</v>
      </c>
      <c r="H89">
        <v>7</v>
      </c>
      <c r="I89">
        <v>20</v>
      </c>
      <c r="J89">
        <v>21</v>
      </c>
      <c r="K89">
        <v>0.01</v>
      </c>
      <c r="L89">
        <v>34</v>
      </c>
      <c r="M89">
        <v>15</v>
      </c>
      <c r="N89" t="s">
        <v>25</v>
      </c>
    </row>
    <row r="90" spans="1:14">
      <c r="A90" t="str">
        <f>Hyperlink("https://www.diodes.com/part/view/D18V0S1U2LP1610","D18V0S1U2LP1610")</f>
        <v>D18V0S1U2LP1610</v>
      </c>
      <c r="B90" t="str">
        <f>Hyperlink("https://www.diodes.com/assets/Datasheets/D12V0S1U2LP1610_D50V0S1U2LP1610.pdf","D12V0S1U2LP1610_D50V0S1U2LP1610 Datasheet")</f>
        <v>D12V0S1U2LP1610_D50V0S1U2LP1610 Datasheet</v>
      </c>
      <c r="C90" t="s">
        <v>66</v>
      </c>
      <c r="D90" t="s">
        <v>23</v>
      </c>
      <c r="F90" t="s">
        <v>27</v>
      </c>
      <c r="G90" t="s">
        <v>19</v>
      </c>
      <c r="H90">
        <v>267</v>
      </c>
      <c r="I90">
        <v>18</v>
      </c>
      <c r="J90">
        <v>20</v>
      </c>
      <c r="K90">
        <v>0.2</v>
      </c>
      <c r="L90">
        <v>33</v>
      </c>
      <c r="M90" t="s">
        <v>28</v>
      </c>
      <c r="N90" t="s">
        <v>57</v>
      </c>
    </row>
    <row r="91" spans="1:14">
      <c r="A91" t="str">
        <f>Hyperlink("https://www.diodes.com/part/view/D18V0S1U3LP20","D18V0S1U3LP20")</f>
        <v>D18V0S1U3LP20</v>
      </c>
      <c r="B91" t="str">
        <f>Hyperlink("https://www.diodes.com/assets/Datasheets/D7V5S1U3LP20-D48V0S1U3LP20.pdf","D7V5S1U3LP20-D48V0S1U3LP20 Datasheet")</f>
        <v>D7V5S1U3LP20-D48V0S1U3LP20 Datasheet</v>
      </c>
      <c r="C91" t="s">
        <v>26</v>
      </c>
      <c r="D91" t="s">
        <v>23</v>
      </c>
      <c r="F91" t="s">
        <v>27</v>
      </c>
      <c r="G91" t="s">
        <v>24</v>
      </c>
      <c r="H91">
        <v>880</v>
      </c>
      <c r="I91">
        <v>18</v>
      </c>
      <c r="J91">
        <v>20</v>
      </c>
      <c r="K91">
        <v>0.2</v>
      </c>
      <c r="L91">
        <v>33.3</v>
      </c>
      <c r="M91">
        <v>30</v>
      </c>
      <c r="N91" t="s">
        <v>29</v>
      </c>
    </row>
    <row r="92" spans="1:14">
      <c r="A92" t="str">
        <f>Hyperlink("https://www.diodes.com/part/view/D18V0X1B2LP","D18V0X1B2LP")</f>
        <v>D18V0X1B2LP</v>
      </c>
      <c r="B92" t="str">
        <f>Hyperlink("https://www.diodes.com/assets/Datasheets/D18V0X1B2LP.pdf","D18V0X1B2LP Datasheet")</f>
        <v>D18V0X1B2LP Datasheet</v>
      </c>
      <c r="C92" t="s">
        <v>85</v>
      </c>
      <c r="D92" t="s">
        <v>23</v>
      </c>
      <c r="E92">
        <v>3</v>
      </c>
      <c r="F92" t="s">
        <v>16</v>
      </c>
      <c r="G92" t="s">
        <v>17</v>
      </c>
      <c r="H92">
        <v>0.5</v>
      </c>
      <c r="I92">
        <v>18</v>
      </c>
      <c r="J92">
        <v>19.7</v>
      </c>
      <c r="K92">
        <v>1</v>
      </c>
      <c r="L92">
        <v>36</v>
      </c>
      <c r="M92" t="s">
        <v>33</v>
      </c>
      <c r="N92" t="s">
        <v>25</v>
      </c>
    </row>
    <row r="93" spans="1:14">
      <c r="A93" t="str">
        <f>Hyperlink("https://www.diodes.com/part/view/D18V0X1B2LP4Q","D18V0X1B2LP4Q")</f>
        <v>D18V0X1B2LP4Q</v>
      </c>
      <c r="B93" t="str">
        <f>Hyperlink("https://www.diodes.com/assets/Datasheets/DS43178.pdf","DS43178 Datasheet")</f>
        <v>DS43178 Datasheet</v>
      </c>
      <c r="C93" t="s">
        <v>31</v>
      </c>
      <c r="D93" t="s">
        <v>15</v>
      </c>
      <c r="F93" t="s">
        <v>16</v>
      </c>
      <c r="G93" t="s">
        <v>17</v>
      </c>
      <c r="I93">
        <v>18</v>
      </c>
      <c r="J93">
        <v>19.7</v>
      </c>
      <c r="L93">
        <v>36</v>
      </c>
      <c r="N93" t="s">
        <v>32</v>
      </c>
    </row>
    <row r="94" spans="1:14">
      <c r="A94" t="str">
        <f>Hyperlink("https://www.diodes.com/part/view/D18V0X1B2LPQ","D18V0X1B2LPQ")</f>
        <v>D18V0X1B2LPQ</v>
      </c>
      <c r="B94" t="str">
        <f>Hyperlink("https://www.diodes.com/assets/Datasheets/D18V0X1B2LPQ.pdf","D18V0X1B2LPQ Datasheet")</f>
        <v>D18V0X1B2LPQ Datasheet</v>
      </c>
      <c r="C94" t="s">
        <v>86</v>
      </c>
      <c r="D94" t="s">
        <v>15</v>
      </c>
      <c r="E94">
        <v>4</v>
      </c>
      <c r="F94" t="s">
        <v>16</v>
      </c>
      <c r="G94" t="s">
        <v>20</v>
      </c>
      <c r="H94">
        <v>0.5</v>
      </c>
      <c r="I94">
        <v>18</v>
      </c>
      <c r="J94">
        <v>19.7</v>
      </c>
      <c r="L94">
        <v>36</v>
      </c>
      <c r="M94">
        <v>20</v>
      </c>
      <c r="N94" t="s">
        <v>25</v>
      </c>
    </row>
    <row r="95" spans="1:14">
      <c r="A95" t="str">
        <f>Hyperlink("https://www.diodes.com/part/view/D1V8L1BS2LP3","D1V8L1BS2LP3")</f>
        <v>D1V8L1BS2LP3</v>
      </c>
      <c r="B95" t="str">
        <f>Hyperlink("https://www.diodes.com/assets/Datasheets/D1V8L1BS2LP3.pdf","D1V8L1BS2LP3 Datasheet")</f>
        <v>D1V8L1BS2LP3 Datasheet</v>
      </c>
      <c r="C95" t="s">
        <v>87</v>
      </c>
      <c r="D95" t="s">
        <v>23</v>
      </c>
      <c r="E95">
        <v>25</v>
      </c>
      <c r="F95" t="s">
        <v>16</v>
      </c>
      <c r="G95" t="s">
        <v>20</v>
      </c>
      <c r="H95">
        <v>32</v>
      </c>
      <c r="I95">
        <v>1.8</v>
      </c>
      <c r="J95">
        <v>2.1</v>
      </c>
      <c r="M95" t="s">
        <v>28</v>
      </c>
      <c r="N95" t="s">
        <v>63</v>
      </c>
    </row>
    <row r="96" spans="1:14">
      <c r="A96" t="str">
        <f>Hyperlink("https://www.diodes.com/part/view/D20V0H1U2LP","D20V0H1U2LP")</f>
        <v>D20V0H1U2LP</v>
      </c>
      <c r="B96" t="str">
        <f>Hyperlink("https://www.diodes.com/assets/Datasheets/D20V0H1U2LP.pdf","D20V0H1U2LP Datasheet")</f>
        <v>D20V0H1U2LP Datasheet</v>
      </c>
      <c r="C96" t="s">
        <v>88</v>
      </c>
      <c r="D96" t="s">
        <v>23</v>
      </c>
      <c r="F96" t="s">
        <v>27</v>
      </c>
      <c r="G96" t="s">
        <v>19</v>
      </c>
      <c r="H96">
        <v>55</v>
      </c>
      <c r="I96">
        <v>20</v>
      </c>
      <c r="J96">
        <v>22</v>
      </c>
      <c r="K96">
        <v>1</v>
      </c>
      <c r="L96">
        <v>34</v>
      </c>
      <c r="M96">
        <v>30</v>
      </c>
      <c r="N96" t="s">
        <v>25</v>
      </c>
    </row>
    <row r="97" spans="1:14">
      <c r="A97" t="str">
        <f>Hyperlink("https://www.diodes.com/part/view/D20V0L1B2LP","D20V0L1B2LP")</f>
        <v>D20V0L1B2LP</v>
      </c>
      <c r="B97" t="str">
        <f>Hyperlink("https://www.diodes.com/assets/Datasheets/D20V0L1B2LP.pdf","D20V0L1B2LP Datasheet")</f>
        <v>D20V0L1B2LP Datasheet</v>
      </c>
      <c r="C97" t="s">
        <v>89</v>
      </c>
      <c r="D97" t="s">
        <v>23</v>
      </c>
      <c r="E97">
        <v>2</v>
      </c>
      <c r="F97" t="s">
        <v>16</v>
      </c>
      <c r="G97" t="s">
        <v>20</v>
      </c>
      <c r="H97">
        <v>7</v>
      </c>
      <c r="I97">
        <v>20</v>
      </c>
      <c r="J97">
        <v>21</v>
      </c>
      <c r="K97">
        <v>0.1</v>
      </c>
      <c r="L97">
        <v>34</v>
      </c>
      <c r="M97">
        <v>15</v>
      </c>
      <c r="N97" t="s">
        <v>25</v>
      </c>
    </row>
    <row r="98" spans="1:14">
      <c r="A98" t="str">
        <f>Hyperlink("https://www.diodes.com/part/view/D20V0L1B2LP3","D20V0L1B2LP3")</f>
        <v>D20V0L1B2LP3</v>
      </c>
      <c r="B98" t="str">
        <f>Hyperlink("https://www.diodes.com/assets/Datasheets/D20V0L1B2LP3.pdf","D20V0L1B2LP3 Datasheet")</f>
        <v>D20V0L1B2LP3 Datasheet</v>
      </c>
      <c r="C98" t="s">
        <v>89</v>
      </c>
      <c r="D98" t="s">
        <v>23</v>
      </c>
      <c r="E98">
        <v>2.5</v>
      </c>
      <c r="F98" t="s">
        <v>16</v>
      </c>
      <c r="G98" t="s">
        <v>20</v>
      </c>
      <c r="H98">
        <v>6</v>
      </c>
      <c r="I98">
        <v>20</v>
      </c>
      <c r="J98">
        <v>21</v>
      </c>
      <c r="K98">
        <v>0.1</v>
      </c>
      <c r="L98">
        <v>32</v>
      </c>
      <c r="M98" t="s">
        <v>33</v>
      </c>
      <c r="N98" t="s">
        <v>63</v>
      </c>
    </row>
    <row r="99" spans="1:14">
      <c r="A99" t="str">
        <f>Hyperlink("https://www.diodes.com/part/view/D20V0L1B2WS","D20V0L1B2WS")</f>
        <v>D20V0L1B2WS</v>
      </c>
      <c r="B99" t="str">
        <f>Hyperlink("https://www.diodes.com/assets/Datasheets/D20V0L1B2WSQ.pdf","D20V0L1B2WS Datasheet")</f>
        <v>D20V0L1B2WS Datasheet</v>
      </c>
      <c r="C99" t="s">
        <v>79</v>
      </c>
      <c r="D99" t="s">
        <v>23</v>
      </c>
      <c r="F99" t="s">
        <v>16</v>
      </c>
      <c r="G99" t="s">
        <v>20</v>
      </c>
      <c r="H99">
        <v>10</v>
      </c>
      <c r="I99">
        <v>20</v>
      </c>
      <c r="J99">
        <v>21</v>
      </c>
      <c r="K99">
        <v>0.002</v>
      </c>
      <c r="L99">
        <v>30</v>
      </c>
      <c r="M99">
        <v>30</v>
      </c>
      <c r="N99" t="s">
        <v>39</v>
      </c>
    </row>
    <row r="100" spans="1:14">
      <c r="A100" t="str">
        <f>Hyperlink("https://www.diodes.com/part/view/D20V0L1B2WSQ","D20V0L1B2WSQ")</f>
        <v>D20V0L1B2WSQ</v>
      </c>
      <c r="B100" t="str">
        <f>Hyperlink("https://www.diodes.com/assets/Datasheets/D20V0L1B2WSQ.pdf","D20V0L1B2WSQ Datasheet")</f>
        <v>D20V0L1B2WSQ Datasheet</v>
      </c>
      <c r="C100" t="s">
        <v>69</v>
      </c>
      <c r="D100" t="s">
        <v>15</v>
      </c>
      <c r="F100" t="s">
        <v>16</v>
      </c>
      <c r="G100" t="s">
        <v>20</v>
      </c>
      <c r="H100">
        <v>10</v>
      </c>
      <c r="I100">
        <v>20</v>
      </c>
      <c r="J100">
        <v>21</v>
      </c>
      <c r="K100">
        <v>0.002</v>
      </c>
      <c r="L100">
        <v>30</v>
      </c>
      <c r="M100">
        <v>30</v>
      </c>
      <c r="N100" t="s">
        <v>39</v>
      </c>
    </row>
    <row r="101" spans="1:14">
      <c r="A101" t="str">
        <f>Hyperlink("https://www.diodes.com/part/view/D20V0M2U3LP4","D20V0M2U3LP4")</f>
        <v>D20V0M2U3LP4</v>
      </c>
      <c r="B101" t="str">
        <f>Hyperlink("https://www.diodes.com/assets/Datasheets/D20V0M2U3LP4.pdf","D20V0M2U3LP4 Datasheet")</f>
        <v>D20V0M2U3LP4 Datasheet</v>
      </c>
      <c r="C101" t="s">
        <v>90</v>
      </c>
      <c r="D101" t="s">
        <v>23</v>
      </c>
      <c r="F101" t="s">
        <v>16</v>
      </c>
      <c r="G101" t="s">
        <v>41</v>
      </c>
      <c r="H101">
        <v>45</v>
      </c>
      <c r="I101">
        <v>20</v>
      </c>
      <c r="J101">
        <v>21</v>
      </c>
      <c r="K101">
        <v>0.1</v>
      </c>
      <c r="L101">
        <v>43</v>
      </c>
      <c r="M101" t="s">
        <v>55</v>
      </c>
      <c r="N101" t="s">
        <v>91</v>
      </c>
    </row>
    <row r="102" spans="1:14">
      <c r="A102" t="str">
        <f>Hyperlink("https://www.diodes.com/part/view/D20V0S1U2LP1610","D20V0S1U2LP1610")</f>
        <v>D20V0S1U2LP1610</v>
      </c>
      <c r="B102" t="str">
        <f>Hyperlink("https://www.diodes.com/assets/Datasheets/D12V0S1U2LP1610_D50V0S1U2LP1610.pdf","D12V0S1U2LP1610_D50V0S1U2LP1610 Datasheet")</f>
        <v>D12V0S1U2LP1610_D50V0S1U2LP1610 Datasheet</v>
      </c>
      <c r="C102" t="s">
        <v>66</v>
      </c>
      <c r="D102" t="s">
        <v>23</v>
      </c>
      <c r="F102" t="s">
        <v>27</v>
      </c>
      <c r="G102" t="s">
        <v>19</v>
      </c>
      <c r="H102">
        <v>242</v>
      </c>
      <c r="I102">
        <v>20</v>
      </c>
      <c r="J102">
        <v>22</v>
      </c>
      <c r="K102">
        <v>0.2</v>
      </c>
      <c r="L102">
        <v>36</v>
      </c>
      <c r="M102" t="s">
        <v>28</v>
      </c>
      <c r="N102" t="s">
        <v>57</v>
      </c>
    </row>
    <row r="103" spans="1:14">
      <c r="A103" t="str">
        <f>Hyperlink("https://www.diodes.com/part/view/D20V0S1U2LP1610Q","D20V0S1U2LP1610Q")</f>
        <v>D20V0S1U2LP1610Q</v>
      </c>
      <c r="B103" t="str">
        <f>Hyperlink("https://www.diodes.com/assets/Datasheets/D20V0S1U2LP1610Q.pdf","D20V0S1U2LP1610Q Datasheet")</f>
        <v>D20V0S1U2LP1610Q Datasheet</v>
      </c>
      <c r="C103" t="s">
        <v>76</v>
      </c>
      <c r="D103" t="s">
        <v>15</v>
      </c>
      <c r="E103">
        <v>37</v>
      </c>
      <c r="F103" t="s">
        <v>16</v>
      </c>
      <c r="G103" t="s">
        <v>19</v>
      </c>
      <c r="H103">
        <v>242</v>
      </c>
      <c r="I103">
        <v>20</v>
      </c>
      <c r="J103">
        <v>22</v>
      </c>
      <c r="K103">
        <v>0.2</v>
      </c>
      <c r="L103">
        <v>36</v>
      </c>
      <c r="M103" t="s">
        <v>28</v>
      </c>
      <c r="N103" t="s">
        <v>57</v>
      </c>
    </row>
    <row r="104" spans="1:14">
      <c r="A104" t="str">
        <f>Hyperlink("https://www.diodes.com/part/view/D20V0S1U2LP20","D20V0S1U2LP20")</f>
        <v>D20V0S1U2LP20</v>
      </c>
      <c r="B104" t="str">
        <f>Hyperlink("https://www.diodes.com/assets/Datasheets/D20V0S1U2LP20.pdf","D20V0S1U2LP20 Datasheet")</f>
        <v>D20V0S1U2LP20 Datasheet</v>
      </c>
      <c r="C104" t="s">
        <v>92</v>
      </c>
      <c r="D104" t="s">
        <v>23</v>
      </c>
      <c r="F104" t="s">
        <v>16</v>
      </c>
      <c r="G104" t="s">
        <v>24</v>
      </c>
      <c r="H104">
        <v>880</v>
      </c>
      <c r="I104">
        <v>20</v>
      </c>
      <c r="J104">
        <v>22</v>
      </c>
      <c r="K104">
        <v>0.2</v>
      </c>
      <c r="L104">
        <v>37</v>
      </c>
      <c r="M104">
        <v>30</v>
      </c>
      <c r="N104" t="s">
        <v>93</v>
      </c>
    </row>
    <row r="105" spans="1:14">
      <c r="A105" t="str">
        <f>Hyperlink("https://www.diodes.com/part/view/D20V0S1U3LP20","D20V0S1U3LP20")</f>
        <v>D20V0S1U3LP20</v>
      </c>
      <c r="B105" t="str">
        <f>Hyperlink("https://www.diodes.com/assets/Datasheets/D7V5S1U3LP20-D48V0S1U3LP20.pdf","D7V5S1U3LP20-D48V0S1U3LP20 Datasheet")</f>
        <v>D7V5S1U3LP20-D48V0S1U3LP20 Datasheet</v>
      </c>
      <c r="C105" t="s">
        <v>26</v>
      </c>
      <c r="D105" t="s">
        <v>23</v>
      </c>
      <c r="F105" t="s">
        <v>27</v>
      </c>
      <c r="G105" t="s">
        <v>24</v>
      </c>
      <c r="H105">
        <v>780</v>
      </c>
      <c r="I105">
        <v>20</v>
      </c>
      <c r="J105">
        <v>22.2</v>
      </c>
      <c r="K105">
        <v>0.2</v>
      </c>
      <c r="L105">
        <v>36.4</v>
      </c>
      <c r="M105">
        <v>30</v>
      </c>
      <c r="N105" t="s">
        <v>29</v>
      </c>
    </row>
    <row r="106" spans="1:14">
      <c r="A106" t="str">
        <f>Hyperlink("https://www.diodes.com/part/view/D22V0H1U2LP","D22V0H1U2LP")</f>
        <v>D22V0H1U2LP</v>
      </c>
      <c r="B106" t="str">
        <f>Hyperlink("https://www.diodes.com/assets/Datasheets/D22V0H1U2LP.pdf","D22V0H1U2LP Datasheet")</f>
        <v>D22V0H1U2LP Datasheet</v>
      </c>
      <c r="C106" t="s">
        <v>94</v>
      </c>
      <c r="D106" t="s">
        <v>23</v>
      </c>
      <c r="F106" t="s">
        <v>27</v>
      </c>
      <c r="G106" t="s">
        <v>19</v>
      </c>
      <c r="H106">
        <v>50</v>
      </c>
      <c r="I106">
        <v>22</v>
      </c>
      <c r="J106">
        <v>23</v>
      </c>
      <c r="K106">
        <v>1</v>
      </c>
      <c r="L106">
        <v>40</v>
      </c>
      <c r="M106">
        <v>30</v>
      </c>
      <c r="N106" t="s">
        <v>25</v>
      </c>
    </row>
    <row r="107" spans="1:14">
      <c r="A107" t="str">
        <f>Hyperlink("https://www.diodes.com/part/view/D22V0H1U2LP1610","D22V0H1U2LP1610")</f>
        <v>D22V0H1U2LP1610</v>
      </c>
      <c r="B107" t="str">
        <f>Hyperlink("https://www.diodes.com/assets/Datasheets/D22V0H1U2LP1610.pdf","D22V0H1U2LP1610 Datasheet")</f>
        <v>D22V0H1U2LP1610 Datasheet</v>
      </c>
      <c r="C107" t="s">
        <v>76</v>
      </c>
      <c r="D107" t="s">
        <v>23</v>
      </c>
      <c r="F107" t="s">
        <v>16</v>
      </c>
      <c r="G107" t="s">
        <v>24</v>
      </c>
      <c r="H107">
        <v>200</v>
      </c>
      <c r="I107">
        <v>22</v>
      </c>
      <c r="J107">
        <v>23.5</v>
      </c>
      <c r="K107">
        <v>0.2</v>
      </c>
      <c r="L107">
        <v>38</v>
      </c>
      <c r="M107">
        <v>30</v>
      </c>
      <c r="N107" t="s">
        <v>57</v>
      </c>
    </row>
    <row r="108" spans="1:14">
      <c r="A108" t="str">
        <f>Hyperlink("https://www.diodes.com/part/view/D22V0S1U2LP1610","D22V0S1U2LP1610")</f>
        <v>D22V0S1U2LP1610</v>
      </c>
      <c r="B108" t="str">
        <f>Hyperlink("https://www.diodes.com/assets/Datasheets/D12V0S1U2LP1610_D50V0S1U2LP1610.pdf","D12V0S1U2LP1610_D50V0S1U2LP1610 Datasheet")</f>
        <v>D12V0S1U2LP1610_D50V0S1U2LP1610 Datasheet</v>
      </c>
      <c r="C108" t="s">
        <v>66</v>
      </c>
      <c r="D108" t="s">
        <v>23</v>
      </c>
      <c r="F108" t="s">
        <v>27</v>
      </c>
      <c r="G108" t="s">
        <v>19</v>
      </c>
      <c r="H108">
        <v>226</v>
      </c>
      <c r="I108">
        <v>22</v>
      </c>
      <c r="J108">
        <v>24</v>
      </c>
      <c r="K108">
        <v>0.2</v>
      </c>
      <c r="L108">
        <v>38</v>
      </c>
      <c r="M108" t="s">
        <v>28</v>
      </c>
      <c r="N108" t="s">
        <v>57</v>
      </c>
    </row>
    <row r="109" spans="1:14">
      <c r="A109" t="str">
        <f>Hyperlink("https://www.diodes.com/part/view/D22V0S1U2LP20","D22V0S1U2LP20")</f>
        <v>D22V0S1U2LP20</v>
      </c>
      <c r="B109" t="str">
        <f>Hyperlink("https://www.diodes.com/assets/Datasheets/D22V0S1U2LP20.pdf","D22V0S1U2LP20 Datasheet")</f>
        <v>D22V0S1U2LP20 Datasheet</v>
      </c>
      <c r="C109" t="s">
        <v>92</v>
      </c>
      <c r="D109" t="s">
        <v>23</v>
      </c>
      <c r="F109" t="s">
        <v>16</v>
      </c>
      <c r="G109" t="s">
        <v>24</v>
      </c>
      <c r="H109">
        <v>788</v>
      </c>
      <c r="I109">
        <v>22</v>
      </c>
      <c r="J109">
        <v>24</v>
      </c>
      <c r="K109">
        <v>0.2</v>
      </c>
      <c r="L109">
        <v>42.8</v>
      </c>
      <c r="M109">
        <v>30</v>
      </c>
      <c r="N109" t="s">
        <v>93</v>
      </c>
    </row>
    <row r="110" spans="1:14">
      <c r="A110" t="str">
        <f>Hyperlink("https://www.diodes.com/part/view/D22V0S1U2WS","D22V0S1U2WS")</f>
        <v>D22V0S1U2WS</v>
      </c>
      <c r="B110" t="str">
        <f>Hyperlink("https://www.diodes.com/assets/Datasheets/D22V0S1U2WS.pdf","D22V0S1U2WS Datasheet")</f>
        <v>D22V0S1U2WS Datasheet</v>
      </c>
      <c r="C110" t="s">
        <v>75</v>
      </c>
      <c r="D110" t="s">
        <v>23</v>
      </c>
      <c r="E110">
        <v>30</v>
      </c>
      <c r="F110" t="s">
        <v>16</v>
      </c>
      <c r="G110" t="s">
        <v>24</v>
      </c>
      <c r="H110">
        <v>220</v>
      </c>
      <c r="I110">
        <v>22</v>
      </c>
      <c r="J110">
        <v>24</v>
      </c>
      <c r="K110">
        <v>0.01</v>
      </c>
      <c r="L110">
        <v>37</v>
      </c>
      <c r="M110">
        <v>30</v>
      </c>
      <c r="N110" t="s">
        <v>39</v>
      </c>
    </row>
    <row r="111" spans="1:14">
      <c r="A111" t="str">
        <f>Hyperlink("https://www.diodes.com/part/view/D22V0S1U3LP20","D22V0S1U3LP20")</f>
        <v>D22V0S1U3LP20</v>
      </c>
      <c r="B111" t="str">
        <f>Hyperlink("https://www.diodes.com/assets/Datasheets/D7V5S1U3LP20-D48V0S1U3LP20.pdf","D7V5S1U3LP20-D48V0S1U3LP20 Datasheet")</f>
        <v>D7V5S1U3LP20-D48V0S1U3LP20 Datasheet</v>
      </c>
      <c r="C111" t="s">
        <v>26</v>
      </c>
      <c r="D111" t="s">
        <v>23</v>
      </c>
      <c r="F111" t="s">
        <v>27</v>
      </c>
      <c r="G111" t="s">
        <v>24</v>
      </c>
      <c r="H111">
        <v>730</v>
      </c>
      <c r="I111">
        <v>22</v>
      </c>
      <c r="J111">
        <v>24.4</v>
      </c>
      <c r="K111">
        <v>0.2</v>
      </c>
      <c r="L111">
        <v>40.8</v>
      </c>
      <c r="M111">
        <v>30</v>
      </c>
      <c r="N111" t="s">
        <v>29</v>
      </c>
    </row>
    <row r="112" spans="1:14">
      <c r="A112" t="str">
        <f>Hyperlink("https://www.diodes.com/part/view/D22V0S1U6LP2018","D22V0S1U6LP2018")</f>
        <v>D22V0S1U6LP2018</v>
      </c>
      <c r="B112" t="str">
        <f>Hyperlink("https://www.diodes.com/assets/Datasheets/D22V0S1U6LP2018.pdf","D22V0S1U6LP2018 Datasheet")</f>
        <v>D22V0S1U6LP2018 Datasheet</v>
      </c>
      <c r="C112" t="s">
        <v>22</v>
      </c>
      <c r="D112" t="s">
        <v>23</v>
      </c>
      <c r="F112" t="s">
        <v>16</v>
      </c>
      <c r="G112" t="s">
        <v>24</v>
      </c>
      <c r="H112">
        <v>900</v>
      </c>
      <c r="I112">
        <v>22</v>
      </c>
      <c r="J112">
        <v>24</v>
      </c>
      <c r="K112">
        <v>1</v>
      </c>
      <c r="L112">
        <v>42</v>
      </c>
      <c r="M112">
        <v>30</v>
      </c>
      <c r="N112" t="s">
        <v>95</v>
      </c>
    </row>
    <row r="113" spans="1:14">
      <c r="A113" t="str">
        <f>Hyperlink("https://www.diodes.com/part/view/D24V0F2U3WQ","D24V0F2U3WQ")</f>
        <v>D24V0F2U3WQ</v>
      </c>
      <c r="B113" t="str">
        <f>Hyperlink("https://www.diodes.com/assets/Datasheets/D24V0F2U3WQ.pdf","D24V0F2U3WQ Datasheet")</f>
        <v>D24V0F2U3WQ Datasheet</v>
      </c>
      <c r="C113" t="s">
        <v>45</v>
      </c>
      <c r="D113" t="s">
        <v>15</v>
      </c>
      <c r="F113" t="s">
        <v>16</v>
      </c>
      <c r="G113" t="s">
        <v>19</v>
      </c>
      <c r="H113">
        <v>0.8</v>
      </c>
      <c r="I113">
        <v>24</v>
      </c>
      <c r="J113">
        <v>27</v>
      </c>
      <c r="K113">
        <v>0.1</v>
      </c>
      <c r="L113">
        <v>45</v>
      </c>
      <c r="M113" t="s">
        <v>96</v>
      </c>
      <c r="N113" t="s">
        <v>38</v>
      </c>
    </row>
    <row r="114" spans="1:14">
      <c r="A114" t="str">
        <f>Hyperlink("https://www.diodes.com/part/view/D24V0H1U2LP","D24V0H1U2LP")</f>
        <v>D24V0H1U2LP</v>
      </c>
      <c r="B114" t="str">
        <f>Hyperlink("https://www.diodes.com/assets/Datasheets/D24V0H1U2LP.pdf","D24V0H1U2LP Datasheet")</f>
        <v>D24V0H1U2LP Datasheet</v>
      </c>
      <c r="C114" t="s">
        <v>97</v>
      </c>
      <c r="D114" t="s">
        <v>23</v>
      </c>
      <c r="F114" t="s">
        <v>27</v>
      </c>
      <c r="G114" t="s">
        <v>19</v>
      </c>
      <c r="H114">
        <v>47</v>
      </c>
      <c r="I114">
        <v>24</v>
      </c>
      <c r="J114">
        <v>25</v>
      </c>
      <c r="K114">
        <v>1</v>
      </c>
      <c r="L114">
        <v>42</v>
      </c>
      <c r="M114">
        <v>30</v>
      </c>
      <c r="N114" t="s">
        <v>25</v>
      </c>
    </row>
    <row r="115" spans="1:14">
      <c r="A115" t="str">
        <f>Hyperlink("https://www.diodes.com/part/view/D24V0H2U3SO","D24V0H2U3SO")</f>
        <v>D24V0H2U3SO</v>
      </c>
      <c r="B115" t="str">
        <f>Hyperlink("https://www.diodes.com/assets/Datasheets/D24V0H2U3SO.pdf","D24V0H2U3SO Datasheet")</f>
        <v>D24V0H2U3SO Datasheet</v>
      </c>
      <c r="C115" t="s">
        <v>58</v>
      </c>
      <c r="D115" t="s">
        <v>23</v>
      </c>
      <c r="E115">
        <v>4</v>
      </c>
      <c r="F115" t="s">
        <v>16</v>
      </c>
      <c r="G115" t="s">
        <v>41</v>
      </c>
      <c r="H115">
        <v>30</v>
      </c>
      <c r="I115">
        <v>24</v>
      </c>
      <c r="J115">
        <v>26.7</v>
      </c>
      <c r="L115">
        <v>43</v>
      </c>
      <c r="M115" t="s">
        <v>28</v>
      </c>
      <c r="N115" t="s">
        <v>35</v>
      </c>
    </row>
    <row r="116" spans="1:14">
      <c r="A116" t="str">
        <f>Hyperlink("https://www.diodes.com/part/view/D24V0L1B2LP","D24V0L1B2LP")</f>
        <v>D24V0L1B2LP</v>
      </c>
      <c r="B116" t="str">
        <f>Hyperlink("https://www.diodes.com/assets/Datasheets/D24V0L1B2LP.pdf","D24V0L1B2LP Datasheet")</f>
        <v>D24V0L1B2LP Datasheet</v>
      </c>
      <c r="C116" t="s">
        <v>98</v>
      </c>
      <c r="D116" t="s">
        <v>23</v>
      </c>
      <c r="F116" t="s">
        <v>16</v>
      </c>
      <c r="G116" t="s">
        <v>20</v>
      </c>
      <c r="H116">
        <v>6</v>
      </c>
      <c r="I116">
        <v>24</v>
      </c>
      <c r="J116">
        <v>26</v>
      </c>
      <c r="K116">
        <v>0.1</v>
      </c>
      <c r="L116">
        <v>46</v>
      </c>
      <c r="M116">
        <v>20</v>
      </c>
      <c r="N116" t="s">
        <v>25</v>
      </c>
    </row>
    <row r="117" spans="1:14">
      <c r="A117" t="str">
        <f>Hyperlink("https://www.diodes.com/part/view/D24V0L1B2LPS","D24V0L1B2LPS")</f>
        <v>D24V0L1B2LPS</v>
      </c>
      <c r="B117" t="str">
        <f>Hyperlink("https://www.diodes.com/assets/Datasheets/D24V0L1B2LPS.pdf","D24V0L1B2LPS Datasheet")</f>
        <v>D24V0L1B2LPS Datasheet</v>
      </c>
      <c r="D117" t="s">
        <v>23</v>
      </c>
      <c r="F117" t="s">
        <v>16</v>
      </c>
      <c r="G117" t="s">
        <v>20</v>
      </c>
      <c r="H117">
        <v>6</v>
      </c>
      <c r="I117">
        <v>24</v>
      </c>
      <c r="J117">
        <v>26</v>
      </c>
      <c r="K117">
        <v>0.001</v>
      </c>
      <c r="L117">
        <v>46</v>
      </c>
      <c r="M117">
        <v>20</v>
      </c>
      <c r="N117" t="s">
        <v>99</v>
      </c>
    </row>
    <row r="118" spans="1:14">
      <c r="A118" t="str">
        <f>Hyperlink("https://www.diodes.com/part/view/D24V0L1B2LPSQ","D24V0L1B2LPSQ")</f>
        <v>D24V0L1B2LPSQ</v>
      </c>
      <c r="B118" t="str">
        <f>Hyperlink("https://www.diodes.com/assets/Datasheets/D24V0L1B2LPSQ.pdf","D24V0L1B2LPSQ Datasheet")</f>
        <v>D24V0L1B2LPSQ Datasheet</v>
      </c>
      <c r="C118" t="s">
        <v>98</v>
      </c>
      <c r="D118" t="s">
        <v>15</v>
      </c>
      <c r="F118" t="s">
        <v>16</v>
      </c>
      <c r="G118" t="s">
        <v>20</v>
      </c>
      <c r="H118">
        <v>6</v>
      </c>
      <c r="I118">
        <v>24</v>
      </c>
      <c r="J118">
        <v>26</v>
      </c>
      <c r="K118">
        <v>0.001</v>
      </c>
      <c r="L118">
        <v>46</v>
      </c>
      <c r="M118">
        <v>20</v>
      </c>
      <c r="N118" t="s">
        <v>99</v>
      </c>
    </row>
    <row r="119" spans="1:14">
      <c r="A119" t="str">
        <f>Hyperlink("https://www.diodes.com/part/view/D24V0LA1B2LPQ","D24V0LA1B2LPQ")</f>
        <v>D24V0LA1B2LPQ</v>
      </c>
      <c r="B119" t="str">
        <f>Hyperlink("https://www.diodes.com/assets/Datasheets/D24V0LA1B2LPQ.pdf","D24V0LA1B2LPQ Datasheet")</f>
        <v>D24V0LA1B2LPQ Datasheet</v>
      </c>
      <c r="C119" t="s">
        <v>98</v>
      </c>
      <c r="D119" t="s">
        <v>15</v>
      </c>
      <c r="F119" t="s">
        <v>16</v>
      </c>
      <c r="G119" t="s">
        <v>17</v>
      </c>
      <c r="H119">
        <v>15.6</v>
      </c>
      <c r="I119">
        <v>24</v>
      </c>
      <c r="J119">
        <v>25</v>
      </c>
      <c r="K119">
        <v>0.1</v>
      </c>
      <c r="L119">
        <v>46</v>
      </c>
      <c r="M119" t="s">
        <v>28</v>
      </c>
      <c r="N119" t="s">
        <v>25</v>
      </c>
    </row>
    <row r="120" spans="1:14">
      <c r="A120" t="str">
        <f>Hyperlink("https://www.diodes.com/part/view/D24V0S1B2TQ","D24V0S1B2TQ")</f>
        <v>D24V0S1B2TQ</v>
      </c>
      <c r="B120" t="str">
        <f>Hyperlink("https://www.diodes.com/assets/Datasheets/D24V0S1B2TQ.pdf","D24V0S1B2TQ Datasheet")</f>
        <v>D24V0S1B2TQ Datasheet</v>
      </c>
      <c r="C120" t="s">
        <v>100</v>
      </c>
      <c r="D120" t="s">
        <v>15</v>
      </c>
      <c r="F120" t="s">
        <v>16</v>
      </c>
      <c r="G120" t="s">
        <v>20</v>
      </c>
      <c r="H120">
        <v>17.3</v>
      </c>
      <c r="I120">
        <v>24</v>
      </c>
      <c r="J120">
        <v>28.9</v>
      </c>
      <c r="K120">
        <v>0.2</v>
      </c>
      <c r="L120">
        <v>60</v>
      </c>
      <c r="M120" t="s">
        <v>101</v>
      </c>
      <c r="N120" t="s">
        <v>36</v>
      </c>
    </row>
    <row r="121" spans="1:14">
      <c r="A121" t="str">
        <f>Hyperlink("https://www.diodes.com/part/view/D24V0S1U2LP1610","D24V0S1U2LP1610")</f>
        <v>D24V0S1U2LP1610</v>
      </c>
      <c r="B121" t="str">
        <f>Hyperlink("https://www.diodes.com/assets/Datasheets/D12V0S1U2LP1610_D50V0S1U2LP1610.pdf","D12V0S1U2LP1610_D50V0S1U2LP1610 Datasheet")</f>
        <v>D12V0S1U2LP1610_D50V0S1U2LP1610 Datasheet</v>
      </c>
      <c r="C121" t="s">
        <v>66</v>
      </c>
      <c r="D121" t="s">
        <v>23</v>
      </c>
      <c r="F121" t="s">
        <v>27</v>
      </c>
      <c r="G121" t="s">
        <v>19</v>
      </c>
      <c r="H121">
        <v>210</v>
      </c>
      <c r="I121">
        <v>24</v>
      </c>
      <c r="J121">
        <v>26</v>
      </c>
      <c r="K121">
        <v>0.2</v>
      </c>
      <c r="L121">
        <v>42</v>
      </c>
      <c r="M121" t="s">
        <v>28</v>
      </c>
      <c r="N121" t="s">
        <v>57</v>
      </c>
    </row>
    <row r="122" spans="1:14">
      <c r="A122" t="str">
        <f>Hyperlink("https://www.diodes.com/part/view/D24V0S1U2LP1610Q","D24V0S1U2LP1610Q")</f>
        <v>D24V0S1U2LP1610Q</v>
      </c>
      <c r="B122" t="str">
        <f>Hyperlink("https://www.diodes.com/assets/Datasheets/D24V0S1U2LP1610Q.pdf","D24V0S1U2LP1610Q Datasheet")</f>
        <v>D24V0S1U2LP1610Q Datasheet</v>
      </c>
      <c r="C122" t="s">
        <v>76</v>
      </c>
      <c r="D122" t="s">
        <v>15</v>
      </c>
      <c r="E122">
        <v>31</v>
      </c>
      <c r="F122" t="s">
        <v>16</v>
      </c>
      <c r="G122" t="s">
        <v>19</v>
      </c>
      <c r="H122">
        <v>210</v>
      </c>
      <c r="I122">
        <v>24</v>
      </c>
      <c r="J122">
        <v>26</v>
      </c>
      <c r="K122">
        <v>0.2</v>
      </c>
      <c r="L122">
        <v>42</v>
      </c>
      <c r="M122" t="s">
        <v>28</v>
      </c>
      <c r="N122" t="s">
        <v>57</v>
      </c>
    </row>
    <row r="123" spans="1:14">
      <c r="A123" t="str">
        <f>Hyperlink("https://www.diodes.com/part/view/D24V0S1U2T","D24V0S1U2T")</f>
        <v>D24V0S1U2T</v>
      </c>
      <c r="B123" t="str">
        <f>Hyperlink("https://www.diodes.com/assets/Datasheets/D24V0S1U2T.pdf","D24V0S1U2T Datasheet")</f>
        <v>D24V0S1U2T Datasheet</v>
      </c>
      <c r="C123" t="s">
        <v>102</v>
      </c>
      <c r="D123" t="s">
        <v>23</v>
      </c>
      <c r="E123">
        <v>6</v>
      </c>
      <c r="F123" t="s">
        <v>27</v>
      </c>
      <c r="G123" t="s">
        <v>19</v>
      </c>
      <c r="H123">
        <v>35</v>
      </c>
      <c r="I123">
        <v>24</v>
      </c>
      <c r="J123">
        <v>27</v>
      </c>
      <c r="K123">
        <v>0.2</v>
      </c>
      <c r="L123">
        <v>60</v>
      </c>
      <c r="M123" t="s">
        <v>103</v>
      </c>
      <c r="N123" t="s">
        <v>36</v>
      </c>
    </row>
    <row r="124" spans="1:14">
      <c r="A124" t="str">
        <f>Hyperlink("https://www.diodes.com/part/view/D24V0S1U2TQ","D24V0S1U2TQ")</f>
        <v>D24V0S1U2TQ</v>
      </c>
      <c r="B124" t="str">
        <f>Hyperlink("https://www.diodes.com/assets/Datasheets/D24V0S1U2TQ.pdf","D24V0S1U2TQ Datasheet")</f>
        <v>D24V0S1U2TQ Datasheet</v>
      </c>
      <c r="C124" t="s">
        <v>104</v>
      </c>
      <c r="D124" t="s">
        <v>23</v>
      </c>
      <c r="E124">
        <v>6</v>
      </c>
      <c r="F124" t="s">
        <v>16</v>
      </c>
      <c r="G124" t="s">
        <v>19</v>
      </c>
      <c r="H124">
        <v>35</v>
      </c>
      <c r="I124">
        <v>24</v>
      </c>
      <c r="J124">
        <v>27</v>
      </c>
      <c r="K124">
        <v>0.2</v>
      </c>
      <c r="L124">
        <v>60</v>
      </c>
      <c r="M124" t="s">
        <v>105</v>
      </c>
      <c r="N124" t="s">
        <v>36</v>
      </c>
    </row>
    <row r="125" spans="1:14">
      <c r="A125" t="str">
        <f>Hyperlink("https://www.diodes.com/part/view/D24V0S1U3LP20","D24V0S1U3LP20")</f>
        <v>D24V0S1U3LP20</v>
      </c>
      <c r="B125" t="str">
        <f>Hyperlink("https://www.diodes.com/assets/Datasheets/D7V5S1U3LP20-D48V0S1U3LP20.pdf","D7V5S1U3LP20-D48V0S1U3LP20 Datasheet")</f>
        <v>D7V5S1U3LP20-D48V0S1U3LP20 Datasheet</v>
      </c>
      <c r="C125" t="s">
        <v>26</v>
      </c>
      <c r="D125" t="s">
        <v>23</v>
      </c>
      <c r="F125" t="s">
        <v>27</v>
      </c>
      <c r="G125" t="s">
        <v>24</v>
      </c>
      <c r="H125">
        <v>670</v>
      </c>
      <c r="I125">
        <v>24</v>
      </c>
      <c r="J125">
        <v>26.7</v>
      </c>
      <c r="K125">
        <v>0.2</v>
      </c>
      <c r="L125">
        <v>44.4</v>
      </c>
      <c r="M125">
        <v>30</v>
      </c>
      <c r="N125" t="s">
        <v>29</v>
      </c>
    </row>
    <row r="126" spans="1:14">
      <c r="A126" t="str">
        <f>Hyperlink("https://www.diodes.com/part/view/D24V0S1UG3LP20","D24V0S1UG3LP20")</f>
        <v>D24V0S1UG3LP20</v>
      </c>
      <c r="B126" t="str">
        <f>Hyperlink("https://www.diodes.com/assets/Datasheets/D24V0S1UG3LP20.pdf","D24V0S1UG3LP20 Datasheet")</f>
        <v>D24V0S1UG3LP20 Datasheet</v>
      </c>
      <c r="C126" t="s">
        <v>76</v>
      </c>
      <c r="D126" t="s">
        <v>23</v>
      </c>
      <c r="F126" t="s">
        <v>27</v>
      </c>
      <c r="G126" t="s">
        <v>20</v>
      </c>
      <c r="H126">
        <v>630</v>
      </c>
      <c r="I126">
        <v>24</v>
      </c>
      <c r="J126">
        <v>25</v>
      </c>
      <c r="K126">
        <v>0.5</v>
      </c>
      <c r="L126">
        <v>32</v>
      </c>
      <c r="M126">
        <v>30</v>
      </c>
      <c r="N126" t="s">
        <v>29</v>
      </c>
    </row>
    <row r="127" spans="1:14">
      <c r="A127" t="str">
        <f>Hyperlink("https://www.diodes.com/part/view/D24V0X1B2LP","D24V0X1B2LP")</f>
        <v>D24V0X1B2LP</v>
      </c>
      <c r="B127" t="str">
        <f>Hyperlink("https://www.diodes.com/assets/Datasheets/D24V0X1B2LP.pdf","D24V0X1B2LP Datasheet")</f>
        <v>D24V0X1B2LP Datasheet</v>
      </c>
      <c r="C127" t="s">
        <v>106</v>
      </c>
      <c r="D127" t="s">
        <v>23</v>
      </c>
      <c r="E127">
        <v>2.5</v>
      </c>
      <c r="F127" t="s">
        <v>16</v>
      </c>
      <c r="G127" t="s">
        <v>17</v>
      </c>
      <c r="H127">
        <v>0.5</v>
      </c>
      <c r="I127">
        <v>24</v>
      </c>
      <c r="J127">
        <v>26</v>
      </c>
      <c r="L127">
        <v>44</v>
      </c>
      <c r="M127" t="s">
        <v>107</v>
      </c>
      <c r="N127" t="s">
        <v>25</v>
      </c>
    </row>
    <row r="128" spans="1:14">
      <c r="A128" t="str">
        <f>Hyperlink("https://www.diodes.com/part/view/D26V0H1U2LP16","D26V0H1U2LP16")</f>
        <v>D26V0H1U2LP16</v>
      </c>
      <c r="B128" t="str">
        <f>Hyperlink("https://www.diodes.com/assets/Datasheets/D26V0H1U2LP16.pdf","D26V0H1U2LP16 Datasheet")</f>
        <v>D26V0H1U2LP16 Datasheet</v>
      </c>
      <c r="C128" t="s">
        <v>108</v>
      </c>
      <c r="D128" t="s">
        <v>23</v>
      </c>
      <c r="E128">
        <v>50</v>
      </c>
      <c r="F128" t="s">
        <v>16</v>
      </c>
      <c r="G128" t="s">
        <v>24</v>
      </c>
      <c r="H128">
        <v>400</v>
      </c>
      <c r="I128">
        <v>26</v>
      </c>
      <c r="J128">
        <v>28</v>
      </c>
      <c r="K128">
        <v>0.1</v>
      </c>
      <c r="L128">
        <v>44</v>
      </c>
      <c r="M128">
        <v>30</v>
      </c>
      <c r="N128" t="s">
        <v>78</v>
      </c>
    </row>
    <row r="129" spans="1:14">
      <c r="A129" t="str">
        <f>Hyperlink("https://www.diodes.com/part/view/D26V0H1U2LP20","D26V0H1U2LP20")</f>
        <v>D26V0H1U2LP20</v>
      </c>
      <c r="B129" t="str">
        <f>Hyperlink("https://www.diodes.com/assets/Datasheets/D26V0H1U2LP20.pdf","D26V0H1U2LP20 Datasheet")</f>
        <v>D26V0H1U2LP20 Datasheet</v>
      </c>
      <c r="D129" t="s">
        <v>23</v>
      </c>
      <c r="E129">
        <v>60</v>
      </c>
      <c r="F129" t="s">
        <v>16</v>
      </c>
      <c r="G129" t="s">
        <v>24</v>
      </c>
      <c r="H129">
        <v>630</v>
      </c>
      <c r="I129">
        <v>26</v>
      </c>
      <c r="J129">
        <v>28</v>
      </c>
      <c r="K129">
        <v>0.1</v>
      </c>
      <c r="L129">
        <v>40</v>
      </c>
      <c r="M129">
        <v>30</v>
      </c>
      <c r="N129" t="s">
        <v>93</v>
      </c>
    </row>
    <row r="130" spans="1:14">
      <c r="A130" t="str">
        <f>Hyperlink("https://www.diodes.com/part/view/D26V0S1U2LP20","D26V0S1U2LP20")</f>
        <v>D26V0S1U2LP20</v>
      </c>
      <c r="B130" t="str">
        <f>Hyperlink("https://www.diodes.com/assets/Datasheets/D26V0S1U2LP20.pdf","D26V0S1U2LP20 Datasheet")</f>
        <v>D26V0S1U2LP20 Datasheet</v>
      </c>
      <c r="D130" t="s">
        <v>23</v>
      </c>
      <c r="F130" t="s">
        <v>16</v>
      </c>
      <c r="G130" t="s">
        <v>24</v>
      </c>
      <c r="H130">
        <v>630</v>
      </c>
      <c r="I130">
        <v>26</v>
      </c>
      <c r="J130">
        <v>28</v>
      </c>
      <c r="K130">
        <v>0.2</v>
      </c>
      <c r="L130">
        <v>44</v>
      </c>
      <c r="M130">
        <v>30</v>
      </c>
      <c r="N130" t="s">
        <v>93</v>
      </c>
    </row>
    <row r="131" spans="1:14">
      <c r="A131" t="str">
        <f>Hyperlink("https://www.diodes.com/part/view/D26V0S1U3LP20","D26V0S1U3LP20")</f>
        <v>D26V0S1U3LP20</v>
      </c>
      <c r="B131" t="str">
        <f>Hyperlink("https://www.diodes.com/assets/Datasheets/D7V5S1U3LP20-D48V0S1U3LP20.pdf","D7V5S1U3LP20-D48V0S1U3LP20 Datasheet")</f>
        <v>D7V5S1U3LP20-D48V0S1U3LP20 Datasheet</v>
      </c>
      <c r="C131" t="s">
        <v>26</v>
      </c>
      <c r="D131" t="s">
        <v>23</v>
      </c>
      <c r="F131" t="s">
        <v>27</v>
      </c>
      <c r="G131" t="s">
        <v>24</v>
      </c>
      <c r="H131">
        <v>620</v>
      </c>
      <c r="I131">
        <v>26</v>
      </c>
      <c r="J131">
        <v>28.9</v>
      </c>
      <c r="K131">
        <v>0.2</v>
      </c>
      <c r="L131">
        <v>50</v>
      </c>
      <c r="M131">
        <v>30</v>
      </c>
      <c r="N131" t="s">
        <v>29</v>
      </c>
    </row>
    <row r="132" spans="1:14">
      <c r="A132" t="str">
        <f>Hyperlink("https://www.diodes.com/part/view/D28V0H1U2P5Q","D28V0H1U2P5Q")</f>
        <v>D28V0H1U2P5Q</v>
      </c>
      <c r="B132" t="str">
        <f>Hyperlink("https://www.diodes.com/assets/Datasheets/D28V0H1U2P5Q.pdf","D28V0H1U2P5Q Datasheet")</f>
        <v>D28V0H1U2P5Q Datasheet</v>
      </c>
      <c r="C132" t="s">
        <v>109</v>
      </c>
      <c r="D132" t="s">
        <v>15</v>
      </c>
      <c r="F132" t="s">
        <v>16</v>
      </c>
      <c r="G132" t="s">
        <v>24</v>
      </c>
      <c r="H132">
        <v>2400</v>
      </c>
      <c r="I132">
        <v>28</v>
      </c>
      <c r="J132">
        <v>31</v>
      </c>
      <c r="L132">
        <v>44</v>
      </c>
      <c r="M132">
        <v>30</v>
      </c>
      <c r="N132" t="s">
        <v>110</v>
      </c>
    </row>
    <row r="133" spans="1:14">
      <c r="A133" t="str">
        <f>Hyperlink("https://www.diodes.com/part/view/D28V0S1U3LP20","D28V0S1U3LP20")</f>
        <v>D28V0S1U3LP20</v>
      </c>
      <c r="B133" t="str">
        <f>Hyperlink("https://www.diodes.com/assets/Datasheets/D28V0S1U3LP20.pdf","D28V0S1U3LP20 Datasheet")</f>
        <v>D28V0S1U3LP20 Datasheet</v>
      </c>
      <c r="C133" t="s">
        <v>68</v>
      </c>
      <c r="D133" t="s">
        <v>23</v>
      </c>
      <c r="E133">
        <v>70</v>
      </c>
      <c r="F133" t="s">
        <v>27</v>
      </c>
      <c r="G133" t="s">
        <v>19</v>
      </c>
      <c r="H133">
        <v>598</v>
      </c>
      <c r="I133">
        <v>28</v>
      </c>
      <c r="J133">
        <v>30.9</v>
      </c>
      <c r="L133">
        <v>57.1</v>
      </c>
      <c r="M133" t="s">
        <v>28</v>
      </c>
      <c r="N133" t="s">
        <v>29</v>
      </c>
    </row>
    <row r="134" spans="1:14">
      <c r="A134" t="str">
        <f>Hyperlink("https://www.diodes.com/part/view/D2V5F4U8MR","D2V5F4U8MR")</f>
        <v>D2V5F4U8MR</v>
      </c>
      <c r="B134" t="str">
        <f>Hyperlink("https://www.diodes.com/assets/Datasheets/D2V5F4U8MR.pdf","D2V5F4U8MR Datasheet")</f>
        <v>D2V5F4U8MR Datasheet</v>
      </c>
      <c r="C134" t="s">
        <v>111</v>
      </c>
      <c r="D134" t="s">
        <v>23</v>
      </c>
      <c r="E134">
        <v>80</v>
      </c>
      <c r="F134" t="s">
        <v>16</v>
      </c>
      <c r="G134" t="s">
        <v>48</v>
      </c>
      <c r="H134">
        <v>2.1</v>
      </c>
      <c r="I134">
        <v>2.5</v>
      </c>
      <c r="J134">
        <v>2.7</v>
      </c>
      <c r="L134">
        <v>20</v>
      </c>
      <c r="M134" t="s">
        <v>46</v>
      </c>
      <c r="N134" t="s">
        <v>112</v>
      </c>
    </row>
    <row r="135" spans="1:14">
      <c r="A135" t="str">
        <f>Hyperlink("https://www.diodes.com/part/view/D2V5H1BS2LP","D2V5H1BS2LP")</f>
        <v>D2V5H1BS2LP</v>
      </c>
      <c r="B135" t="str">
        <f>Hyperlink("https://www.diodes.com/assets/Datasheets/D2V5H1BS2LP.pdf","D2V5H1BS2LP Datasheet")</f>
        <v>D2V5H1BS2LP Datasheet</v>
      </c>
      <c r="C135" t="s">
        <v>87</v>
      </c>
      <c r="D135" t="s">
        <v>23</v>
      </c>
      <c r="F135" t="s">
        <v>27</v>
      </c>
      <c r="G135" t="s">
        <v>20</v>
      </c>
      <c r="H135">
        <v>150</v>
      </c>
      <c r="I135">
        <v>2.5</v>
      </c>
      <c r="J135">
        <v>2.6</v>
      </c>
      <c r="M135">
        <v>30</v>
      </c>
      <c r="N135" t="s">
        <v>25</v>
      </c>
    </row>
    <row r="136" spans="1:14">
      <c r="A136" t="str">
        <f>Hyperlink("https://www.diodes.com/part/view/D2V5H1BS2LP4","D2V5H1BS2LP4")</f>
        <v>D2V5H1BS2LP4</v>
      </c>
      <c r="B136" t="str">
        <f>Hyperlink("https://www.diodes.com/assets/Datasheets/D2V5H1BS2LP4.pdf","D2V5H1BS2LP4 Datasheet")</f>
        <v>D2V5H1BS2LP4 Datasheet</v>
      </c>
      <c r="C136" t="s">
        <v>87</v>
      </c>
      <c r="D136" t="s">
        <v>23</v>
      </c>
      <c r="E136">
        <v>85</v>
      </c>
      <c r="F136" t="s">
        <v>27</v>
      </c>
      <c r="G136" t="s">
        <v>17</v>
      </c>
      <c r="H136">
        <v>150</v>
      </c>
      <c r="I136">
        <v>2.5</v>
      </c>
      <c r="J136">
        <v>2.6</v>
      </c>
      <c r="L136">
        <v>7</v>
      </c>
      <c r="M136" t="s">
        <v>113</v>
      </c>
      <c r="N136" t="s">
        <v>32</v>
      </c>
    </row>
    <row r="137" spans="1:14">
      <c r="A137" t="str">
        <f>Hyperlink("https://www.diodes.com/part/view/D2V5L1BS2LP","D2V5L1BS2LP")</f>
        <v>D2V5L1BS2LP</v>
      </c>
      <c r="B137" t="str">
        <f>Hyperlink("https://www.diodes.com/assets/Datasheets/D2V5L1BS2LP.pdf","D2V5L1BS2LP Datasheet")</f>
        <v>D2V5L1BS2LP Datasheet</v>
      </c>
      <c r="C137" t="s">
        <v>114</v>
      </c>
      <c r="D137" t="s">
        <v>23</v>
      </c>
      <c r="F137" t="s">
        <v>27</v>
      </c>
      <c r="G137" t="s">
        <v>20</v>
      </c>
      <c r="H137">
        <v>30</v>
      </c>
      <c r="I137">
        <v>2.5</v>
      </c>
      <c r="J137">
        <v>2.6</v>
      </c>
      <c r="M137">
        <v>30</v>
      </c>
      <c r="N137" t="s">
        <v>25</v>
      </c>
    </row>
    <row r="138" spans="1:14">
      <c r="A138" t="str">
        <f>Hyperlink("https://www.diodes.com/part/view/D2V5L1BS2LP3","D2V5L1BS2LP3")</f>
        <v>D2V5L1BS2LP3</v>
      </c>
      <c r="B138" t="str">
        <f>Hyperlink("https://www.diodes.com/assets/Datasheets/D2V5L1BS2LP3.pdf","D2V5L1BS2LP3 Datasheet")</f>
        <v>D2V5L1BS2LP3 Datasheet</v>
      </c>
      <c r="C138" t="s">
        <v>114</v>
      </c>
      <c r="D138" t="s">
        <v>23</v>
      </c>
      <c r="F138" t="s">
        <v>27</v>
      </c>
      <c r="G138" t="s">
        <v>20</v>
      </c>
      <c r="H138">
        <v>30</v>
      </c>
      <c r="I138">
        <v>2.5</v>
      </c>
      <c r="J138">
        <v>2.6</v>
      </c>
      <c r="M138">
        <v>30</v>
      </c>
      <c r="N138" t="s">
        <v>63</v>
      </c>
    </row>
    <row r="139" spans="1:14">
      <c r="A139" t="str">
        <f>Hyperlink("https://www.diodes.com/part/view/D2V5L1BS2LP4","D2V5L1BS2LP4")</f>
        <v>D2V5L1BS2LP4</v>
      </c>
      <c r="B139" t="str">
        <f>Hyperlink("https://www.diodes.com/assets/Datasheets/D2V5L1BS2LP4.pdf","D2V5L1BS2LP4 Datasheet")</f>
        <v>D2V5L1BS2LP4 Datasheet</v>
      </c>
      <c r="C139" t="s">
        <v>87</v>
      </c>
      <c r="D139" t="s">
        <v>23</v>
      </c>
      <c r="E139">
        <v>15</v>
      </c>
      <c r="F139" t="s">
        <v>27</v>
      </c>
      <c r="G139" t="s">
        <v>17</v>
      </c>
      <c r="H139">
        <v>30</v>
      </c>
      <c r="I139">
        <v>2.5</v>
      </c>
      <c r="J139">
        <v>2.6</v>
      </c>
      <c r="L139">
        <v>6</v>
      </c>
      <c r="M139" t="s">
        <v>113</v>
      </c>
      <c r="N139" t="s">
        <v>32</v>
      </c>
    </row>
    <row r="140" spans="1:14">
      <c r="A140" t="str">
        <f>Hyperlink("https://www.diodes.com/part/view/D2V5L4U8MR","D2V5L4U8MR")</f>
        <v>D2V5L4U8MR</v>
      </c>
      <c r="B140" t="str">
        <f>Hyperlink("https://www.diodes.com/assets/Datasheets/D2V5L4U8MR.pdf","D2V5L4U8MR Datasheet")</f>
        <v>D2V5L4U8MR Datasheet</v>
      </c>
      <c r="C140" t="s">
        <v>115</v>
      </c>
      <c r="D140" t="s">
        <v>23</v>
      </c>
      <c r="E140">
        <v>100</v>
      </c>
      <c r="F140" t="s">
        <v>16</v>
      </c>
      <c r="G140" t="s">
        <v>17</v>
      </c>
      <c r="H140">
        <v>5</v>
      </c>
      <c r="I140">
        <v>2.5</v>
      </c>
      <c r="J140">
        <v>2.7</v>
      </c>
      <c r="K140">
        <v>1</v>
      </c>
      <c r="L140">
        <v>24</v>
      </c>
      <c r="M140">
        <v>30</v>
      </c>
      <c r="N140" t="s">
        <v>112</v>
      </c>
    </row>
    <row r="141" spans="1:14">
      <c r="A141" t="str">
        <f>Hyperlink("https://www.diodes.com/part/view/D2V8F4U8MR","D2V8F4U8MR")</f>
        <v>D2V8F4U8MR</v>
      </c>
      <c r="B141" t="str">
        <f>Hyperlink("https://www.diodes.com/assets/Datasheets/D2V8F4U8MR.pdf","D2V8F4U8MR Datasheet")</f>
        <v>D2V8F4U8MR Datasheet</v>
      </c>
      <c r="C141" t="s">
        <v>87</v>
      </c>
      <c r="D141" t="s">
        <v>23</v>
      </c>
      <c r="E141">
        <v>80</v>
      </c>
      <c r="F141" t="s">
        <v>16</v>
      </c>
      <c r="G141" t="s">
        <v>48</v>
      </c>
      <c r="H141">
        <v>2.6</v>
      </c>
      <c r="I141">
        <v>2.8</v>
      </c>
      <c r="J141">
        <v>3</v>
      </c>
      <c r="L141">
        <v>20</v>
      </c>
      <c r="M141" t="s">
        <v>46</v>
      </c>
      <c r="N141" t="s">
        <v>112</v>
      </c>
    </row>
    <row r="142" spans="1:14">
      <c r="A142" t="str">
        <f>Hyperlink("https://www.diodes.com/part/view/D30V0S1U3LP20","D30V0S1U3LP20")</f>
        <v>D30V0S1U3LP20</v>
      </c>
      <c r="B142" t="str">
        <f>Hyperlink("https://www.diodes.com/assets/Datasheets/D7V5S1U3LP20-D48V0S1U3LP20.pdf","D7V5S1U3LP20-D48V0S1U3LP20 Datasheet")</f>
        <v>D7V5S1U3LP20-D48V0S1U3LP20 Datasheet</v>
      </c>
      <c r="C142" t="s">
        <v>26</v>
      </c>
      <c r="D142" t="s">
        <v>23</v>
      </c>
      <c r="E142">
        <v>62</v>
      </c>
      <c r="F142" t="s">
        <v>27</v>
      </c>
      <c r="G142" t="s">
        <v>19</v>
      </c>
      <c r="H142">
        <v>387</v>
      </c>
      <c r="I142">
        <v>30</v>
      </c>
      <c r="J142">
        <v>32</v>
      </c>
      <c r="K142">
        <v>200</v>
      </c>
      <c r="L142">
        <v>52</v>
      </c>
      <c r="M142">
        <v>30</v>
      </c>
      <c r="N142" t="s">
        <v>29</v>
      </c>
    </row>
    <row r="143" spans="1:14">
      <c r="A143" t="str">
        <f>Hyperlink("https://www.diodes.com/part/view/D30V0S1UG3LP20","D30V0S1UG3LP20")</f>
        <v>D30V0S1UG3LP20</v>
      </c>
      <c r="B143" t="str">
        <f>Hyperlink("https://www.diodes.com/assets/Datasheets/D30V0S1UG3LP20.pdf","D30V0S1UG3LP20 Datasheet")</f>
        <v>D30V0S1UG3LP20 Datasheet</v>
      </c>
      <c r="C143" t="s">
        <v>76</v>
      </c>
      <c r="D143" t="s">
        <v>23</v>
      </c>
      <c r="E143">
        <v>180</v>
      </c>
      <c r="F143" t="s">
        <v>27</v>
      </c>
      <c r="G143" t="s">
        <v>19</v>
      </c>
      <c r="H143">
        <v>135</v>
      </c>
      <c r="I143">
        <v>30</v>
      </c>
      <c r="J143">
        <v>30.5</v>
      </c>
      <c r="K143">
        <v>1</v>
      </c>
      <c r="M143" t="s">
        <v>116</v>
      </c>
      <c r="N143" t="s">
        <v>29</v>
      </c>
    </row>
    <row r="144" spans="1:14">
      <c r="A144" t="str">
        <f>Hyperlink("https://www.diodes.com/part/view/D33V0S1U2LP1608","D33V0S1U2LP1608")</f>
        <v>D33V0S1U2LP1608</v>
      </c>
      <c r="B144" t="str">
        <f>Hyperlink("https://www.diodes.com/assets/Datasheets/D12V0S1U2LP1608-D50V0S1U2LP1608.pdf","D12V0S1U2LP1608 _ D50V0S1U2LP1608 Datasheet")</f>
        <v>D12V0S1U2LP1608 _ D50V0S1U2LP1608 Datasheet</v>
      </c>
      <c r="C144" t="s">
        <v>66</v>
      </c>
      <c r="D144" t="s">
        <v>23</v>
      </c>
      <c r="F144" t="s">
        <v>27</v>
      </c>
      <c r="G144" t="s">
        <v>19</v>
      </c>
      <c r="H144">
        <v>156</v>
      </c>
      <c r="I144">
        <v>33</v>
      </c>
      <c r="J144">
        <v>36</v>
      </c>
      <c r="K144">
        <v>1</v>
      </c>
      <c r="L144">
        <v>55</v>
      </c>
      <c r="M144" t="s">
        <v>28</v>
      </c>
      <c r="N144" t="s">
        <v>67</v>
      </c>
    </row>
    <row r="145" spans="1:14">
      <c r="A145" t="str">
        <f>Hyperlink("https://www.diodes.com/part/view/D33V0S1U2LP1610","D33V0S1U2LP1610")</f>
        <v>D33V0S1U2LP1610</v>
      </c>
      <c r="B145" t="str">
        <f>Hyperlink("https://www.diodes.com/assets/Datasheets/D12V0S1U2LP1610_D50V0S1U2LP1610.pdf","D12V0S1U2LP1610_D50V0S1U2LP1610 Datasheet")</f>
        <v>D12V0S1U2LP1610_D50V0S1U2LP1610 Datasheet</v>
      </c>
      <c r="C145" t="s">
        <v>66</v>
      </c>
      <c r="D145" t="s">
        <v>23</v>
      </c>
      <c r="F145" t="s">
        <v>27</v>
      </c>
      <c r="G145" t="s">
        <v>19</v>
      </c>
      <c r="H145">
        <v>165</v>
      </c>
      <c r="I145">
        <v>33</v>
      </c>
      <c r="J145">
        <v>36</v>
      </c>
      <c r="K145">
        <v>0.2</v>
      </c>
      <c r="L145">
        <v>55</v>
      </c>
      <c r="M145" t="s">
        <v>28</v>
      </c>
      <c r="N145" t="s">
        <v>57</v>
      </c>
    </row>
    <row r="146" spans="1:14">
      <c r="A146" t="str">
        <f>Hyperlink("https://www.diodes.com/part/view/D34V0H1U2LP","D34V0H1U2LP")</f>
        <v>D34V0H1U2LP</v>
      </c>
      <c r="B146" t="str">
        <f>Hyperlink("https://www.diodes.com/assets/Datasheets/D34V0H1U2LP.pdf","D34V0H1U2LP Datasheet")</f>
        <v>D34V0H1U2LP Datasheet</v>
      </c>
      <c r="C146" t="s">
        <v>117</v>
      </c>
      <c r="D146" t="s">
        <v>23</v>
      </c>
      <c r="F146" t="s">
        <v>16</v>
      </c>
      <c r="G146" t="s">
        <v>24</v>
      </c>
      <c r="H146">
        <v>44</v>
      </c>
      <c r="I146">
        <v>34</v>
      </c>
      <c r="J146">
        <v>35</v>
      </c>
      <c r="K146">
        <v>1</v>
      </c>
      <c r="L146">
        <v>58</v>
      </c>
      <c r="M146">
        <v>18</v>
      </c>
      <c r="N146" t="s">
        <v>25</v>
      </c>
    </row>
    <row r="147" spans="1:14">
      <c r="A147" t="str">
        <f>Hyperlink("https://www.diodes.com/part/view/D36V0L1B2LP","D36V0L1B2LP")</f>
        <v>D36V0L1B2LP</v>
      </c>
      <c r="B147" t="str">
        <f>Hyperlink("https://www.diodes.com/assets/Datasheets/D36V0L1B2LP.pdf","D36V0L1B2LP Datasheet")</f>
        <v>D36V0L1B2LP Datasheet</v>
      </c>
      <c r="C147" t="s">
        <v>87</v>
      </c>
      <c r="D147" t="s">
        <v>23</v>
      </c>
      <c r="F147" t="s">
        <v>16</v>
      </c>
      <c r="G147" t="s">
        <v>20</v>
      </c>
      <c r="H147">
        <v>12</v>
      </c>
      <c r="I147">
        <v>36</v>
      </c>
      <c r="J147">
        <v>40</v>
      </c>
      <c r="K147">
        <v>1</v>
      </c>
      <c r="L147">
        <v>60</v>
      </c>
      <c r="M147" t="s">
        <v>55</v>
      </c>
      <c r="N147" t="s">
        <v>25</v>
      </c>
    </row>
    <row r="148" spans="1:14">
      <c r="A148" t="str">
        <f>Hyperlink("https://www.diodes.com/part/view/D36V0S1U2LP1610","D36V0S1U2LP1610")</f>
        <v>D36V0S1U2LP1610</v>
      </c>
      <c r="B148" t="str">
        <f>Hyperlink("https://www.diodes.com/assets/Datasheets/D12V0S1U2LP1610_D50V0S1U2LP1610.pdf","D12V0S1U2LP1610_D50V0S1U2LP1610 Datasheet")</f>
        <v>D12V0S1U2LP1610_D50V0S1U2LP1610 Datasheet</v>
      </c>
      <c r="C148" t="s">
        <v>66</v>
      </c>
      <c r="D148" t="s">
        <v>23</v>
      </c>
      <c r="F148" t="s">
        <v>27</v>
      </c>
      <c r="G148" t="s">
        <v>19</v>
      </c>
      <c r="H148">
        <v>166</v>
      </c>
      <c r="I148">
        <v>36</v>
      </c>
      <c r="J148">
        <v>37</v>
      </c>
      <c r="K148">
        <v>1</v>
      </c>
      <c r="L148">
        <v>60</v>
      </c>
      <c r="M148" t="s">
        <v>28</v>
      </c>
      <c r="N148" t="s">
        <v>57</v>
      </c>
    </row>
    <row r="149" spans="1:14">
      <c r="A149" t="str">
        <f>Hyperlink("https://www.diodes.com/part/view/D36V0S1U2LP1610Q","D36V0S1U2LP1610Q")</f>
        <v>D36V0S1U2LP1610Q</v>
      </c>
      <c r="B149" t="str">
        <f>Hyperlink("https://www.diodes.com/assets/Datasheets/D36V0S1U2LP1610Q.pdf","D36V0S1U2LP1610Q Datasheet")</f>
        <v>D36V0S1U2LP1610Q Datasheet</v>
      </c>
      <c r="C149" t="s">
        <v>66</v>
      </c>
      <c r="D149" t="s">
        <v>15</v>
      </c>
      <c r="F149" t="s">
        <v>16</v>
      </c>
      <c r="G149" t="s">
        <v>24</v>
      </c>
      <c r="H149">
        <v>165</v>
      </c>
      <c r="I149">
        <v>36</v>
      </c>
      <c r="J149">
        <v>37</v>
      </c>
      <c r="K149">
        <v>0.2</v>
      </c>
      <c r="L149">
        <v>59</v>
      </c>
      <c r="M149">
        <v>30</v>
      </c>
      <c r="N149" t="s">
        <v>57</v>
      </c>
    </row>
    <row r="150" spans="1:14">
      <c r="A150" t="str">
        <f>Hyperlink("https://www.diodes.com/part/view/D36V0S1U3LP20","D36V0S1U3LP20")</f>
        <v>D36V0S1U3LP20</v>
      </c>
      <c r="B150" t="str">
        <f>Hyperlink("https://www.diodes.com/assets/Datasheets/D7V5S1U3LP20-D48V0S1U3LP20.pdf","D7V5S1U3LP20-D48V0S1U3LP20 Datasheet")</f>
        <v>D7V5S1U3LP20-D48V0S1U3LP20 Datasheet</v>
      </c>
      <c r="C150" t="s">
        <v>26</v>
      </c>
      <c r="D150" t="s">
        <v>23</v>
      </c>
      <c r="E150">
        <v>47</v>
      </c>
      <c r="F150" t="s">
        <v>27</v>
      </c>
      <c r="G150" t="s">
        <v>19</v>
      </c>
      <c r="H150">
        <v>505</v>
      </c>
      <c r="I150">
        <v>36</v>
      </c>
      <c r="J150">
        <v>40.2</v>
      </c>
      <c r="L150">
        <v>69.2</v>
      </c>
      <c r="M150" t="s">
        <v>28</v>
      </c>
      <c r="N150" t="s">
        <v>29</v>
      </c>
    </row>
    <row r="151" spans="1:14">
      <c r="A151" t="str">
        <f>Hyperlink("https://www.diodes.com/part/view/D3V3AP2WF","D3V3AP2WF")</f>
        <v>D3V3AP2WF</v>
      </c>
      <c r="B151" t="str">
        <f>Hyperlink("https://www.diodes.com/assets/Datasheets/D3V3AP2WF.pdf","D3V3AP2WF Datasheet")</f>
        <v>D3V3AP2WF Datasheet</v>
      </c>
      <c r="C151" t="s">
        <v>73</v>
      </c>
      <c r="D151" t="s">
        <v>23</v>
      </c>
      <c r="F151" t="s">
        <v>27</v>
      </c>
      <c r="G151" t="s">
        <v>19</v>
      </c>
      <c r="I151">
        <v>3.3</v>
      </c>
      <c r="J151">
        <v>5.2</v>
      </c>
      <c r="L151">
        <v>8</v>
      </c>
      <c r="M151">
        <v>30</v>
      </c>
      <c r="N151" t="s">
        <v>82</v>
      </c>
    </row>
    <row r="152" spans="1:14">
      <c r="A152" t="str">
        <f>Hyperlink("https://www.diodes.com/part/view/D3V3F4U10LP","D3V3F4U10LP")</f>
        <v>D3V3F4U10LP</v>
      </c>
      <c r="B152" t="str">
        <f>Hyperlink("https://www.diodes.com/assets/Datasheets/D3V3F4U10LP.pdf","D3V3F4U10LP Datasheet")</f>
        <v>D3V3F4U10LP Datasheet</v>
      </c>
      <c r="C152" t="s">
        <v>118</v>
      </c>
      <c r="D152" t="s">
        <v>23</v>
      </c>
      <c r="F152" t="s">
        <v>16</v>
      </c>
      <c r="G152" t="s">
        <v>48</v>
      </c>
      <c r="H152">
        <v>0.5</v>
      </c>
      <c r="I152">
        <v>3.3</v>
      </c>
      <c r="J152">
        <v>5.5</v>
      </c>
      <c r="K152">
        <v>0.1</v>
      </c>
      <c r="L152">
        <v>6</v>
      </c>
      <c r="M152">
        <v>12</v>
      </c>
      <c r="N152" t="s">
        <v>119</v>
      </c>
    </row>
    <row r="153" spans="1:14">
      <c r="A153" t="str">
        <f>Hyperlink("https://www.diodes.com/part/view/D3V3F4U10LPQ","D3V3F4U10LPQ")</f>
        <v>D3V3F4U10LPQ</v>
      </c>
      <c r="B153" t="str">
        <f>Hyperlink("https://www.diodes.com/assets/Datasheets/D3V3F4U10LPQ.pdf","D3V3F4U10LPQ Datasheet")</f>
        <v>D3V3F4U10LPQ Datasheet</v>
      </c>
      <c r="C153" t="s">
        <v>50</v>
      </c>
      <c r="D153" t="s">
        <v>15</v>
      </c>
      <c r="F153" t="s">
        <v>16</v>
      </c>
      <c r="G153" t="s">
        <v>48</v>
      </c>
      <c r="H153">
        <v>0.5</v>
      </c>
      <c r="I153">
        <v>3.3</v>
      </c>
      <c r="J153">
        <v>5.5</v>
      </c>
      <c r="K153">
        <v>1</v>
      </c>
      <c r="L153">
        <v>5</v>
      </c>
      <c r="M153">
        <v>12</v>
      </c>
      <c r="N153" t="s">
        <v>119</v>
      </c>
    </row>
    <row r="154" spans="1:14">
      <c r="A154" t="str">
        <f>Hyperlink("https://www.diodes.com/part/view/D3V3F4U6S","D3V3F4U6S")</f>
        <v>D3V3F4U6S</v>
      </c>
      <c r="B154" t="str">
        <f>Hyperlink("https://www.diodes.com/assets/Datasheets/D3V3F4U6S.pdf","D3V3F4U6S Datasheet")</f>
        <v>D3V3F4U6S Datasheet</v>
      </c>
      <c r="D154" t="s">
        <v>23</v>
      </c>
      <c r="E154">
        <v>5</v>
      </c>
      <c r="F154" t="s">
        <v>16</v>
      </c>
      <c r="G154" t="s">
        <v>24</v>
      </c>
      <c r="H154">
        <v>0.85</v>
      </c>
      <c r="I154">
        <v>3.3</v>
      </c>
      <c r="J154">
        <v>6</v>
      </c>
      <c r="K154">
        <v>0.01</v>
      </c>
      <c r="L154">
        <v>17</v>
      </c>
      <c r="M154">
        <v>8</v>
      </c>
      <c r="N154" t="s">
        <v>51</v>
      </c>
    </row>
    <row r="155" spans="1:14">
      <c r="A155" t="str">
        <f>Hyperlink("https://www.diodes.com/part/view/D3V3F4U8MR","D3V3F4U8MR")</f>
        <v>D3V3F4U8MR</v>
      </c>
      <c r="B155" t="str">
        <f>Hyperlink("https://www.diodes.com/assets/Datasheets/D3V3F4U8MR.pdf","D3V3F4U8MR Datasheet")</f>
        <v>D3V3F4U8MR Datasheet</v>
      </c>
      <c r="C155" t="s">
        <v>111</v>
      </c>
      <c r="D155" t="s">
        <v>23</v>
      </c>
      <c r="E155">
        <v>80</v>
      </c>
      <c r="F155" t="s">
        <v>16</v>
      </c>
      <c r="G155" t="s">
        <v>48</v>
      </c>
      <c r="H155">
        <v>2.1</v>
      </c>
      <c r="I155">
        <v>3.3</v>
      </c>
      <c r="J155">
        <v>3.6</v>
      </c>
      <c r="L155">
        <v>20</v>
      </c>
      <c r="M155" t="s">
        <v>46</v>
      </c>
      <c r="N155" t="s">
        <v>112</v>
      </c>
    </row>
    <row r="156" spans="1:14">
      <c r="A156" t="str">
        <f>Hyperlink("https://www.diodes.com/part/view/D3V3F8U9LP3810","D3V3F8U9LP3810")</f>
        <v>D3V3F8U9LP3810</v>
      </c>
      <c r="B156" t="str">
        <f>Hyperlink("https://www.diodes.com/assets/Datasheets/D3V3F8U9LP3810.pdf","D3V3F8U9LP3810 Datasheet")</f>
        <v>D3V3F8U9LP3810 Datasheet</v>
      </c>
      <c r="C156" t="s">
        <v>120</v>
      </c>
      <c r="D156" t="s">
        <v>23</v>
      </c>
      <c r="F156" t="s">
        <v>16</v>
      </c>
      <c r="G156" t="s">
        <v>121</v>
      </c>
      <c r="H156">
        <v>0.45</v>
      </c>
      <c r="I156">
        <v>3.3</v>
      </c>
      <c r="J156">
        <v>5.5</v>
      </c>
      <c r="K156">
        <v>0.1</v>
      </c>
      <c r="M156">
        <v>8</v>
      </c>
      <c r="N156" t="s">
        <v>122</v>
      </c>
    </row>
    <row r="157" spans="1:14">
      <c r="A157" t="str">
        <f>Hyperlink("https://www.diodes.com/part/view/D3V3H1B2LP","D3V3H1B2LP")</f>
        <v>D3V3H1B2LP</v>
      </c>
      <c r="B157" t="str">
        <f>Hyperlink("https://www.diodes.com/assets/Datasheets/D3V3H1B2LP.pdf","D3V3H1B2LP Datasheet")</f>
        <v>D3V3H1B2LP Datasheet</v>
      </c>
      <c r="C157" t="s">
        <v>123</v>
      </c>
      <c r="D157" t="s">
        <v>23</v>
      </c>
      <c r="F157" t="s">
        <v>27</v>
      </c>
      <c r="G157" t="s">
        <v>20</v>
      </c>
      <c r="H157">
        <v>100</v>
      </c>
      <c r="I157">
        <v>3.3</v>
      </c>
      <c r="J157">
        <v>3.8</v>
      </c>
      <c r="K157">
        <v>0.01</v>
      </c>
      <c r="L157">
        <v>9.5</v>
      </c>
      <c r="M157">
        <v>30</v>
      </c>
      <c r="N157" t="s">
        <v>25</v>
      </c>
    </row>
    <row r="158" spans="1:14">
      <c r="A158" t="str">
        <f>Hyperlink("https://www.diodes.com/part/view/D3V3H1B2LPQ","D3V3H1B2LPQ")</f>
        <v>D3V3H1B2LPQ</v>
      </c>
      <c r="B158" t="str">
        <f>Hyperlink("https://www.diodes.com/assets/Datasheets/D3V3H1B2LPQ.pdf","D3V3H1B2LPQ Datasheet")</f>
        <v>D3V3H1B2LPQ Datasheet</v>
      </c>
      <c r="C158" t="s">
        <v>123</v>
      </c>
      <c r="D158" t="s">
        <v>15</v>
      </c>
      <c r="F158" t="s">
        <v>16</v>
      </c>
      <c r="G158" t="s">
        <v>20</v>
      </c>
      <c r="H158">
        <v>100</v>
      </c>
      <c r="I158">
        <v>3.3</v>
      </c>
      <c r="J158">
        <v>3.8</v>
      </c>
      <c r="K158">
        <v>0.5</v>
      </c>
      <c r="L158">
        <v>9.5</v>
      </c>
      <c r="M158" t="s">
        <v>28</v>
      </c>
      <c r="N158" t="s">
        <v>25</v>
      </c>
    </row>
    <row r="159" spans="1:14">
      <c r="A159" t="str">
        <f>Hyperlink("https://www.diodes.com/part/view/D3V3H1U2LP","D3V3H1U2LP")</f>
        <v>D3V3H1U2LP</v>
      </c>
      <c r="B159" t="str">
        <f>Hyperlink("https://www.diodes.com/assets/Datasheets/D3V3H1U2LP.pdf","D3V3H1U2LP Datasheet")</f>
        <v>D3V3H1U2LP Datasheet</v>
      </c>
      <c r="C159" t="s">
        <v>124</v>
      </c>
      <c r="D159" t="s">
        <v>23</v>
      </c>
      <c r="F159" t="s">
        <v>16</v>
      </c>
      <c r="G159" t="s">
        <v>24</v>
      </c>
      <c r="H159">
        <v>280</v>
      </c>
      <c r="I159">
        <v>3.3</v>
      </c>
      <c r="J159">
        <v>4</v>
      </c>
      <c r="K159">
        <v>5</v>
      </c>
      <c r="L159">
        <v>10</v>
      </c>
      <c r="M159">
        <v>30</v>
      </c>
      <c r="N159" t="s">
        <v>25</v>
      </c>
    </row>
    <row r="160" spans="1:14">
      <c r="A160" t="str">
        <f>Hyperlink("https://www.diodes.com/part/view/D3V3HN1B2LP","D3V3HN1B2LP")</f>
        <v>D3V3HN1B2LP</v>
      </c>
      <c r="B160" t="str">
        <f>Hyperlink("https://www.diodes.com/assets/Datasheets/D3V3HN1B2LP.pdf","D3V3HN1B2LP Datasheet")</f>
        <v>D3V3HN1B2LP Datasheet</v>
      </c>
      <c r="C160" t="s">
        <v>87</v>
      </c>
      <c r="D160" t="s">
        <v>23</v>
      </c>
      <c r="F160" t="s">
        <v>27</v>
      </c>
      <c r="G160" t="s">
        <v>20</v>
      </c>
      <c r="H160">
        <v>140</v>
      </c>
      <c r="I160">
        <v>3.3</v>
      </c>
      <c r="J160">
        <v>3.8</v>
      </c>
      <c r="M160">
        <v>30</v>
      </c>
      <c r="N160" t="s">
        <v>125</v>
      </c>
    </row>
    <row r="161" spans="1:14">
      <c r="A161" t="str">
        <f>Hyperlink("https://www.diodes.com/part/view/D3V3L1B2LP3","D3V3L1B2LP3")</f>
        <v>D3V3L1B2LP3</v>
      </c>
      <c r="B161" t="str">
        <f>Hyperlink("https://www.diodes.com/assets/Datasheets/D3V3L1B2LP3.pdf","D3V3L1B2LP3 Datasheet")</f>
        <v>D3V3L1B2LP3 Datasheet</v>
      </c>
      <c r="C161" t="s">
        <v>126</v>
      </c>
      <c r="D161" t="s">
        <v>23</v>
      </c>
      <c r="F161" t="s">
        <v>27</v>
      </c>
      <c r="G161" t="s">
        <v>20</v>
      </c>
      <c r="H161">
        <v>28</v>
      </c>
      <c r="I161">
        <v>3.3</v>
      </c>
      <c r="J161">
        <v>3.8</v>
      </c>
      <c r="K161">
        <v>0.2</v>
      </c>
      <c r="L161">
        <v>8</v>
      </c>
      <c r="M161">
        <v>30</v>
      </c>
      <c r="N161" t="s">
        <v>63</v>
      </c>
    </row>
    <row r="162" spans="1:14">
      <c r="A162" t="str">
        <f>Hyperlink("https://www.diodes.com/part/view/D3V3L1B2LP3Q","D3V3L1B2LP3Q")</f>
        <v>D3V3L1B2LP3Q</v>
      </c>
      <c r="B162" t="str">
        <f>Hyperlink("https://www.diodes.com/assets/Datasheets/D3V3L1B2LP3Q.pdf","D3V3L1B2LP3Q Datasheet")</f>
        <v>D3V3L1B2LP3Q Datasheet</v>
      </c>
      <c r="C162" t="s">
        <v>69</v>
      </c>
      <c r="D162" t="s">
        <v>15</v>
      </c>
      <c r="E162">
        <v>12</v>
      </c>
      <c r="F162" t="s">
        <v>16</v>
      </c>
      <c r="G162" t="s">
        <v>17</v>
      </c>
      <c r="H162">
        <v>28</v>
      </c>
      <c r="I162">
        <v>3.3</v>
      </c>
      <c r="J162">
        <v>7</v>
      </c>
      <c r="K162">
        <v>0.2</v>
      </c>
      <c r="L162">
        <v>8</v>
      </c>
      <c r="M162" t="s">
        <v>116</v>
      </c>
      <c r="N162" t="s">
        <v>63</v>
      </c>
    </row>
    <row r="163" spans="1:14">
      <c r="A163" t="str">
        <f>Hyperlink("https://www.diodes.com/part/view/D3V3L1B2T","D3V3L1B2T")</f>
        <v>D3V3L1B2T</v>
      </c>
      <c r="B163" t="str">
        <f>Hyperlink("https://www.diodes.com/assets/Datasheets/D3V3L1B2T.pdf","D3V3L1B2T Datasheet")</f>
        <v>D3V3L1B2T Datasheet</v>
      </c>
      <c r="C163" t="s">
        <v>87</v>
      </c>
      <c r="D163" t="s">
        <v>23</v>
      </c>
      <c r="E163">
        <v>5</v>
      </c>
      <c r="F163" t="s">
        <v>16</v>
      </c>
      <c r="G163" t="s">
        <v>20</v>
      </c>
      <c r="H163">
        <v>11</v>
      </c>
      <c r="I163">
        <v>3.3</v>
      </c>
      <c r="J163">
        <v>3.5</v>
      </c>
      <c r="K163">
        <v>0.05</v>
      </c>
      <c r="L163">
        <v>18</v>
      </c>
      <c r="M163">
        <v>26</v>
      </c>
      <c r="N163" t="s">
        <v>36</v>
      </c>
    </row>
    <row r="164" spans="1:14">
      <c r="A164" t="str">
        <f>Hyperlink("https://www.diodes.com/part/view/D3V3L1B2WS","D3V3L1B2WS")</f>
        <v>D3V3L1B2WS</v>
      </c>
      <c r="B164" t="str">
        <f>Hyperlink("https://www.diodes.com/assets/Datasheets/D3V3L1B2WS.pdf","D3V3L1B2WS Datasheet")</f>
        <v>D3V3L1B2WS Datasheet</v>
      </c>
      <c r="C164" t="s">
        <v>87</v>
      </c>
      <c r="D164" t="s">
        <v>23</v>
      </c>
      <c r="E164">
        <v>5</v>
      </c>
      <c r="F164" t="s">
        <v>16</v>
      </c>
      <c r="G164" t="s">
        <v>17</v>
      </c>
      <c r="H164">
        <v>11</v>
      </c>
      <c r="I164">
        <v>3.3</v>
      </c>
      <c r="J164">
        <v>3.5</v>
      </c>
      <c r="K164">
        <v>0.05</v>
      </c>
      <c r="L164">
        <v>18</v>
      </c>
      <c r="M164">
        <v>26</v>
      </c>
      <c r="N164" t="s">
        <v>39</v>
      </c>
    </row>
    <row r="165" spans="1:14">
      <c r="A165" t="str">
        <f>Hyperlink("https://www.diodes.com/part/view/D3V3L2B3LP10","D3V3L2B3LP10")</f>
        <v>D3V3L2B3LP10</v>
      </c>
      <c r="B165" t="str">
        <f>Hyperlink("https://www.diodes.com/assets/Datasheets/D3V3L2B3LP10.pdf","D3V3L2B3LP10 Datasheet")</f>
        <v>D3V3L2B3LP10 Datasheet</v>
      </c>
      <c r="D165" t="s">
        <v>23</v>
      </c>
      <c r="E165">
        <v>5</v>
      </c>
      <c r="F165" t="s">
        <v>27</v>
      </c>
      <c r="G165" t="s">
        <v>127</v>
      </c>
      <c r="H165">
        <v>10</v>
      </c>
      <c r="I165">
        <v>3.3</v>
      </c>
      <c r="J165">
        <v>3.8</v>
      </c>
      <c r="K165">
        <v>0.01</v>
      </c>
      <c r="L165">
        <v>7</v>
      </c>
      <c r="M165">
        <v>25</v>
      </c>
      <c r="N165" t="s">
        <v>128</v>
      </c>
    </row>
    <row r="166" spans="1:14">
      <c r="A166" t="str">
        <f>Hyperlink("https://www.diodes.com/part/view/D3V3L2BS3LP","D3V3L2BS3LP")</f>
        <v>D3V3L2BS3LP</v>
      </c>
      <c r="B166" t="str">
        <f>Hyperlink("https://www.diodes.com/assets/Datasheets/D3V3L2BS3LP.pdf","D3V3L2BS3LP Datasheet")</f>
        <v>D3V3L2BS3LP Datasheet</v>
      </c>
      <c r="C166" t="s">
        <v>129</v>
      </c>
      <c r="D166" t="s">
        <v>23</v>
      </c>
      <c r="F166" t="s">
        <v>27</v>
      </c>
      <c r="G166" t="s">
        <v>127</v>
      </c>
      <c r="H166">
        <v>18</v>
      </c>
      <c r="I166">
        <v>3.3</v>
      </c>
      <c r="J166">
        <v>3.8</v>
      </c>
      <c r="M166">
        <v>30</v>
      </c>
      <c r="N166" t="s">
        <v>130</v>
      </c>
    </row>
    <row r="167" spans="1:14">
      <c r="A167" t="str">
        <f>Hyperlink("https://www.diodes.com/part/view/D3V3L2BS3LPQ","D3V3L2BS3LPQ")</f>
        <v>D3V3L2BS3LPQ</v>
      </c>
      <c r="B167" t="str">
        <f>Hyperlink("https://www.diodes.com/assets/Datasheets/D3V3L2BS3LPQ.pdf","D3V3L2BS3LPQ Datasheet")</f>
        <v>D3V3L2BS3LPQ Datasheet</v>
      </c>
      <c r="C167" t="s">
        <v>131</v>
      </c>
      <c r="D167" t="s">
        <v>15</v>
      </c>
      <c r="E167">
        <v>8</v>
      </c>
      <c r="F167" t="s">
        <v>16</v>
      </c>
      <c r="G167" t="s">
        <v>17</v>
      </c>
      <c r="H167">
        <v>18</v>
      </c>
      <c r="I167">
        <v>3.3</v>
      </c>
      <c r="J167">
        <v>3.8</v>
      </c>
      <c r="M167" t="s">
        <v>28</v>
      </c>
      <c r="N167" t="s">
        <v>130</v>
      </c>
    </row>
    <row r="168" spans="1:14">
      <c r="A168" t="str">
        <f>Hyperlink("https://www.diodes.com/part/view/D3V3L4BS4LP1308","D3V3L4BS4LP1308")</f>
        <v>D3V3L4BS4LP1308</v>
      </c>
      <c r="B168" t="str">
        <f>Hyperlink("https://www.diodes.com/assets/Datasheets/D3V3L4BS4LP1308.pdf","D3V3L4BS4LP1308 Datasheet")</f>
        <v>D3V3L4BS4LP1308 Datasheet</v>
      </c>
      <c r="C168" t="s">
        <v>132</v>
      </c>
      <c r="D168" t="s">
        <v>23</v>
      </c>
      <c r="E168">
        <v>11</v>
      </c>
      <c r="F168" t="s">
        <v>16</v>
      </c>
      <c r="G168" t="s">
        <v>17</v>
      </c>
      <c r="H168">
        <v>9.5</v>
      </c>
      <c r="I168">
        <v>3.3</v>
      </c>
      <c r="J168">
        <v>3.8</v>
      </c>
      <c r="K168">
        <v>0.5</v>
      </c>
      <c r="L168">
        <v>10.5</v>
      </c>
      <c r="M168">
        <v>30</v>
      </c>
      <c r="N168" t="s">
        <v>133</v>
      </c>
    </row>
    <row r="169" spans="1:14">
      <c r="A169" t="str">
        <f>Hyperlink("https://www.diodes.com/part/view/D3V3L4U8MR","D3V3L4U8MR")</f>
        <v>D3V3L4U8MR</v>
      </c>
      <c r="B169" t="str">
        <f>Hyperlink("https://www.diodes.com/assets/Datasheets/D3V3L4U8MR.pdf","D3V3L4U8MR Datasheet")</f>
        <v>D3V3L4U8MR Datasheet</v>
      </c>
      <c r="C169" t="s">
        <v>115</v>
      </c>
      <c r="D169" t="s">
        <v>23</v>
      </c>
      <c r="E169">
        <v>100</v>
      </c>
      <c r="F169" t="s">
        <v>16</v>
      </c>
      <c r="G169" t="s">
        <v>17</v>
      </c>
      <c r="H169">
        <v>5</v>
      </c>
      <c r="I169">
        <v>3.3</v>
      </c>
      <c r="J169">
        <v>3.5</v>
      </c>
      <c r="K169">
        <v>1</v>
      </c>
      <c r="L169">
        <v>24</v>
      </c>
      <c r="M169">
        <v>3</v>
      </c>
      <c r="N169" t="s">
        <v>112</v>
      </c>
    </row>
    <row r="170" spans="1:14">
      <c r="A170" t="str">
        <f>Hyperlink("https://www.diodes.com/part/view/D3V3M1U2LP3","D3V3M1U2LP3")</f>
        <v>D3V3M1U2LP3</v>
      </c>
      <c r="B170" t="str">
        <f>Hyperlink("https://www.diodes.com/assets/Datasheets/D3V3M1U2LP3.pdf","D3V3M1U2LP3 Datasheet")</f>
        <v>D3V3M1U2LP3 Datasheet</v>
      </c>
      <c r="C170" t="s">
        <v>124</v>
      </c>
      <c r="D170" t="s">
        <v>23</v>
      </c>
      <c r="F170" t="s">
        <v>27</v>
      </c>
      <c r="G170" t="s">
        <v>24</v>
      </c>
      <c r="H170">
        <v>70</v>
      </c>
      <c r="I170">
        <v>3.3</v>
      </c>
      <c r="J170">
        <v>4.5</v>
      </c>
      <c r="K170">
        <v>0.1</v>
      </c>
      <c r="L170">
        <v>10</v>
      </c>
      <c r="M170">
        <v>30</v>
      </c>
      <c r="N170" t="s">
        <v>63</v>
      </c>
    </row>
    <row r="171" spans="1:14">
      <c r="A171" t="str">
        <f>Hyperlink("https://www.diodes.com/part/view/D3V3M1U2S9","D3V3M1U2S9")</f>
        <v>D3V3M1U2S9</v>
      </c>
      <c r="B171" t="str">
        <f>Hyperlink("https://www.diodes.com/assets/Datasheets/D3V3M1U2S9.pdf","D3V3M1U2S9 Datasheet")</f>
        <v>D3V3M1U2S9 Datasheet</v>
      </c>
      <c r="D171" t="s">
        <v>23</v>
      </c>
      <c r="E171">
        <v>12</v>
      </c>
      <c r="F171" t="s">
        <v>16</v>
      </c>
      <c r="G171" t="s">
        <v>24</v>
      </c>
      <c r="H171">
        <v>70</v>
      </c>
      <c r="I171">
        <v>3.3</v>
      </c>
      <c r="J171">
        <v>5</v>
      </c>
      <c r="K171">
        <v>0.1</v>
      </c>
      <c r="L171">
        <v>10</v>
      </c>
      <c r="M171">
        <v>30</v>
      </c>
      <c r="N171" t="s">
        <v>64</v>
      </c>
    </row>
    <row r="172" spans="1:14">
      <c r="A172" t="str">
        <f>Hyperlink("https://www.diodes.com/part/view/D3V3P4U10LP26","D3V3P4U10LP26")</f>
        <v>D3V3P4U10LP26</v>
      </c>
      <c r="B172" t="str">
        <f>Hyperlink("https://www.diodes.com/assets/Datasheets/D3V3P4U10LP26.pdf","D3V3P4U10LP26 Datasheet")</f>
        <v>D3V3P4U10LP26 Datasheet</v>
      </c>
      <c r="C172" t="s">
        <v>50</v>
      </c>
      <c r="D172" t="s">
        <v>23</v>
      </c>
      <c r="E172">
        <v>25</v>
      </c>
      <c r="F172" t="s">
        <v>16</v>
      </c>
      <c r="G172" t="s">
        <v>48</v>
      </c>
      <c r="H172">
        <v>3.8</v>
      </c>
      <c r="I172">
        <v>3.3</v>
      </c>
      <c r="J172">
        <v>3.8</v>
      </c>
      <c r="K172">
        <v>1</v>
      </c>
      <c r="L172">
        <v>12</v>
      </c>
      <c r="M172">
        <v>30</v>
      </c>
      <c r="N172" t="s">
        <v>134</v>
      </c>
    </row>
    <row r="173" spans="1:14">
      <c r="A173" t="str">
        <f>Hyperlink("https://www.diodes.com/part/view/D3V3Q1B2LP3","D3V3Q1B2LP3")</f>
        <v>D3V3Q1B2LP3</v>
      </c>
      <c r="B173" t="str">
        <f>Hyperlink("https://www.diodes.com/assets/Datasheets/D3V3Q1B2LP3.pdf","D3V3Q1B2LP3 Datasheet")</f>
        <v>D3V3Q1B2LP3 Datasheet</v>
      </c>
      <c r="C173" t="s">
        <v>126</v>
      </c>
      <c r="D173" t="s">
        <v>23</v>
      </c>
      <c r="F173" t="s">
        <v>27</v>
      </c>
      <c r="G173" t="s">
        <v>20</v>
      </c>
      <c r="H173">
        <v>6</v>
      </c>
      <c r="I173">
        <v>3.3</v>
      </c>
      <c r="J173">
        <v>3.8</v>
      </c>
      <c r="K173">
        <v>0.05</v>
      </c>
      <c r="L173">
        <v>7.5</v>
      </c>
      <c r="M173">
        <v>14</v>
      </c>
      <c r="N173" t="s">
        <v>63</v>
      </c>
    </row>
    <row r="174" spans="1:14">
      <c r="A174" t="str">
        <f>Hyperlink("https://www.diodes.com/part/view/D3V3S1B2LP","D3V3S1B2LP")</f>
        <v>D3V3S1B2LP</v>
      </c>
      <c r="B174" t="str">
        <f>Hyperlink("https://www.diodes.com/assets/Datasheets/D3V3S1B2LP.pdf","D3V3S1B2LP Datasheet")</f>
        <v>D3V3S1B2LP Datasheet</v>
      </c>
      <c r="C174" t="s">
        <v>123</v>
      </c>
      <c r="D174" t="s">
        <v>23</v>
      </c>
      <c r="E174">
        <v>40</v>
      </c>
      <c r="F174" t="s">
        <v>27</v>
      </c>
      <c r="G174" t="s">
        <v>20</v>
      </c>
      <c r="H174">
        <v>100</v>
      </c>
      <c r="I174">
        <v>3.3</v>
      </c>
      <c r="J174">
        <v>3.8</v>
      </c>
      <c r="K174">
        <v>10</v>
      </c>
      <c r="L174">
        <v>9.5</v>
      </c>
      <c r="M174" t="s">
        <v>28</v>
      </c>
      <c r="N174" t="s">
        <v>25</v>
      </c>
    </row>
    <row r="175" spans="1:14">
      <c r="A175" t="str">
        <f>Hyperlink("https://www.diodes.com/part/view/D3V3S1U2LP1610","D3V3S1U2LP1610")</f>
        <v>D3V3S1U2LP1610</v>
      </c>
      <c r="B175" t="str">
        <f>Hyperlink("https://www.diodes.com/assets/Datasheets/D3V3S1U2LP1610.pdf","D3V3S1U2LP1610 Datasheet")</f>
        <v>D3V3S1U2LP1610 Datasheet</v>
      </c>
      <c r="C175" t="s">
        <v>76</v>
      </c>
      <c r="D175" t="s">
        <v>23</v>
      </c>
      <c r="F175" t="s">
        <v>16</v>
      </c>
      <c r="G175" t="s">
        <v>24</v>
      </c>
      <c r="H175">
        <v>1400</v>
      </c>
      <c r="I175">
        <v>3.3</v>
      </c>
      <c r="J175">
        <v>3.8</v>
      </c>
      <c r="K175">
        <v>1</v>
      </c>
      <c r="L175">
        <v>11.5</v>
      </c>
      <c r="M175">
        <v>30</v>
      </c>
      <c r="N175" t="s">
        <v>57</v>
      </c>
    </row>
    <row r="176" spans="1:14">
      <c r="A176" t="str">
        <f>Hyperlink("https://www.diodes.com/part/view/D3V3S1U2LP1610Q","D3V3S1U2LP1610Q")</f>
        <v>D3V3S1U2LP1610Q</v>
      </c>
      <c r="B176" t="str">
        <f>Hyperlink("https://www.diodes.com/assets/Datasheets/D3V3S1U2LP1610Q.pdf","D3V3S1U2LP1610Q Datasheet")</f>
        <v>D3V3S1U2LP1610Q Datasheet</v>
      </c>
      <c r="C176" t="s">
        <v>66</v>
      </c>
      <c r="D176" t="s">
        <v>15</v>
      </c>
      <c r="F176" t="s">
        <v>16</v>
      </c>
      <c r="G176" t="s">
        <v>24</v>
      </c>
      <c r="H176">
        <v>1400</v>
      </c>
      <c r="I176">
        <v>3.3</v>
      </c>
      <c r="J176">
        <v>3.8</v>
      </c>
      <c r="K176">
        <v>1</v>
      </c>
      <c r="L176">
        <v>12</v>
      </c>
      <c r="M176">
        <v>30</v>
      </c>
      <c r="N176" t="s">
        <v>57</v>
      </c>
    </row>
    <row r="177" spans="1:14">
      <c r="A177" t="str">
        <f>Hyperlink("https://www.diodes.com/part/view/D3V3X4U10LP","D3V3X4U10LP")</f>
        <v>D3V3X4U10LP</v>
      </c>
      <c r="B177" t="str">
        <f>Hyperlink("https://www.diodes.com/assets/Datasheets/D3V3X4U10LP.pdf","D3V3X4U10LP Datasheet")</f>
        <v>D3V3X4U10LP Datasheet</v>
      </c>
      <c r="C177" t="s">
        <v>118</v>
      </c>
      <c r="D177" t="s">
        <v>23</v>
      </c>
      <c r="F177" t="s">
        <v>16</v>
      </c>
      <c r="G177" t="s">
        <v>48</v>
      </c>
      <c r="H177">
        <v>0.45</v>
      </c>
      <c r="I177">
        <v>3.3</v>
      </c>
      <c r="J177">
        <v>5.5</v>
      </c>
      <c r="K177">
        <v>0.1</v>
      </c>
      <c r="L177">
        <v>6</v>
      </c>
      <c r="M177">
        <v>8</v>
      </c>
      <c r="N177" t="s">
        <v>119</v>
      </c>
    </row>
    <row r="178" spans="1:14">
      <c r="A178" t="str">
        <f>Hyperlink("https://www.diodes.com/part/view/D3V3X4U10LPQ","D3V3X4U10LPQ")</f>
        <v>D3V3X4U10LPQ</v>
      </c>
      <c r="B178" t="str">
        <f>Hyperlink("https://www.diodes.com/assets/Datasheets/D3V3X4U10LPQ.pdf","D3V3X4U10LPQ Datasheet")</f>
        <v>D3V3X4U10LPQ Datasheet</v>
      </c>
      <c r="C178" t="s">
        <v>50</v>
      </c>
      <c r="D178" t="s">
        <v>15</v>
      </c>
      <c r="F178" t="s">
        <v>16</v>
      </c>
      <c r="G178" t="s">
        <v>19</v>
      </c>
      <c r="H178">
        <v>0.45</v>
      </c>
      <c r="I178">
        <v>3.3</v>
      </c>
      <c r="J178">
        <v>5.5</v>
      </c>
      <c r="K178">
        <v>1</v>
      </c>
      <c r="L178">
        <v>3</v>
      </c>
      <c r="M178" t="s">
        <v>46</v>
      </c>
      <c r="N178" t="s">
        <v>119</v>
      </c>
    </row>
    <row r="179" spans="1:14">
      <c r="A179" t="str">
        <f>Hyperlink("https://www.diodes.com/part/view/D3V3X8U9LP3810","D3V3X8U9LP3810")</f>
        <v>D3V3X8U9LP3810</v>
      </c>
      <c r="B179" t="str">
        <f>Hyperlink("https://www.diodes.com/assets/Datasheets/D3V3X8U9LP3810.pdf","D3V3X8U9LP3810 Datasheet")</f>
        <v>D3V3X8U9LP3810 Datasheet</v>
      </c>
      <c r="C179" t="s">
        <v>120</v>
      </c>
      <c r="D179" t="s">
        <v>23</v>
      </c>
      <c r="F179" t="s">
        <v>16</v>
      </c>
      <c r="G179" t="s">
        <v>121</v>
      </c>
      <c r="H179">
        <v>0.45</v>
      </c>
      <c r="I179">
        <v>3.3</v>
      </c>
      <c r="J179">
        <v>5.5</v>
      </c>
      <c r="K179">
        <v>0.1</v>
      </c>
      <c r="M179">
        <v>8</v>
      </c>
      <c r="N179" t="s">
        <v>122</v>
      </c>
    </row>
    <row r="180" spans="1:14">
      <c r="A180" t="str">
        <f>Hyperlink("https://www.diodes.com/part/view/D3V3XA4B10LP","D3V3XA4B10LP")</f>
        <v>D3V3XA4B10LP</v>
      </c>
      <c r="B180" t="str">
        <f>Hyperlink("https://www.diodes.com/assets/Datasheets/D3V3XA4B10LP.pdf","D3V3XA4B10LP Datasheet")</f>
        <v>D3V3XA4B10LP Datasheet</v>
      </c>
      <c r="C180" t="s">
        <v>50</v>
      </c>
      <c r="D180" t="s">
        <v>23</v>
      </c>
      <c r="E180">
        <v>4</v>
      </c>
      <c r="F180" t="s">
        <v>16</v>
      </c>
      <c r="G180" t="s">
        <v>135</v>
      </c>
      <c r="H180">
        <v>0.28</v>
      </c>
      <c r="I180">
        <v>3.3</v>
      </c>
      <c r="J180">
        <v>5</v>
      </c>
      <c r="K180">
        <v>1</v>
      </c>
      <c r="L180">
        <v>6.5</v>
      </c>
      <c r="M180">
        <v>12</v>
      </c>
      <c r="N180" t="s">
        <v>119</v>
      </c>
    </row>
    <row r="181" spans="1:14">
      <c r="A181" t="str">
        <f>Hyperlink("https://www.diodes.com/part/view/D3V3XS4B10LP","D3V3XS4B10LP")</f>
        <v>D3V3XS4B10LP</v>
      </c>
      <c r="B181" t="str">
        <f>Hyperlink("https://www.diodes.com/assets/Datasheets/D3V3XS4B10LP.pdf","D3V3XS4B10LP Datasheet")</f>
        <v>D3V3XS4B10LP Datasheet</v>
      </c>
      <c r="C181" t="s">
        <v>50</v>
      </c>
      <c r="D181" t="s">
        <v>23</v>
      </c>
      <c r="E181">
        <v>3.5</v>
      </c>
      <c r="F181" t="s">
        <v>16</v>
      </c>
      <c r="G181" t="s">
        <v>135</v>
      </c>
      <c r="H181">
        <v>0.23</v>
      </c>
      <c r="I181">
        <v>3.3</v>
      </c>
      <c r="J181">
        <v>5</v>
      </c>
      <c r="K181">
        <v>1</v>
      </c>
      <c r="L181">
        <v>6</v>
      </c>
      <c r="M181">
        <v>8</v>
      </c>
      <c r="N181" t="s">
        <v>119</v>
      </c>
    </row>
    <row r="182" spans="1:14">
      <c r="A182" t="str">
        <f>Hyperlink("https://www.diodes.com/part/view/D3V3Z1B2LP","D3V3Z1B2LP")</f>
        <v>D3V3Z1B2LP</v>
      </c>
      <c r="B182" t="str">
        <f>Hyperlink("https://www.diodes.com/assets/Datasheets/D3V3Z1B2LP.pdf","D3V3Z1B2LP Datasheet")</f>
        <v>D3V3Z1B2LP Datasheet</v>
      </c>
      <c r="C182" t="s">
        <v>136</v>
      </c>
      <c r="D182" t="s">
        <v>23</v>
      </c>
      <c r="E182">
        <v>4</v>
      </c>
      <c r="F182" t="s">
        <v>27</v>
      </c>
      <c r="G182" t="s">
        <v>17</v>
      </c>
      <c r="H182">
        <v>0.25</v>
      </c>
      <c r="I182">
        <v>3.3</v>
      </c>
      <c r="J182">
        <v>4.7</v>
      </c>
      <c r="L182">
        <v>17</v>
      </c>
      <c r="M182" t="s">
        <v>55</v>
      </c>
      <c r="N182" t="s">
        <v>25</v>
      </c>
    </row>
    <row r="183" spans="1:14">
      <c r="A183" t="str">
        <f>Hyperlink("https://www.diodes.com/part/view/D3V3Z1B2LP3","D3V3Z1B2LP3")</f>
        <v>D3V3Z1B2LP3</v>
      </c>
      <c r="B183" t="str">
        <f>Hyperlink("https://www.diodes.com/assets/Datasheets/D3V3Z1B2LP3.pdf","D3V3Z1B2LP3 Datasheet")</f>
        <v>D3V3Z1B2LP3 Datasheet</v>
      </c>
      <c r="C183" t="s">
        <v>136</v>
      </c>
      <c r="D183" t="s">
        <v>23</v>
      </c>
      <c r="E183">
        <v>4</v>
      </c>
      <c r="F183" t="s">
        <v>27</v>
      </c>
      <c r="G183" t="s">
        <v>17</v>
      </c>
      <c r="H183">
        <v>0.25</v>
      </c>
      <c r="I183">
        <v>3.3</v>
      </c>
      <c r="J183">
        <v>4.7</v>
      </c>
      <c r="L183">
        <v>17</v>
      </c>
      <c r="M183" t="s">
        <v>55</v>
      </c>
      <c r="N183" t="s">
        <v>137</v>
      </c>
    </row>
    <row r="184" spans="1:14">
      <c r="A184" t="str">
        <f>Hyperlink("https://www.diodes.com/part/view/D3V3Z1BD2CSP","D3V3Z1BD2CSP")</f>
        <v>D3V3Z1BD2CSP</v>
      </c>
      <c r="B184" t="str">
        <f>Hyperlink("https://www.diodes.com/assets/Datasheets/D3V3Z1BD2CSP.pdf","D3V3Z1BD2CSP Datasheet")</f>
        <v>D3V3Z1BD2CSP Datasheet</v>
      </c>
      <c r="C184" t="s">
        <v>69</v>
      </c>
      <c r="D184" t="s">
        <v>23</v>
      </c>
      <c r="E184">
        <v>10.5</v>
      </c>
      <c r="F184" t="s">
        <v>16</v>
      </c>
      <c r="G184" t="s">
        <v>20</v>
      </c>
      <c r="H184">
        <v>0.3</v>
      </c>
      <c r="I184">
        <v>3.3</v>
      </c>
      <c r="J184">
        <v>5</v>
      </c>
      <c r="K184">
        <v>0.05</v>
      </c>
      <c r="L184" t="s">
        <v>138</v>
      </c>
      <c r="M184" t="s">
        <v>33</v>
      </c>
      <c r="N184" t="s">
        <v>71</v>
      </c>
    </row>
    <row r="185" spans="1:14">
      <c r="A185" t="str">
        <f>Hyperlink("https://www.diodes.com/part/view/D40V0S1U2LP1608","D40V0S1U2LP1608")</f>
        <v>D40V0S1U2LP1608</v>
      </c>
      <c r="B185" t="str">
        <f>Hyperlink("https://www.diodes.com/assets/Datasheets/D12V0S1U2LP1608-D50V0S1U2LP1608.pdf","D12V0S1U2LP1608 _ D50V0S1U2LP1608 Datasheet")</f>
        <v>D12V0S1U2LP1608 _ D50V0S1U2LP1608 Datasheet</v>
      </c>
      <c r="C185" t="s">
        <v>66</v>
      </c>
      <c r="D185" t="s">
        <v>23</v>
      </c>
      <c r="F185" t="s">
        <v>27</v>
      </c>
      <c r="G185" t="s">
        <v>19</v>
      </c>
      <c r="H185">
        <v>138</v>
      </c>
      <c r="I185">
        <v>40</v>
      </c>
      <c r="J185">
        <v>45</v>
      </c>
      <c r="K185">
        <v>1</v>
      </c>
      <c r="L185">
        <v>75</v>
      </c>
      <c r="M185" t="s">
        <v>28</v>
      </c>
      <c r="N185" t="s">
        <v>67</v>
      </c>
    </row>
    <row r="186" spans="1:14">
      <c r="A186" t="str">
        <f>Hyperlink("https://www.diodes.com/part/view/D40V0S1U2LP1610","D40V0S1U2LP1610")</f>
        <v>D40V0S1U2LP1610</v>
      </c>
      <c r="B186" t="str">
        <f>Hyperlink("https://www.diodes.com/assets/Datasheets/D12V0S1U2LP1610_D50V0S1U2LP1610.pdf","D12V0S1U2LP1610_D50V0S1U2LP1610 Datasheet")</f>
        <v>D12V0S1U2LP1610_D50V0S1U2LP1610 Datasheet</v>
      </c>
      <c r="C186" t="s">
        <v>66</v>
      </c>
      <c r="D186" t="s">
        <v>23</v>
      </c>
      <c r="F186" t="s">
        <v>27</v>
      </c>
      <c r="G186" t="s">
        <v>19</v>
      </c>
      <c r="H186">
        <v>143</v>
      </c>
      <c r="I186">
        <v>40</v>
      </c>
      <c r="J186">
        <v>45</v>
      </c>
      <c r="K186">
        <v>0.2</v>
      </c>
      <c r="L186">
        <v>73</v>
      </c>
      <c r="M186" t="s">
        <v>28</v>
      </c>
      <c r="N186" t="s">
        <v>57</v>
      </c>
    </row>
    <row r="187" spans="1:14">
      <c r="A187" t="str">
        <f>Hyperlink("https://www.diodes.com/part/view/D48V0S1U3LP20","D48V0S1U3LP20")</f>
        <v>D48V0S1U3LP20</v>
      </c>
      <c r="B187" t="str">
        <f>Hyperlink("https://www.diodes.com/assets/Datasheets/D7V5S1U3LP20-D48V0S1U3LP20.pdf","D7V5S1U3LP20-D48V0S1U3LP20 Datasheet")</f>
        <v>D7V5S1U3LP20-D48V0S1U3LP20 Datasheet</v>
      </c>
      <c r="C187" t="s">
        <v>26</v>
      </c>
      <c r="D187" t="s">
        <v>23</v>
      </c>
      <c r="E187">
        <v>43</v>
      </c>
      <c r="F187" t="s">
        <v>27</v>
      </c>
      <c r="G187" t="s">
        <v>24</v>
      </c>
      <c r="H187">
        <v>420</v>
      </c>
      <c r="I187">
        <v>48</v>
      </c>
      <c r="J187">
        <v>53.1</v>
      </c>
      <c r="L187">
        <v>85</v>
      </c>
      <c r="M187" t="s">
        <v>28</v>
      </c>
      <c r="N187" t="s">
        <v>29</v>
      </c>
    </row>
    <row r="188" spans="1:14">
      <c r="A188" t="str">
        <f>Hyperlink("https://www.diodes.com/part/view/D4V5H1BS2LP","D4V5H1BS2LP")</f>
        <v>D4V5H1BS2LP</v>
      </c>
      <c r="B188" t="str">
        <f>Hyperlink("https://www.diodes.com/assets/Datasheets/D4V5H1BS2LP.pdf","D4V5H1BS2LP Datasheet")</f>
        <v>D4V5H1BS2LP Datasheet</v>
      </c>
      <c r="C188" t="s">
        <v>87</v>
      </c>
      <c r="D188" t="s">
        <v>23</v>
      </c>
      <c r="F188" t="s">
        <v>27</v>
      </c>
      <c r="G188" t="s">
        <v>20</v>
      </c>
      <c r="H188">
        <v>120</v>
      </c>
      <c r="I188">
        <v>4.5</v>
      </c>
      <c r="J188">
        <v>4.8</v>
      </c>
      <c r="M188">
        <v>30</v>
      </c>
      <c r="N188" t="s">
        <v>25</v>
      </c>
    </row>
    <row r="189" spans="1:14">
      <c r="A189" t="str">
        <f>Hyperlink("https://www.diodes.com/part/view/D4V5H1U2LP1610","D4V5H1U2LP1610")</f>
        <v>D4V5H1U2LP1610</v>
      </c>
      <c r="B189" t="str">
        <f>Hyperlink("https://www.diodes.com/assets/Datasheets/D4V5H1U2LP1610.pdf","D4V5H1U2LP1610 Datasheet")</f>
        <v>D4V5H1U2LP1610 Datasheet</v>
      </c>
      <c r="C189" t="s">
        <v>76</v>
      </c>
      <c r="D189" t="s">
        <v>23</v>
      </c>
      <c r="F189" t="s">
        <v>16</v>
      </c>
      <c r="G189" t="s">
        <v>24</v>
      </c>
      <c r="H189">
        <v>800</v>
      </c>
      <c r="I189">
        <v>4.5</v>
      </c>
      <c r="J189">
        <v>5.5</v>
      </c>
      <c r="K189">
        <v>1</v>
      </c>
      <c r="L189">
        <v>11.5</v>
      </c>
      <c r="M189">
        <v>30</v>
      </c>
      <c r="N189" t="s">
        <v>57</v>
      </c>
    </row>
    <row r="190" spans="1:14">
      <c r="A190" t="str">
        <f>Hyperlink("https://www.diodes.com/part/view/D4V5H1U2LP1610Q","D4V5H1U2LP1610Q")</f>
        <v>D4V5H1U2LP1610Q</v>
      </c>
      <c r="B190" t="str">
        <f>Hyperlink("https://www.diodes.com/assets/Datasheets/D4V5H1U2LP1610Q.pdf","D4V5H1U2LP1610Q Datasheet")</f>
        <v>D4V5H1U2LP1610Q Datasheet</v>
      </c>
      <c r="C190" t="s">
        <v>68</v>
      </c>
      <c r="D190" t="s">
        <v>15</v>
      </c>
      <c r="E190">
        <v>90</v>
      </c>
      <c r="F190" t="s">
        <v>16</v>
      </c>
      <c r="G190" t="s">
        <v>19</v>
      </c>
      <c r="H190">
        <v>800</v>
      </c>
      <c r="I190">
        <v>4.5</v>
      </c>
      <c r="J190">
        <v>5.5</v>
      </c>
      <c r="L190">
        <v>13</v>
      </c>
      <c r="M190" t="s">
        <v>28</v>
      </c>
      <c r="N190" t="s">
        <v>57</v>
      </c>
    </row>
    <row r="191" spans="1:14">
      <c r="A191" t="str">
        <f>Hyperlink("https://www.diodes.com/part/view/D4V7S1US2SLP","D4V7S1US2SLP")</f>
        <v>D4V7S1US2SLP</v>
      </c>
      <c r="B191" t="str">
        <f>Hyperlink("https://www.diodes.com/assets/Datasheets/D4V7S1US2SLP.pdf","D4V7S1US2SLP Datasheet")</f>
        <v>D4V7S1US2SLP Datasheet</v>
      </c>
      <c r="C191" t="s">
        <v>22</v>
      </c>
      <c r="D191" t="s">
        <v>23</v>
      </c>
      <c r="E191">
        <v>90</v>
      </c>
      <c r="F191" t="s">
        <v>27</v>
      </c>
      <c r="G191" t="s">
        <v>19</v>
      </c>
      <c r="H191">
        <v>290</v>
      </c>
      <c r="I191">
        <v>4.7</v>
      </c>
      <c r="J191">
        <v>4.8</v>
      </c>
      <c r="K191">
        <v>0.01</v>
      </c>
      <c r="M191" t="s">
        <v>113</v>
      </c>
      <c r="N191" t="s">
        <v>139</v>
      </c>
    </row>
    <row r="192" spans="1:14">
      <c r="A192" t="str">
        <f>Hyperlink("https://www.diodes.com/part/view/D50V0S1U2LP1608","D50V0S1U2LP1608")</f>
        <v>D50V0S1U2LP1608</v>
      </c>
      <c r="B192" t="str">
        <f>Hyperlink("https://www.diodes.com/assets/Datasheets/D12V0S1U2LP1608-D50V0S1U2LP1608.pdf","D12V0S1U2LP1608 _ D50V0S1U2LP1608 Datasheet")</f>
        <v>D12V0S1U2LP1608 _ D50V0S1U2LP1608 Datasheet</v>
      </c>
      <c r="C192" t="s">
        <v>66</v>
      </c>
      <c r="D192" t="s">
        <v>23</v>
      </c>
      <c r="F192" t="s">
        <v>27</v>
      </c>
      <c r="G192" t="s">
        <v>19</v>
      </c>
      <c r="H192">
        <v>126</v>
      </c>
      <c r="I192">
        <v>50</v>
      </c>
      <c r="J192">
        <v>56</v>
      </c>
      <c r="K192">
        <v>1</v>
      </c>
      <c r="L192">
        <v>90</v>
      </c>
      <c r="M192" t="s">
        <v>28</v>
      </c>
      <c r="N192" t="s">
        <v>67</v>
      </c>
    </row>
    <row r="193" spans="1:14">
      <c r="A193" t="str">
        <f>Hyperlink("https://www.diodes.com/part/view/D50V0S1U2LP1610","D50V0S1U2LP1610")</f>
        <v>D50V0S1U2LP1610</v>
      </c>
      <c r="B193" t="str">
        <f>Hyperlink("https://www.diodes.com/assets/Datasheets/D12V0S1U2LP1610_D50V0S1U2LP1610.pdf","D12V0S1U2LP1610_D50V0S1U2LP1610 Datasheet")</f>
        <v>D12V0S1U2LP1610_D50V0S1U2LP1610 Datasheet</v>
      </c>
      <c r="C193" t="s">
        <v>66</v>
      </c>
      <c r="D193" t="s">
        <v>23</v>
      </c>
      <c r="F193" t="s">
        <v>27</v>
      </c>
      <c r="G193" t="s">
        <v>19</v>
      </c>
      <c r="H193">
        <v>132</v>
      </c>
      <c r="I193">
        <v>50</v>
      </c>
      <c r="J193">
        <v>56</v>
      </c>
      <c r="K193">
        <v>0.2</v>
      </c>
      <c r="L193">
        <v>88</v>
      </c>
      <c r="M193" t="s">
        <v>28</v>
      </c>
      <c r="N193" t="s">
        <v>57</v>
      </c>
    </row>
    <row r="194" spans="1:14">
      <c r="A194" t="str">
        <f>Hyperlink("https://www.diodes.com/part/view/D55V0M1B2WS","D55V0M1B2WS")</f>
        <v>D55V0M1B2WS</v>
      </c>
      <c r="B194" t="str">
        <f>Hyperlink("https://www.diodes.com/assets/Datasheets/D55V0M1B2WS.pdf","D55V0M1B2WS Datasheet")</f>
        <v>D55V0M1B2WS Datasheet</v>
      </c>
      <c r="D194" t="s">
        <v>23</v>
      </c>
      <c r="E194">
        <v>2</v>
      </c>
      <c r="F194" t="s">
        <v>16</v>
      </c>
      <c r="G194" t="s">
        <v>20</v>
      </c>
      <c r="H194">
        <v>14</v>
      </c>
      <c r="I194">
        <v>55</v>
      </c>
      <c r="J194">
        <v>57</v>
      </c>
      <c r="K194">
        <v>0.002</v>
      </c>
      <c r="L194">
        <v>100</v>
      </c>
      <c r="M194">
        <v>25</v>
      </c>
      <c r="N194" t="s">
        <v>39</v>
      </c>
    </row>
    <row r="195" spans="1:14">
      <c r="A195" t="str">
        <f>Hyperlink("https://www.diodes.com/part/view/D55V0M1B2WSQ","D55V0M1B2WSQ")</f>
        <v>D55V0M1B2WSQ</v>
      </c>
      <c r="B195" t="str">
        <f>Hyperlink("https://www.diodes.com/assets/Datasheets/D55V0M1B2WSQ.pdf","D55V0M1B2WSQ Datasheet")</f>
        <v>D55V0M1B2WSQ Datasheet</v>
      </c>
      <c r="C195" t="s">
        <v>140</v>
      </c>
      <c r="D195" t="s">
        <v>15</v>
      </c>
      <c r="F195" t="s">
        <v>16</v>
      </c>
      <c r="G195" t="s">
        <v>20</v>
      </c>
      <c r="H195">
        <v>14</v>
      </c>
      <c r="I195">
        <v>55</v>
      </c>
      <c r="J195">
        <v>57</v>
      </c>
      <c r="K195">
        <v>0.002</v>
      </c>
      <c r="L195">
        <v>100</v>
      </c>
      <c r="M195">
        <v>25</v>
      </c>
      <c r="N195" t="s">
        <v>39</v>
      </c>
    </row>
    <row r="196" spans="1:14">
      <c r="A196" t="str">
        <f>Hyperlink("https://www.diodes.com/part/view/D58V0M4U8MR","D58V0M4U8MR")</f>
        <v>D58V0M4U8MR</v>
      </c>
      <c r="B196" t="str">
        <f>Hyperlink("https://www.diodes.com/assets/Datasheets/D58V0M4U8MR.pdf","D58V0M4U8MR Datasheet")</f>
        <v>D58V0M4U8MR Datasheet</v>
      </c>
      <c r="D196" t="s">
        <v>23</v>
      </c>
      <c r="E196">
        <v>24</v>
      </c>
      <c r="F196" t="s">
        <v>16</v>
      </c>
      <c r="G196" t="s">
        <v>48</v>
      </c>
      <c r="H196">
        <v>55</v>
      </c>
      <c r="K196">
        <v>0.001</v>
      </c>
      <c r="L196">
        <v>100</v>
      </c>
      <c r="M196">
        <v>30</v>
      </c>
      <c r="N196" t="s">
        <v>112</v>
      </c>
    </row>
    <row r="197" spans="1:14">
      <c r="A197" t="str">
        <f>Hyperlink("https://www.diodes.com/part/view/D5V0AP2WF","D5V0AP2WF")</f>
        <v>D5V0AP2WF</v>
      </c>
      <c r="B197" t="str">
        <f>Hyperlink("https://www.diodes.com/assets/Datasheets/D5V0AP2WF.pdf","D5V0AP2WF Datasheet")</f>
        <v>D5V0AP2WF Datasheet</v>
      </c>
      <c r="C197" t="s">
        <v>73</v>
      </c>
      <c r="D197" t="s">
        <v>23</v>
      </c>
      <c r="F197" t="s">
        <v>27</v>
      </c>
      <c r="G197" t="s">
        <v>19</v>
      </c>
      <c r="I197">
        <v>5</v>
      </c>
      <c r="J197">
        <v>6.4</v>
      </c>
      <c r="L197">
        <v>9.2</v>
      </c>
      <c r="M197">
        <v>30</v>
      </c>
      <c r="N197" t="s">
        <v>82</v>
      </c>
    </row>
    <row r="198" spans="1:14">
      <c r="A198" t="str">
        <f>Hyperlink("https://www.diodes.com/part/view/D5V0F1B2WS","D5V0F1B2WS")</f>
        <v>D5V0F1B2WS</v>
      </c>
      <c r="B198" t="str">
        <f>Hyperlink("https://www.diodes.com/assets/Datasheets/D5V0F1B2WS.pdf","D5V0F1B2WS Datasheet")</f>
        <v>D5V0F1B2WS Datasheet</v>
      </c>
      <c r="C198" t="s">
        <v>141</v>
      </c>
      <c r="D198" t="s">
        <v>23</v>
      </c>
      <c r="E198">
        <v>17</v>
      </c>
      <c r="F198" t="s">
        <v>16</v>
      </c>
      <c r="G198" t="s">
        <v>17</v>
      </c>
      <c r="H198">
        <v>2</v>
      </c>
      <c r="I198">
        <v>6</v>
      </c>
      <c r="J198">
        <v>6</v>
      </c>
      <c r="K198">
        <v>5</v>
      </c>
      <c r="L198">
        <v>15</v>
      </c>
      <c r="M198">
        <v>25</v>
      </c>
      <c r="N198" t="s">
        <v>39</v>
      </c>
    </row>
    <row r="199" spans="1:14">
      <c r="A199" t="str">
        <f>Hyperlink("https://www.diodes.com/part/view/D5V0F1U2LP","D5V0F1U2LP")</f>
        <v>D5V0F1U2LP</v>
      </c>
      <c r="B199" t="str">
        <f>Hyperlink("https://www.diodes.com/assets/Datasheets/D5V0F1U2LP.pdf","D5V0F1U2LP Datasheet")</f>
        <v>D5V0F1U2LP Datasheet</v>
      </c>
      <c r="D199" t="s">
        <v>23</v>
      </c>
      <c r="F199" t="s">
        <v>16</v>
      </c>
      <c r="G199" t="s">
        <v>24</v>
      </c>
      <c r="H199">
        <v>0.5</v>
      </c>
      <c r="I199">
        <v>5.5</v>
      </c>
      <c r="J199">
        <v>6</v>
      </c>
      <c r="K199">
        <v>0.01</v>
      </c>
      <c r="L199">
        <v>13</v>
      </c>
      <c r="M199">
        <v>15</v>
      </c>
      <c r="N199" t="s">
        <v>25</v>
      </c>
    </row>
    <row r="200" spans="1:14">
      <c r="A200" t="str">
        <f>Hyperlink("https://www.diodes.com/part/view/D5V0F1U2LP3","D5V0F1U2LP3")</f>
        <v>D5V0F1U2LP3</v>
      </c>
      <c r="B200" t="str">
        <f>Hyperlink("https://www.diodes.com/assets/Datasheets/D5V0F1U2LP3.pdf","D5V0F1U2LP3 Datasheet")</f>
        <v>D5V0F1U2LP3 Datasheet</v>
      </c>
      <c r="D200" t="s">
        <v>23</v>
      </c>
      <c r="E200">
        <v>1.5</v>
      </c>
      <c r="F200" t="s">
        <v>16</v>
      </c>
      <c r="G200" t="s">
        <v>24</v>
      </c>
      <c r="H200">
        <v>0.5</v>
      </c>
      <c r="I200">
        <v>5.5</v>
      </c>
      <c r="J200">
        <v>6</v>
      </c>
      <c r="K200">
        <v>0.01</v>
      </c>
      <c r="L200">
        <v>13</v>
      </c>
      <c r="M200">
        <v>15</v>
      </c>
      <c r="N200" t="s">
        <v>63</v>
      </c>
    </row>
    <row r="201" spans="1:14">
      <c r="A201" t="str">
        <f>Hyperlink("https://www.diodes.com/part/view/D5V0F1U2LP3Q","D5V0F1U2LP3Q")</f>
        <v>D5V0F1U2LP3Q</v>
      </c>
      <c r="B201" t="str">
        <f>Hyperlink("https://www.diodes.com/assets/Datasheets/D5V0F1U2LP3Q.pdf","D5V0F1U2LP3Q Datasheet")</f>
        <v>D5V0F1U2LP3Q Datasheet</v>
      </c>
      <c r="C201" t="s">
        <v>142</v>
      </c>
      <c r="D201" t="s">
        <v>15</v>
      </c>
      <c r="E201">
        <v>1</v>
      </c>
      <c r="F201" t="s">
        <v>16</v>
      </c>
      <c r="G201" t="s">
        <v>19</v>
      </c>
      <c r="H201">
        <v>0.5</v>
      </c>
      <c r="I201">
        <v>5</v>
      </c>
      <c r="J201">
        <v>6</v>
      </c>
      <c r="K201">
        <v>0.1</v>
      </c>
      <c r="L201">
        <v>12</v>
      </c>
      <c r="M201" t="s">
        <v>143</v>
      </c>
      <c r="N201" t="s">
        <v>63</v>
      </c>
    </row>
    <row r="202" spans="1:14">
      <c r="A202" t="str">
        <f>Hyperlink("https://www.diodes.com/part/view/D5V0F1U2LPQ","D5V0F1U2LPQ")</f>
        <v>D5V0F1U2LPQ</v>
      </c>
      <c r="B202" t="str">
        <f>Hyperlink("https://www.diodes.com/assets/Datasheets/D5V0F1U2LPQ.pdf","D5V0F1U2LPQ Datasheet")</f>
        <v>D5V0F1U2LPQ Datasheet</v>
      </c>
      <c r="C202" t="s">
        <v>34</v>
      </c>
      <c r="D202" t="s">
        <v>15</v>
      </c>
      <c r="F202" t="s">
        <v>16</v>
      </c>
      <c r="G202" t="s">
        <v>19</v>
      </c>
      <c r="H202">
        <v>0.5</v>
      </c>
      <c r="I202">
        <v>5.5</v>
      </c>
      <c r="J202">
        <v>6</v>
      </c>
      <c r="L202">
        <v>12</v>
      </c>
      <c r="M202">
        <v>15</v>
      </c>
      <c r="N202" t="s">
        <v>25</v>
      </c>
    </row>
    <row r="203" spans="1:14">
      <c r="A203" t="str">
        <f>Hyperlink("https://www.diodes.com/part/view/D5V0F1U2S9","D5V0F1U2S9")</f>
        <v>D5V0F1U2S9</v>
      </c>
      <c r="B203" t="str">
        <f>Hyperlink("https://www.diodes.com/assets/Datasheets/D5V0F1U2S9.pdf","D5V0F1U2S9 Datasheet")</f>
        <v>D5V0F1U2S9 Datasheet</v>
      </c>
      <c r="D203" t="s">
        <v>23</v>
      </c>
      <c r="E203">
        <v>1.5</v>
      </c>
      <c r="F203" t="s">
        <v>16</v>
      </c>
      <c r="G203" t="s">
        <v>24</v>
      </c>
      <c r="H203">
        <v>0.5</v>
      </c>
      <c r="I203">
        <v>5.5</v>
      </c>
      <c r="J203">
        <v>6</v>
      </c>
      <c r="K203">
        <v>0.01</v>
      </c>
      <c r="L203">
        <v>13</v>
      </c>
      <c r="M203">
        <v>15</v>
      </c>
      <c r="N203" t="s">
        <v>64</v>
      </c>
    </row>
    <row r="204" spans="1:14">
      <c r="A204" t="str">
        <f>Hyperlink("https://www.diodes.com/part/view/D5V0F1U2S9Q","D5V0F1U2S9Q")</f>
        <v>D5V0F1U2S9Q</v>
      </c>
      <c r="B204" t="str">
        <f>Hyperlink("https://www.diodes.com/assets/Datasheets/D5V0F1U2S9Q.pdf","D5V0F1U2S9Q Datasheet")</f>
        <v>D5V0F1U2S9Q Datasheet</v>
      </c>
      <c r="C204" t="s">
        <v>144</v>
      </c>
      <c r="D204" t="s">
        <v>15</v>
      </c>
      <c r="F204" t="s">
        <v>16</v>
      </c>
      <c r="G204" t="s">
        <v>24</v>
      </c>
      <c r="H204">
        <v>0.5</v>
      </c>
      <c r="I204">
        <v>5.5</v>
      </c>
      <c r="J204">
        <v>6</v>
      </c>
      <c r="K204">
        <v>0.01</v>
      </c>
      <c r="L204">
        <v>12</v>
      </c>
      <c r="M204">
        <v>15</v>
      </c>
      <c r="N204" t="s">
        <v>64</v>
      </c>
    </row>
    <row r="205" spans="1:14">
      <c r="A205" t="str">
        <f>Hyperlink("https://www.diodes.com/part/view/D5V0F2U3LP","D5V0F2U3LP")</f>
        <v>D5V0F2U3LP</v>
      </c>
      <c r="B205" t="str">
        <f>Hyperlink("https://www.diodes.com/assets/Datasheets/D5V0F2U3LP.pdf","D5V0F2U3LP Datasheet")</f>
        <v>D5V0F2U3LP Datasheet</v>
      </c>
      <c r="D205" t="s">
        <v>23</v>
      </c>
      <c r="E205">
        <v>1.5</v>
      </c>
      <c r="F205" t="s">
        <v>16</v>
      </c>
      <c r="G205" t="s">
        <v>41</v>
      </c>
      <c r="H205">
        <v>0.5</v>
      </c>
      <c r="I205">
        <v>5.5</v>
      </c>
      <c r="J205">
        <v>6</v>
      </c>
      <c r="K205">
        <v>0.1</v>
      </c>
      <c r="L205">
        <v>13</v>
      </c>
      <c r="M205">
        <v>15</v>
      </c>
      <c r="N205" t="s">
        <v>130</v>
      </c>
    </row>
    <row r="206" spans="1:14">
      <c r="A206" t="str">
        <f>Hyperlink("https://www.diodes.com/part/view/D5V0F2U3LP08","D5V0F2U3LP08")</f>
        <v>D5V0F2U3LP08</v>
      </c>
      <c r="B206" t="str">
        <f>Hyperlink("https://www.diodes.com/assets/Datasheets/D5V0F2U3LP08.pdf","D5V0F2U3LP08 Datasheet")</f>
        <v>D5V0F2U3LP08 Datasheet</v>
      </c>
      <c r="D206" t="s">
        <v>23</v>
      </c>
      <c r="E206">
        <v>1.5</v>
      </c>
      <c r="F206" t="s">
        <v>16</v>
      </c>
      <c r="G206" t="s">
        <v>41</v>
      </c>
      <c r="H206">
        <v>0.5</v>
      </c>
      <c r="I206">
        <v>5.5</v>
      </c>
      <c r="J206">
        <v>6</v>
      </c>
      <c r="K206">
        <v>0.1</v>
      </c>
      <c r="L206">
        <v>13</v>
      </c>
      <c r="M206">
        <v>15</v>
      </c>
      <c r="N206" t="s">
        <v>145</v>
      </c>
    </row>
    <row r="207" spans="1:14">
      <c r="A207" t="str">
        <f>Hyperlink("https://www.diodes.com/part/view/D5V0F2U3LPQ","D5V0F2U3LPQ")</f>
        <v>D5V0F2U3LPQ</v>
      </c>
      <c r="B207" t="str">
        <f>Hyperlink("https://www.diodes.com/assets/Datasheets/D5V0F2U3LPQ.pdf","D5V0F2U3LPQ Datasheet")</f>
        <v>D5V0F2U3LPQ Datasheet</v>
      </c>
      <c r="C207" t="s">
        <v>45</v>
      </c>
      <c r="D207" t="s">
        <v>15</v>
      </c>
      <c r="F207" t="s">
        <v>16</v>
      </c>
      <c r="G207" t="s">
        <v>41</v>
      </c>
      <c r="H207">
        <v>0.5</v>
      </c>
      <c r="I207">
        <v>5.5</v>
      </c>
      <c r="J207">
        <v>6</v>
      </c>
      <c r="K207">
        <v>0.1</v>
      </c>
      <c r="L207">
        <v>12</v>
      </c>
      <c r="M207">
        <v>15</v>
      </c>
      <c r="N207" t="s">
        <v>130</v>
      </c>
    </row>
    <row r="208" spans="1:14">
      <c r="A208" t="str">
        <f>Hyperlink("https://www.diodes.com/part/view/D5V0F2U3WQ","D5V0F2U3WQ")</f>
        <v>D5V0F2U3WQ</v>
      </c>
      <c r="B208" t="str">
        <f>Hyperlink("https://www.diodes.com/assets/Datasheets/D5V0F2U3WQ.pdf","D5V0F2U3WQ Datasheet")</f>
        <v>D5V0F2U3WQ Datasheet</v>
      </c>
      <c r="C208" t="s">
        <v>45</v>
      </c>
      <c r="D208" t="s">
        <v>15</v>
      </c>
      <c r="F208" t="s">
        <v>16</v>
      </c>
      <c r="G208" t="s">
        <v>41</v>
      </c>
      <c r="H208">
        <v>0.8</v>
      </c>
      <c r="I208">
        <v>5</v>
      </c>
      <c r="J208">
        <v>7</v>
      </c>
      <c r="K208">
        <v>0.01</v>
      </c>
      <c r="L208">
        <v>12</v>
      </c>
      <c r="M208" t="s">
        <v>55</v>
      </c>
      <c r="N208" t="s">
        <v>38</v>
      </c>
    </row>
    <row r="209" spans="1:14">
      <c r="A209" t="str">
        <f>Hyperlink("https://www.diodes.com/part/view/D5V0F2U6LP","D5V0F2U6LP")</f>
        <v>D5V0F2U6LP</v>
      </c>
      <c r="B209" t="str">
        <f>Hyperlink("https://www.diodes.com/assets/Datasheets/D5V0F2U6LP.pdf","D5V0F2U6LP Datasheet")</f>
        <v>D5V0F2U6LP Datasheet</v>
      </c>
      <c r="D209" t="s">
        <v>23</v>
      </c>
      <c r="E209">
        <v>1.5</v>
      </c>
      <c r="F209" t="s">
        <v>16</v>
      </c>
      <c r="G209" t="s">
        <v>41</v>
      </c>
      <c r="H209">
        <v>0.5</v>
      </c>
      <c r="I209">
        <v>5.5</v>
      </c>
      <c r="J209">
        <v>6</v>
      </c>
      <c r="K209">
        <v>0.01</v>
      </c>
      <c r="L209">
        <v>13</v>
      </c>
      <c r="M209">
        <v>15</v>
      </c>
      <c r="N209" t="s">
        <v>146</v>
      </c>
    </row>
    <row r="210" spans="1:14">
      <c r="A210" t="str">
        <f>Hyperlink("https://www.diodes.com/part/view/D5V0F3B6LP20","D5V0F3B6LP20")</f>
        <v>D5V0F3B6LP20</v>
      </c>
      <c r="B210" t="str">
        <f>Hyperlink("https://www.diodes.com/assets/Datasheets/D5V0F3B6LP20.pdf","D5V0F3B6LP20 Datasheet")</f>
        <v>D5V0F3B6LP20 Datasheet</v>
      </c>
      <c r="C210" t="s">
        <v>147</v>
      </c>
      <c r="D210" t="s">
        <v>23</v>
      </c>
      <c r="E210">
        <v>3.5</v>
      </c>
      <c r="F210" t="s">
        <v>16</v>
      </c>
      <c r="G210" t="s">
        <v>148</v>
      </c>
      <c r="H210">
        <v>0.4</v>
      </c>
      <c r="I210">
        <v>5</v>
      </c>
      <c r="J210">
        <v>6</v>
      </c>
      <c r="K210">
        <v>0.01</v>
      </c>
      <c r="L210">
        <v>17</v>
      </c>
      <c r="M210">
        <v>8</v>
      </c>
      <c r="N210" t="s">
        <v>149</v>
      </c>
    </row>
    <row r="211" spans="1:14">
      <c r="A211" t="str">
        <f>Hyperlink("https://www.diodes.com/part/view/D5V0F4U10LP","D5V0F4U10LP")</f>
        <v>D5V0F4U10LP</v>
      </c>
      <c r="B211" t="str">
        <f>Hyperlink("https://www.diodes.com/assets/Datasheets/D5V0F4U10LP.pdf","D5V0F4U10LP Datasheet")</f>
        <v>D5V0F4U10LP Datasheet</v>
      </c>
      <c r="D211" t="s">
        <v>23</v>
      </c>
      <c r="E211">
        <v>3</v>
      </c>
      <c r="F211" t="s">
        <v>16</v>
      </c>
      <c r="G211" t="s">
        <v>48</v>
      </c>
      <c r="H211">
        <v>0.5</v>
      </c>
      <c r="I211">
        <v>5.5</v>
      </c>
      <c r="J211">
        <v>6</v>
      </c>
      <c r="K211">
        <v>0.01</v>
      </c>
      <c r="L211">
        <v>16</v>
      </c>
      <c r="M211">
        <v>8</v>
      </c>
      <c r="N211" t="s">
        <v>119</v>
      </c>
    </row>
    <row r="212" spans="1:14">
      <c r="A212" t="str">
        <f>Hyperlink("https://www.diodes.com/part/view/D5V0F4U10MR","D5V0F4U10MR")</f>
        <v>D5V0F4U10MR</v>
      </c>
      <c r="B212" t="str">
        <f>Hyperlink("https://www.diodes.com/assets/Datasheets/D5V0F4U10MR.pdf","D5V0F4U10MR Datasheet")</f>
        <v>D5V0F4U10MR Datasheet</v>
      </c>
      <c r="D212" t="s">
        <v>23</v>
      </c>
      <c r="E212">
        <v>3</v>
      </c>
      <c r="F212" t="s">
        <v>16</v>
      </c>
      <c r="G212" t="s">
        <v>48</v>
      </c>
      <c r="H212">
        <v>0.5</v>
      </c>
      <c r="I212">
        <v>5.5</v>
      </c>
      <c r="J212">
        <v>6</v>
      </c>
      <c r="K212">
        <v>0.01</v>
      </c>
      <c r="L212">
        <v>16</v>
      </c>
      <c r="M212">
        <v>8</v>
      </c>
      <c r="N212" t="s">
        <v>49</v>
      </c>
    </row>
    <row r="213" spans="1:14">
      <c r="A213" t="str">
        <f>Hyperlink("https://www.diodes.com/part/view/D5V0F4U5P5","D5V0F4U5P5")</f>
        <v>D5V0F4U5P5</v>
      </c>
      <c r="B213" t="str">
        <f>Hyperlink("https://www.diodes.com/assets/Datasheets/D5V0F4U5P5.pdf","D5V0F4U5P5 Datasheet")</f>
        <v>D5V0F4U5P5 Datasheet</v>
      </c>
      <c r="D213" t="s">
        <v>23</v>
      </c>
      <c r="E213">
        <v>2</v>
      </c>
      <c r="F213" t="s">
        <v>16</v>
      </c>
      <c r="G213" t="s">
        <v>48</v>
      </c>
      <c r="H213">
        <v>0.5</v>
      </c>
      <c r="I213">
        <v>5.5</v>
      </c>
      <c r="J213">
        <v>6</v>
      </c>
      <c r="K213">
        <v>0.01</v>
      </c>
      <c r="L213">
        <v>12.5</v>
      </c>
      <c r="M213">
        <v>12</v>
      </c>
      <c r="N213" t="s">
        <v>150</v>
      </c>
    </row>
    <row r="214" spans="1:14">
      <c r="A214" t="str">
        <f>Hyperlink("https://www.diodes.com/part/view/D5V0F4U6S","D5V0F4U6S")</f>
        <v>D5V0F4U6S</v>
      </c>
      <c r="B214" t="str">
        <f>Hyperlink("https://www.diodes.com/assets/Datasheets/D5V0F4U6S.pdf","D5V0F4U6S Datasheet")</f>
        <v>D5V0F4U6S Datasheet</v>
      </c>
      <c r="D214" t="s">
        <v>23</v>
      </c>
      <c r="E214">
        <v>3</v>
      </c>
      <c r="F214" t="s">
        <v>16</v>
      </c>
      <c r="G214" t="s">
        <v>48</v>
      </c>
      <c r="H214">
        <v>0.5</v>
      </c>
      <c r="I214">
        <v>5.5</v>
      </c>
      <c r="J214">
        <v>6</v>
      </c>
      <c r="K214">
        <v>0.01</v>
      </c>
      <c r="L214">
        <v>16</v>
      </c>
      <c r="M214">
        <v>8</v>
      </c>
      <c r="N214" t="s">
        <v>51</v>
      </c>
    </row>
    <row r="215" spans="1:14">
      <c r="A215" t="str">
        <f>Hyperlink("https://www.diodes.com/part/view/D5V0F4U6SO","D5V0F4U6SO")</f>
        <v>D5V0F4U6SO</v>
      </c>
      <c r="B215" t="str">
        <f>Hyperlink("https://www.diodes.com/assets/Datasheets/D5V0F4U6SO.pdf","D5V0F4U6SO Datasheet")</f>
        <v>D5V0F4U6SO Datasheet</v>
      </c>
      <c r="D215" t="s">
        <v>23</v>
      </c>
      <c r="E215">
        <v>3</v>
      </c>
      <c r="F215" t="s">
        <v>16</v>
      </c>
      <c r="G215" t="s">
        <v>48</v>
      </c>
      <c r="H215">
        <v>0.5</v>
      </c>
      <c r="I215">
        <v>5.5</v>
      </c>
      <c r="J215">
        <v>6</v>
      </c>
      <c r="K215">
        <v>0.01</v>
      </c>
      <c r="L215">
        <v>16</v>
      </c>
      <c r="M215">
        <v>8</v>
      </c>
      <c r="N215" t="s">
        <v>44</v>
      </c>
    </row>
    <row r="216" spans="1:14">
      <c r="A216" t="str">
        <f>Hyperlink("https://www.diodes.com/part/view/D5V0F4U6V","D5V0F4U6V")</f>
        <v>D5V0F4U6V</v>
      </c>
      <c r="B216" t="str">
        <f>Hyperlink("https://www.diodes.com/assets/Datasheets/D5V0F4U6V.pdf","D5V0F4U6V Datasheet")</f>
        <v>D5V0F4U6V Datasheet</v>
      </c>
      <c r="D216" t="s">
        <v>23</v>
      </c>
      <c r="E216">
        <v>3</v>
      </c>
      <c r="F216" t="s">
        <v>16</v>
      </c>
      <c r="G216" t="s">
        <v>48</v>
      </c>
      <c r="H216">
        <v>0.5</v>
      </c>
      <c r="I216">
        <v>5.5</v>
      </c>
      <c r="J216">
        <v>6</v>
      </c>
      <c r="K216">
        <v>0.01</v>
      </c>
      <c r="L216">
        <v>16</v>
      </c>
      <c r="M216">
        <v>8</v>
      </c>
      <c r="N216" t="s">
        <v>53</v>
      </c>
    </row>
    <row r="217" spans="1:14">
      <c r="A217" t="str">
        <f>Hyperlink("https://www.diodes.com/part/view/D5V0F6U8LP33","D5V0F6U8LP33")</f>
        <v>D5V0F6U8LP33</v>
      </c>
      <c r="B217" t="str">
        <f>Hyperlink("https://www.diodes.com/assets/Datasheets/D5V0F6U8LP33.pdf","D5V0F6U8LP33 Datasheet")</f>
        <v>D5V0F6U8LP33 Datasheet</v>
      </c>
      <c r="D217" t="s">
        <v>23</v>
      </c>
      <c r="E217">
        <v>2</v>
      </c>
      <c r="F217" t="s">
        <v>16</v>
      </c>
      <c r="G217" t="s">
        <v>151</v>
      </c>
      <c r="H217">
        <v>0.5</v>
      </c>
      <c r="I217">
        <v>5.5</v>
      </c>
      <c r="J217">
        <v>6</v>
      </c>
      <c r="K217">
        <v>0.01</v>
      </c>
      <c r="L217">
        <v>13</v>
      </c>
      <c r="M217">
        <v>12</v>
      </c>
      <c r="N217" t="s">
        <v>152</v>
      </c>
    </row>
    <row r="218" spans="1:14">
      <c r="A218" t="str">
        <f>Hyperlink("https://www.diodes.com/part/view/D5V0FA1B2WS","D5V0FA1B2WS")</f>
        <v>D5V0FA1B2WS</v>
      </c>
      <c r="B218" t="str">
        <f>Hyperlink("https://www.diodes.com/assets/Datasheets/D5V0FA1B2WS.pdf","D5V0FA1B2WS Datasheet")</f>
        <v>D5V0FA1B2WS Datasheet</v>
      </c>
      <c r="C218" t="s">
        <v>141</v>
      </c>
      <c r="D218" t="s">
        <v>23</v>
      </c>
      <c r="E218">
        <v>25</v>
      </c>
      <c r="F218" t="s">
        <v>16</v>
      </c>
      <c r="G218" t="s">
        <v>17</v>
      </c>
      <c r="H218">
        <v>2.7</v>
      </c>
      <c r="I218">
        <v>6.8</v>
      </c>
      <c r="J218">
        <v>6.8</v>
      </c>
      <c r="K218">
        <v>5</v>
      </c>
      <c r="L218">
        <v>20</v>
      </c>
      <c r="M218">
        <v>30</v>
      </c>
      <c r="N218" t="s">
        <v>39</v>
      </c>
    </row>
    <row r="219" spans="1:14">
      <c r="A219" t="str">
        <f>Hyperlink("https://www.diodes.com/part/view/D5V0FS4U10LP","D5V0FS4U10LP")</f>
        <v>D5V0FS4U10LP</v>
      </c>
      <c r="B219" t="str">
        <f>Hyperlink("https://www.diodes.com/assets/Datasheets/D5V0FS4U10LP.pdf","D5V0FS4U10LP Datasheet")</f>
        <v>D5V0FS4U10LP Datasheet</v>
      </c>
      <c r="C219" t="s">
        <v>50</v>
      </c>
      <c r="D219" t="s">
        <v>23</v>
      </c>
      <c r="F219" t="s">
        <v>16</v>
      </c>
      <c r="G219" t="s">
        <v>48</v>
      </c>
      <c r="H219">
        <v>0.45</v>
      </c>
      <c r="I219">
        <v>5</v>
      </c>
      <c r="J219">
        <v>5.5</v>
      </c>
      <c r="K219">
        <v>0.1</v>
      </c>
      <c r="L219">
        <v>4</v>
      </c>
      <c r="M219">
        <v>8</v>
      </c>
      <c r="N219" t="s">
        <v>119</v>
      </c>
    </row>
    <row r="220" spans="1:14">
      <c r="A220" t="str">
        <f>Hyperlink("https://www.diodes.com/part/view/D5V0H1B2LP","D5V0H1B2LP")</f>
        <v>D5V0H1B2LP</v>
      </c>
      <c r="B220" t="str">
        <f>Hyperlink("https://www.diodes.com/assets/Datasheets/D5V0H1B2LP.pdf","D5V0H1B2LP Datasheet")</f>
        <v>D5V0H1B2LP Datasheet</v>
      </c>
      <c r="C220" t="s">
        <v>153</v>
      </c>
      <c r="D220" t="s">
        <v>23</v>
      </c>
      <c r="F220" t="s">
        <v>27</v>
      </c>
      <c r="G220" t="s">
        <v>20</v>
      </c>
      <c r="H220">
        <v>85</v>
      </c>
      <c r="I220">
        <v>5</v>
      </c>
      <c r="J220">
        <v>6</v>
      </c>
      <c r="K220">
        <v>0.2</v>
      </c>
      <c r="L220">
        <v>12.5</v>
      </c>
      <c r="M220">
        <v>30</v>
      </c>
      <c r="N220" t="s">
        <v>25</v>
      </c>
    </row>
    <row r="221" spans="1:14">
      <c r="A221" t="str">
        <f>Hyperlink("https://www.diodes.com/part/view/D5V0H1B2LPQ","D5V0H1B2LPQ")</f>
        <v>D5V0H1B2LPQ</v>
      </c>
      <c r="B221" t="str">
        <f>Hyperlink("https://www.diodes.com/assets/Datasheets/D5V0H1B2LPQ.pdf","D5V0H1B2LPQ Datasheet")</f>
        <v>D5V0H1B2LPQ Datasheet</v>
      </c>
      <c r="C221" t="s">
        <v>154</v>
      </c>
      <c r="D221" t="s">
        <v>15</v>
      </c>
      <c r="E221">
        <v>25</v>
      </c>
      <c r="F221" t="s">
        <v>16</v>
      </c>
      <c r="G221" t="s">
        <v>17</v>
      </c>
      <c r="H221">
        <v>85</v>
      </c>
      <c r="I221">
        <v>5</v>
      </c>
      <c r="J221">
        <v>6</v>
      </c>
      <c r="K221">
        <v>0.2</v>
      </c>
      <c r="L221">
        <v>15</v>
      </c>
      <c r="M221" t="s">
        <v>28</v>
      </c>
      <c r="N221" t="s">
        <v>25</v>
      </c>
    </row>
    <row r="222" spans="1:14">
      <c r="A222" t="str">
        <f>Hyperlink("https://www.diodes.com/part/view/D5V0H1U2LP","D5V0H1U2LP")</f>
        <v>D5V0H1U2LP</v>
      </c>
      <c r="B222" t="str">
        <f>Hyperlink("https://www.diodes.com/assets/Datasheets/D5V0H1U2LP.pdf","D5V0H1U2LP Datasheet")</f>
        <v>D5V0H1U2LP Datasheet</v>
      </c>
      <c r="C222" t="s">
        <v>22</v>
      </c>
      <c r="D222" t="s">
        <v>23</v>
      </c>
      <c r="F222" t="s">
        <v>27</v>
      </c>
      <c r="G222" t="s">
        <v>24</v>
      </c>
      <c r="H222">
        <v>190</v>
      </c>
      <c r="I222">
        <v>5</v>
      </c>
      <c r="J222">
        <v>6.2</v>
      </c>
      <c r="K222">
        <v>0.1</v>
      </c>
      <c r="L222">
        <v>14</v>
      </c>
      <c r="M222">
        <v>30</v>
      </c>
      <c r="N222" t="s">
        <v>25</v>
      </c>
    </row>
    <row r="223" spans="1:14">
      <c r="A223" t="str">
        <f>Hyperlink("https://www.diodes.com/part/view/D5V0H1U2LP1610","D5V0H1U2LP1610")</f>
        <v>D5V0H1U2LP1610</v>
      </c>
      <c r="B223" t="str">
        <f>Hyperlink("https://www.diodes.com/assets/Datasheets/D5V0H1U2LP1610.pdf","D5V0H1U2LP1610 Datasheet")</f>
        <v>D5V0H1U2LP1610 Datasheet</v>
      </c>
      <c r="C223" t="s">
        <v>76</v>
      </c>
      <c r="D223" t="s">
        <v>23</v>
      </c>
      <c r="F223" t="s">
        <v>16</v>
      </c>
      <c r="G223" t="s">
        <v>24</v>
      </c>
      <c r="H223">
        <v>800</v>
      </c>
      <c r="I223">
        <v>5</v>
      </c>
      <c r="J223">
        <v>5.5</v>
      </c>
      <c r="K223">
        <v>1</v>
      </c>
      <c r="L223">
        <v>11.5</v>
      </c>
      <c r="M223">
        <v>30</v>
      </c>
      <c r="N223" t="s">
        <v>57</v>
      </c>
    </row>
    <row r="224" spans="1:14">
      <c r="A224" t="str">
        <f>Hyperlink("https://www.diodes.com/part/view/D5V0H1U2LP1610Q","D5V0H1U2LP1610Q")</f>
        <v>D5V0H1U2LP1610Q</v>
      </c>
      <c r="B224" t="str">
        <f>Hyperlink("https://www.diodes.com/assets/Datasheets/D5V0H1U2LP1610Q.pdf","D5V0H1U2LP1610Q Datasheet")</f>
        <v>D5V0H1U2LP1610Q Datasheet</v>
      </c>
      <c r="C224" t="s">
        <v>66</v>
      </c>
      <c r="D224" t="s">
        <v>15</v>
      </c>
      <c r="F224" t="s">
        <v>16</v>
      </c>
      <c r="G224" t="s">
        <v>24</v>
      </c>
      <c r="H224">
        <v>800</v>
      </c>
      <c r="I224">
        <v>5</v>
      </c>
      <c r="J224">
        <v>5.5</v>
      </c>
      <c r="K224">
        <v>1</v>
      </c>
      <c r="L224">
        <v>11.5</v>
      </c>
      <c r="M224">
        <v>30</v>
      </c>
      <c r="N224" t="s">
        <v>57</v>
      </c>
    </row>
    <row r="225" spans="1:14">
      <c r="A225" t="str">
        <f>Hyperlink("https://www.diodes.com/part/view/D5V0H1U2LPQ","D5V0H1U2LPQ")</f>
        <v>D5V0H1U2LPQ</v>
      </c>
      <c r="B225" t="str">
        <f>Hyperlink("https://www.diodes.com/assets/Datasheets/D5V0H1U2LPQ.pdf","D5V0H1U2LPQ Datasheet")</f>
        <v>D5V0H1U2LPQ Datasheet</v>
      </c>
      <c r="C225" t="s">
        <v>22</v>
      </c>
      <c r="D225" t="s">
        <v>15</v>
      </c>
      <c r="E225">
        <v>25</v>
      </c>
      <c r="F225" t="s">
        <v>16</v>
      </c>
      <c r="G225" t="s">
        <v>19</v>
      </c>
      <c r="H225">
        <v>190</v>
      </c>
      <c r="I225">
        <v>5</v>
      </c>
      <c r="J225">
        <v>6.2</v>
      </c>
      <c r="K225">
        <v>1</v>
      </c>
      <c r="L225">
        <v>14</v>
      </c>
      <c r="M225" t="s">
        <v>116</v>
      </c>
      <c r="N225" t="s">
        <v>25</v>
      </c>
    </row>
    <row r="226" spans="1:14">
      <c r="A226" t="str">
        <f>Hyperlink("https://www.diodes.com/part/view/D5V0H2U3SO","D5V0H2U3SO")</f>
        <v>D5V0H2U3SO</v>
      </c>
      <c r="B226" t="str">
        <f>Hyperlink("https://www.diodes.com/assets/Datasheets/D5V0H2U3SO.pdf","D5V0H2U3SO Datasheet")</f>
        <v>D5V0H2U3SO Datasheet</v>
      </c>
      <c r="C226" t="s">
        <v>58</v>
      </c>
      <c r="D226" t="s">
        <v>23</v>
      </c>
      <c r="E226">
        <v>15</v>
      </c>
      <c r="F226" t="s">
        <v>16</v>
      </c>
      <c r="G226" t="s">
        <v>41</v>
      </c>
      <c r="H226">
        <v>156</v>
      </c>
      <c r="I226">
        <v>5</v>
      </c>
      <c r="J226">
        <v>6.4</v>
      </c>
      <c r="L226">
        <v>20</v>
      </c>
      <c r="M226" t="s">
        <v>28</v>
      </c>
      <c r="N226" t="s">
        <v>35</v>
      </c>
    </row>
    <row r="227" spans="1:14">
      <c r="A227" t="str">
        <f>Hyperlink("https://www.diodes.com/part/view/D5V0HA2U3SO","D5V0HA2U3SO")</f>
        <v>D5V0HA2U3SO</v>
      </c>
      <c r="B227" t="str">
        <f>Hyperlink("https://www.diodes.com/assets/Datasheets/D5V0HA2U3SO.pdf","D5V0HA2U3SO Datasheet")</f>
        <v>D5V0HA2U3SO Datasheet</v>
      </c>
      <c r="C227" t="s">
        <v>58</v>
      </c>
      <c r="D227" t="s">
        <v>23</v>
      </c>
      <c r="E227">
        <v>15</v>
      </c>
      <c r="F227" t="s">
        <v>16</v>
      </c>
      <c r="G227" t="s">
        <v>41</v>
      </c>
      <c r="H227">
        <v>156</v>
      </c>
      <c r="I227">
        <v>5</v>
      </c>
      <c r="J227">
        <v>6.4</v>
      </c>
      <c r="L227">
        <v>20</v>
      </c>
      <c r="M227" t="s">
        <v>28</v>
      </c>
      <c r="N227" t="s">
        <v>35</v>
      </c>
    </row>
    <row r="228" spans="1:14">
      <c r="A228" t="str">
        <f>Hyperlink("https://www.diodes.com/part/view/D5V0L1B2LP","D5V0L1B2LP")</f>
        <v>D5V0L1B2LP</v>
      </c>
      <c r="B228" t="str">
        <f>Hyperlink("https://www.diodes.com/assets/Datasheets/D5V0L1B2LP.pdf","D5V0L1B2LP Datasheet")</f>
        <v>D5V0L1B2LP Datasheet</v>
      </c>
      <c r="D228" t="s">
        <v>23</v>
      </c>
      <c r="E228">
        <v>6</v>
      </c>
      <c r="F228" t="s">
        <v>16</v>
      </c>
      <c r="G228" t="s">
        <v>20</v>
      </c>
      <c r="H228">
        <v>15</v>
      </c>
      <c r="I228">
        <v>5</v>
      </c>
      <c r="J228">
        <v>6</v>
      </c>
      <c r="K228">
        <v>0.01</v>
      </c>
      <c r="L228">
        <v>12</v>
      </c>
      <c r="M228">
        <v>30</v>
      </c>
      <c r="N228" t="s">
        <v>25</v>
      </c>
    </row>
    <row r="229" spans="1:14">
      <c r="A229" t="str">
        <f>Hyperlink("https://www.diodes.com/part/view/D5V0L1B2LP3","D5V0L1B2LP3")</f>
        <v>D5V0L1B2LP3</v>
      </c>
      <c r="B229" t="str">
        <f>Hyperlink("https://www.diodes.com/assets/Datasheets/D5V0L1B2LP3.pdf","D5V0L1B2LP3 Datasheet")</f>
        <v>D5V0L1B2LP3 Datasheet</v>
      </c>
      <c r="D229" t="s">
        <v>23</v>
      </c>
      <c r="E229">
        <v>6</v>
      </c>
      <c r="F229" t="s">
        <v>16</v>
      </c>
      <c r="G229" t="s">
        <v>20</v>
      </c>
      <c r="H229">
        <v>15</v>
      </c>
      <c r="I229">
        <v>5</v>
      </c>
      <c r="J229">
        <v>6</v>
      </c>
      <c r="K229">
        <v>0.01</v>
      </c>
      <c r="L229">
        <v>12</v>
      </c>
      <c r="M229">
        <v>30</v>
      </c>
      <c r="N229" t="s">
        <v>63</v>
      </c>
    </row>
    <row r="230" spans="1:14">
      <c r="A230" t="str">
        <f>Hyperlink("https://www.diodes.com/part/view/D5V0L1B2LP3Q","D5V0L1B2LP3Q")</f>
        <v>D5V0L1B2LP3Q</v>
      </c>
      <c r="B230" t="str">
        <f>Hyperlink("https://www.diodes.com/assets/Datasheets/D5V0L1B2LP3Q.pdf","D5V0L1B2LP3Q Datasheet")</f>
        <v>D5V0L1B2LP3Q Datasheet</v>
      </c>
      <c r="C230" t="s">
        <v>69</v>
      </c>
      <c r="D230" t="s">
        <v>15</v>
      </c>
      <c r="E230">
        <v>6</v>
      </c>
      <c r="F230" t="s">
        <v>16</v>
      </c>
      <c r="G230" t="s">
        <v>17</v>
      </c>
      <c r="H230">
        <v>12.5</v>
      </c>
      <c r="I230">
        <v>5</v>
      </c>
      <c r="J230">
        <v>6</v>
      </c>
      <c r="K230">
        <v>0.1</v>
      </c>
      <c r="L230">
        <v>14</v>
      </c>
      <c r="M230" t="s">
        <v>116</v>
      </c>
      <c r="N230" t="s">
        <v>63</v>
      </c>
    </row>
    <row r="231" spans="1:14">
      <c r="A231" t="str">
        <f>Hyperlink("https://www.diodes.com/part/view/D5V0L1B2LP4","D5V0L1B2LP4")</f>
        <v>D5V0L1B2LP4</v>
      </c>
      <c r="B231" t="str">
        <f>Hyperlink("https://www.diodes.com/assets/Datasheets/D5V0L1B2LP4.pdf","D5V0L1B2LP4 Datasheet")</f>
        <v>D5V0L1B2LP4 Datasheet</v>
      </c>
      <c r="D231" t="s">
        <v>23</v>
      </c>
      <c r="E231">
        <v>6</v>
      </c>
      <c r="F231" t="s">
        <v>16</v>
      </c>
      <c r="G231" t="s">
        <v>20</v>
      </c>
      <c r="H231">
        <v>15</v>
      </c>
      <c r="I231">
        <v>5</v>
      </c>
      <c r="J231">
        <v>6</v>
      </c>
      <c r="K231">
        <v>0.01</v>
      </c>
      <c r="L231">
        <v>12</v>
      </c>
      <c r="M231">
        <v>30</v>
      </c>
      <c r="N231" t="s">
        <v>32</v>
      </c>
    </row>
    <row r="232" spans="1:14">
      <c r="A232" t="str">
        <f>Hyperlink("https://www.diodes.com/part/view/D5V0L1B2LPS","D5V0L1B2LPS")</f>
        <v>D5V0L1B2LPS</v>
      </c>
      <c r="B232" t="str">
        <f>Hyperlink("https://www.diodes.com/assets/Datasheets/D5V0L1B2LPS.pdf","D5V0L1B2LPS Datasheet")</f>
        <v>D5V0L1B2LPS Datasheet</v>
      </c>
      <c r="D232" t="s">
        <v>23</v>
      </c>
      <c r="F232" t="s">
        <v>16</v>
      </c>
      <c r="G232" t="s">
        <v>20</v>
      </c>
      <c r="H232">
        <v>15</v>
      </c>
      <c r="I232">
        <v>5</v>
      </c>
      <c r="J232">
        <v>6</v>
      </c>
      <c r="K232">
        <v>0.01</v>
      </c>
      <c r="L232">
        <v>12</v>
      </c>
      <c r="M232">
        <v>30</v>
      </c>
      <c r="N232" t="s">
        <v>99</v>
      </c>
    </row>
    <row r="233" spans="1:14">
      <c r="A233" t="str">
        <f>Hyperlink("https://www.diodes.com/part/view/D5V0L1B2LPSQ","D5V0L1B2LPSQ")</f>
        <v>D5V0L1B2LPSQ</v>
      </c>
      <c r="B233" t="str">
        <f>Hyperlink("https://www.diodes.com/assets/Datasheets/D5V0L1B2LPS.pdf","D5V0L1B2LPS Datasheet")</f>
        <v>D5V0L1B2LPS Datasheet</v>
      </c>
      <c r="C233" t="s">
        <v>153</v>
      </c>
      <c r="D233" t="s">
        <v>15</v>
      </c>
      <c r="F233" t="s">
        <v>16</v>
      </c>
      <c r="G233" t="s">
        <v>20</v>
      </c>
      <c r="H233">
        <v>15</v>
      </c>
      <c r="I233">
        <v>5</v>
      </c>
      <c r="J233">
        <v>6</v>
      </c>
      <c r="K233">
        <v>0.01</v>
      </c>
      <c r="L233">
        <v>14</v>
      </c>
      <c r="M233">
        <v>30</v>
      </c>
      <c r="N233" t="s">
        <v>99</v>
      </c>
    </row>
    <row r="234" spans="1:14">
      <c r="A234" t="str">
        <f>Hyperlink("https://www.diodes.com/part/view/D5V0L1B2S9","D5V0L1B2S9")</f>
        <v>D5V0L1B2S9</v>
      </c>
      <c r="B234" t="str">
        <f>Hyperlink("https://www.diodes.com/assets/Datasheets/D5V0L1B2S9.pdf","D5V0L1B2S9 Datasheet")</f>
        <v>D5V0L1B2S9 Datasheet</v>
      </c>
      <c r="D234" t="s">
        <v>23</v>
      </c>
      <c r="E234">
        <v>6</v>
      </c>
      <c r="F234" t="s">
        <v>16</v>
      </c>
      <c r="G234" t="s">
        <v>20</v>
      </c>
      <c r="H234">
        <v>15</v>
      </c>
      <c r="I234">
        <v>5</v>
      </c>
      <c r="J234">
        <v>6</v>
      </c>
      <c r="K234">
        <v>0.01</v>
      </c>
      <c r="L234">
        <v>12</v>
      </c>
      <c r="M234">
        <v>30</v>
      </c>
      <c r="N234" t="s">
        <v>64</v>
      </c>
    </row>
    <row r="235" spans="1:14">
      <c r="A235" t="str">
        <f>Hyperlink("https://www.diodes.com/part/view/D5V0L1B2T","D5V0L1B2T")</f>
        <v>D5V0L1B2T</v>
      </c>
      <c r="B235" t="str">
        <f>Hyperlink("https://www.diodes.com/assets/Datasheets/D5V0L1B2T.pdf","D5V0L1B2T Datasheet")</f>
        <v>D5V0L1B2T Datasheet</v>
      </c>
      <c r="D235" t="s">
        <v>23</v>
      </c>
      <c r="E235">
        <v>6</v>
      </c>
      <c r="F235" t="s">
        <v>16</v>
      </c>
      <c r="G235" t="s">
        <v>20</v>
      </c>
      <c r="H235">
        <v>15</v>
      </c>
      <c r="I235">
        <v>5</v>
      </c>
      <c r="J235">
        <v>6</v>
      </c>
      <c r="K235">
        <v>0.01</v>
      </c>
      <c r="L235">
        <v>12</v>
      </c>
      <c r="M235">
        <v>30</v>
      </c>
      <c r="N235" t="s">
        <v>36</v>
      </c>
    </row>
    <row r="236" spans="1:14">
      <c r="A236" t="str">
        <f>Hyperlink("https://www.diodes.com/part/view/D5V0L1B2TQ","D5V0L1B2TQ")</f>
        <v>D5V0L1B2TQ</v>
      </c>
      <c r="B236" t="str">
        <f>Hyperlink("https://www.diodes.com/assets/Datasheets/D5V0L1B2TQ.pdf","D5V0L1B2TQ Datasheet")</f>
        <v>D5V0L1B2TQ Datasheet</v>
      </c>
      <c r="C236" t="s">
        <v>69</v>
      </c>
      <c r="D236" t="s">
        <v>15</v>
      </c>
      <c r="F236" t="s">
        <v>16</v>
      </c>
      <c r="G236" t="s">
        <v>20</v>
      </c>
      <c r="H236">
        <v>15</v>
      </c>
      <c r="I236">
        <v>5</v>
      </c>
      <c r="J236">
        <v>6</v>
      </c>
      <c r="K236">
        <v>0.1</v>
      </c>
      <c r="L236">
        <v>14</v>
      </c>
      <c r="M236" t="s">
        <v>28</v>
      </c>
      <c r="N236" t="s">
        <v>36</v>
      </c>
    </row>
    <row r="237" spans="1:14">
      <c r="A237" t="str">
        <f>Hyperlink("https://www.diodes.com/part/view/D5V0L1B2WS","D5V0L1B2WS")</f>
        <v>D5V0L1B2WS</v>
      </c>
      <c r="B237" t="str">
        <f>Hyperlink("https://www.diodes.com/assets/Datasheets/D5V0L1B2WS.pdf","D5V0L1B2WS Datasheet")</f>
        <v>D5V0L1B2WS Datasheet</v>
      </c>
      <c r="D237" t="s">
        <v>23</v>
      </c>
      <c r="E237">
        <v>6</v>
      </c>
      <c r="F237" t="s">
        <v>16</v>
      </c>
      <c r="G237" t="s">
        <v>20</v>
      </c>
      <c r="H237">
        <v>15</v>
      </c>
      <c r="I237">
        <v>5</v>
      </c>
      <c r="J237">
        <v>6</v>
      </c>
      <c r="K237">
        <v>0.01</v>
      </c>
      <c r="L237">
        <v>12</v>
      </c>
      <c r="M237">
        <v>30</v>
      </c>
      <c r="N237" t="s">
        <v>39</v>
      </c>
    </row>
    <row r="238" spans="1:14">
      <c r="A238" t="str">
        <f>Hyperlink("https://www.diodes.com/part/view/D5V0L2B3SO","D5V0L2B3SO")</f>
        <v>D5V0L2B3SO</v>
      </c>
      <c r="B238" t="str">
        <f>Hyperlink("https://www.diodes.com/assets/Datasheets/D5V0L2B3SO.pdf","D5V0L2B3SO Datasheet")</f>
        <v>D5V0L2B3SO Datasheet</v>
      </c>
      <c r="D238" t="s">
        <v>23</v>
      </c>
      <c r="E238">
        <v>6</v>
      </c>
      <c r="F238" t="s">
        <v>16</v>
      </c>
      <c r="G238" t="s">
        <v>127</v>
      </c>
      <c r="H238">
        <v>15</v>
      </c>
      <c r="I238">
        <v>5</v>
      </c>
      <c r="J238">
        <v>6</v>
      </c>
      <c r="K238">
        <v>0.01</v>
      </c>
      <c r="L238">
        <v>12</v>
      </c>
      <c r="M238">
        <v>30</v>
      </c>
      <c r="N238" t="s">
        <v>35</v>
      </c>
    </row>
    <row r="239" spans="1:14">
      <c r="A239" t="str">
        <f>Hyperlink("https://www.diodes.com/part/view/D5V0L2B3T","D5V0L2B3T")</f>
        <v>D5V0L2B3T</v>
      </c>
      <c r="B239" t="str">
        <f>Hyperlink("https://www.diodes.com/assets/Datasheets/D5V0L2B3T.pdf","D5V0L2B3T Datasheet")</f>
        <v>D5V0L2B3T Datasheet</v>
      </c>
      <c r="D239" t="s">
        <v>23</v>
      </c>
      <c r="E239">
        <v>6</v>
      </c>
      <c r="F239" t="s">
        <v>16</v>
      </c>
      <c r="G239" t="s">
        <v>127</v>
      </c>
      <c r="H239">
        <v>15</v>
      </c>
      <c r="I239">
        <v>5</v>
      </c>
      <c r="J239">
        <v>6</v>
      </c>
      <c r="K239">
        <v>0.01</v>
      </c>
      <c r="L239">
        <v>12</v>
      </c>
      <c r="M239">
        <v>30</v>
      </c>
      <c r="N239" t="s">
        <v>155</v>
      </c>
    </row>
    <row r="240" spans="1:14">
      <c r="A240" t="str">
        <f>Hyperlink("https://www.diodes.com/part/view/D5V0L2B3W","D5V0L2B3W")</f>
        <v>D5V0L2B3W</v>
      </c>
      <c r="B240" t="str">
        <f>Hyperlink("https://www.diodes.com/assets/Datasheets/D5V0L2B3W.pdf","D5V0L2B3W Datasheet")</f>
        <v>D5V0L2B3W Datasheet</v>
      </c>
      <c r="D240" t="s">
        <v>23</v>
      </c>
      <c r="E240">
        <v>6</v>
      </c>
      <c r="F240" t="s">
        <v>16</v>
      </c>
      <c r="G240" t="s">
        <v>127</v>
      </c>
      <c r="H240">
        <v>15</v>
      </c>
      <c r="I240">
        <v>5</v>
      </c>
      <c r="J240">
        <v>6</v>
      </c>
      <c r="K240">
        <v>0.01</v>
      </c>
      <c r="L240">
        <v>12</v>
      </c>
      <c r="M240">
        <v>30</v>
      </c>
      <c r="N240" t="s">
        <v>38</v>
      </c>
    </row>
    <row r="241" spans="1:14">
      <c r="A241" t="str">
        <f>Hyperlink("https://www.diodes.com/part/view/D5V0L4B5S","D5V0L4B5S")</f>
        <v>D5V0L4B5S</v>
      </c>
      <c r="B241" t="str">
        <f>Hyperlink("https://www.diodes.com/assets/Datasheets/D5V0L4B5S.pdf","D5V0L4B5S Datasheet")</f>
        <v>D5V0L4B5S Datasheet</v>
      </c>
      <c r="D241" t="s">
        <v>23</v>
      </c>
      <c r="E241">
        <v>6</v>
      </c>
      <c r="F241" t="s">
        <v>16</v>
      </c>
      <c r="G241" t="s">
        <v>135</v>
      </c>
      <c r="H241">
        <v>15</v>
      </c>
      <c r="I241">
        <v>5</v>
      </c>
      <c r="J241">
        <v>6</v>
      </c>
      <c r="K241">
        <v>0.01</v>
      </c>
      <c r="L241">
        <v>12</v>
      </c>
      <c r="M241">
        <v>30</v>
      </c>
      <c r="N241" t="s">
        <v>42</v>
      </c>
    </row>
    <row r="242" spans="1:14">
      <c r="A242" t="str">
        <f>Hyperlink("https://www.diodes.com/part/view/D5V0L4B5SO","D5V0L4B5SO")</f>
        <v>D5V0L4B5SO</v>
      </c>
      <c r="B242" t="str">
        <f>Hyperlink("https://www.diodes.com/assets/Datasheets/D5V0L4B5SO.pdf","D5V0L4B5SO Datasheet")</f>
        <v>D5V0L4B5SO Datasheet</v>
      </c>
      <c r="D242" t="s">
        <v>23</v>
      </c>
      <c r="E242">
        <v>6</v>
      </c>
      <c r="F242" t="s">
        <v>16</v>
      </c>
      <c r="G242" t="s">
        <v>135</v>
      </c>
      <c r="H242">
        <v>15</v>
      </c>
      <c r="I242">
        <v>5</v>
      </c>
      <c r="J242">
        <v>6</v>
      </c>
      <c r="K242">
        <v>0.01</v>
      </c>
      <c r="L242">
        <v>12</v>
      </c>
      <c r="M242">
        <v>30</v>
      </c>
      <c r="N242" t="s">
        <v>43</v>
      </c>
    </row>
    <row r="243" spans="1:14">
      <c r="A243" t="str">
        <f>Hyperlink("https://www.diodes.com/part/view/D5V0L4B5SOQ","D5V0L4B5SOQ")</f>
        <v>D5V0L4B5SOQ</v>
      </c>
      <c r="B243" t="str">
        <f>Hyperlink("https://www.diodes.com/assets/Datasheets/D5V0L4B5SOQ.pdf","D5V0L4B5SOQ Datasheet")</f>
        <v>D5V0L4B5SOQ Datasheet</v>
      </c>
      <c r="C243" t="s">
        <v>156</v>
      </c>
      <c r="D243" t="s">
        <v>15</v>
      </c>
      <c r="E243">
        <v>6</v>
      </c>
      <c r="F243" t="s">
        <v>16</v>
      </c>
      <c r="G243" t="s">
        <v>17</v>
      </c>
      <c r="H243">
        <v>15</v>
      </c>
      <c r="I243">
        <v>5</v>
      </c>
      <c r="J243">
        <v>6</v>
      </c>
      <c r="K243">
        <v>0.1</v>
      </c>
      <c r="L243">
        <v>14</v>
      </c>
      <c r="M243" t="s">
        <v>116</v>
      </c>
      <c r="N243" t="s">
        <v>43</v>
      </c>
    </row>
    <row r="244" spans="1:14">
      <c r="A244" t="str">
        <f>Hyperlink("https://www.diodes.com/part/view/D5V0L4B5TS","D5V0L4B5TS")</f>
        <v>D5V0L4B5TS</v>
      </c>
      <c r="B244" t="str">
        <f>Hyperlink("https://www.diodes.com/assets/Datasheets/D5V0L4B5TS.pdf","D5V0L4B5TS Datasheet")</f>
        <v>D5V0L4B5TS Datasheet</v>
      </c>
      <c r="D244" t="s">
        <v>23</v>
      </c>
      <c r="E244">
        <v>6</v>
      </c>
      <c r="F244" t="s">
        <v>16</v>
      </c>
      <c r="G244" t="s">
        <v>135</v>
      </c>
      <c r="H244">
        <v>15</v>
      </c>
      <c r="I244">
        <v>5</v>
      </c>
      <c r="J244">
        <v>6</v>
      </c>
      <c r="K244">
        <v>0.01</v>
      </c>
      <c r="L244">
        <v>12</v>
      </c>
      <c r="M244">
        <v>30</v>
      </c>
      <c r="N244" t="s">
        <v>157</v>
      </c>
    </row>
    <row r="245" spans="1:14">
      <c r="A245" t="str">
        <f>Hyperlink("https://www.diodes.com/part/view/D5V0L4B5V","D5V0L4B5V")</f>
        <v>D5V0L4B5V</v>
      </c>
      <c r="B245" t="str">
        <f>Hyperlink("https://www.diodes.com/assets/Datasheets/D5V0L4B5V.pdf","D5V0L4B5V Datasheet")</f>
        <v>D5V0L4B5V Datasheet</v>
      </c>
      <c r="D245" t="s">
        <v>23</v>
      </c>
      <c r="E245">
        <v>6</v>
      </c>
      <c r="F245" t="s">
        <v>16</v>
      </c>
      <c r="G245" t="s">
        <v>135</v>
      </c>
      <c r="H245">
        <v>15</v>
      </c>
      <c r="I245">
        <v>5</v>
      </c>
      <c r="J245">
        <v>6</v>
      </c>
      <c r="K245">
        <v>0.01</v>
      </c>
      <c r="L245">
        <v>12</v>
      </c>
      <c r="M245">
        <v>30</v>
      </c>
      <c r="N245" t="s">
        <v>158</v>
      </c>
    </row>
    <row r="246" spans="1:14">
      <c r="A246" t="str">
        <f>Hyperlink("https://www.diodes.com/part/view/D5V0M1U2LP3","D5V0M1U2LP3")</f>
        <v>D5V0M1U2LP3</v>
      </c>
      <c r="B246" t="str">
        <f>Hyperlink("https://www.diodes.com/assets/Datasheets/D5V0M1U2LP3.pdf","D5V0M1U2LP3 Datasheet")</f>
        <v>D5V0M1U2LP3 Datasheet</v>
      </c>
      <c r="C246" t="s">
        <v>159</v>
      </c>
      <c r="D246" t="s">
        <v>23</v>
      </c>
      <c r="F246" t="s">
        <v>27</v>
      </c>
      <c r="G246" t="s">
        <v>24</v>
      </c>
      <c r="H246">
        <v>55</v>
      </c>
      <c r="I246">
        <v>5.5</v>
      </c>
      <c r="J246">
        <v>6.2</v>
      </c>
      <c r="K246">
        <v>0.5</v>
      </c>
      <c r="L246">
        <v>10</v>
      </c>
      <c r="M246">
        <v>30</v>
      </c>
      <c r="N246" t="s">
        <v>63</v>
      </c>
    </row>
    <row r="247" spans="1:14">
      <c r="A247" t="str">
        <f>Hyperlink("https://www.diodes.com/part/view/D5V0M1U2S9","D5V0M1U2S9")</f>
        <v>D5V0M1U2S9</v>
      </c>
      <c r="B247" t="str">
        <f>Hyperlink("https://www.diodes.com/assets/Datasheets/D5V0M1U2S9.pdf","D5V0M1U2S9 Datasheet")</f>
        <v>D5V0M1U2S9 Datasheet</v>
      </c>
      <c r="D247" t="s">
        <v>23</v>
      </c>
      <c r="E247">
        <v>12.3</v>
      </c>
      <c r="F247" t="s">
        <v>16</v>
      </c>
      <c r="G247" t="s">
        <v>24</v>
      </c>
      <c r="H247">
        <v>65</v>
      </c>
      <c r="I247">
        <v>5</v>
      </c>
      <c r="J247">
        <v>6.2</v>
      </c>
      <c r="K247">
        <v>0.01</v>
      </c>
      <c r="L247">
        <v>8</v>
      </c>
      <c r="M247">
        <v>30</v>
      </c>
      <c r="N247" t="s">
        <v>64</v>
      </c>
    </row>
    <row r="248" spans="1:14">
      <c r="A248" t="str">
        <f>Hyperlink("https://www.diodes.com/part/view/D5V0M1U2S9Q","D5V0M1U2S9Q")</f>
        <v>D5V0M1U2S9Q</v>
      </c>
      <c r="B248" t="str">
        <f>Hyperlink("https://www.diodes.com/assets/Datasheets/D5V0M1U2S9Q.pdf","D5V0M1U2S9Q Datasheet")</f>
        <v>D5V0M1U2S9Q Datasheet</v>
      </c>
      <c r="C248" t="s">
        <v>159</v>
      </c>
      <c r="D248" t="s">
        <v>15</v>
      </c>
      <c r="F248" t="s">
        <v>16</v>
      </c>
      <c r="G248" t="s">
        <v>24</v>
      </c>
      <c r="H248">
        <v>54</v>
      </c>
      <c r="I248">
        <v>5.5</v>
      </c>
      <c r="J248">
        <v>6.2</v>
      </c>
      <c r="K248">
        <v>0.01</v>
      </c>
      <c r="L248">
        <v>12</v>
      </c>
      <c r="M248">
        <v>30</v>
      </c>
      <c r="N248" t="s">
        <v>64</v>
      </c>
    </row>
    <row r="249" spans="1:14">
      <c r="A249" t="str">
        <f>Hyperlink("https://www.diodes.com/part/view/D5V0M2B3LP","D5V0M2B3LP")</f>
        <v>D5V0M2B3LP</v>
      </c>
      <c r="B249" t="str">
        <f>Hyperlink("https://www.diodes.com/assets/Datasheets/D5V0M2B3LP.pdf","D5V0M2B3LP Datasheet")</f>
        <v>D5V0M2B3LP Datasheet</v>
      </c>
      <c r="D249" t="s">
        <v>23</v>
      </c>
      <c r="E249">
        <v>12</v>
      </c>
      <c r="F249" t="s">
        <v>16</v>
      </c>
      <c r="G249" t="s">
        <v>127</v>
      </c>
      <c r="H249">
        <v>28</v>
      </c>
      <c r="I249">
        <v>5</v>
      </c>
      <c r="J249">
        <v>5.5</v>
      </c>
      <c r="K249">
        <v>0.05</v>
      </c>
      <c r="L249">
        <v>12</v>
      </c>
      <c r="M249">
        <v>30</v>
      </c>
      <c r="N249" t="s">
        <v>130</v>
      </c>
    </row>
    <row r="250" spans="1:14">
      <c r="A250" t="str">
        <f>Hyperlink("https://www.diodes.com/part/view/D5V0M2B3LP10","D5V0M2B3LP10")</f>
        <v>D5V0M2B3LP10</v>
      </c>
      <c r="B250" t="str">
        <f>Hyperlink("https://www.diodes.com/assets/Datasheets/D5V0M2B3LP10.pdf","D5V0M2B3LP10 Datasheet")</f>
        <v>D5V0M2B3LP10 Datasheet</v>
      </c>
      <c r="C250" t="s">
        <v>153</v>
      </c>
      <c r="D250" t="s">
        <v>23</v>
      </c>
      <c r="E250">
        <v>12</v>
      </c>
      <c r="F250" t="s">
        <v>16</v>
      </c>
      <c r="G250" t="s">
        <v>127</v>
      </c>
      <c r="H250">
        <v>35</v>
      </c>
      <c r="I250">
        <v>5</v>
      </c>
      <c r="J250">
        <v>5.5</v>
      </c>
      <c r="K250">
        <v>0.05</v>
      </c>
      <c r="L250">
        <v>12</v>
      </c>
      <c r="M250">
        <v>30</v>
      </c>
      <c r="N250" t="s">
        <v>128</v>
      </c>
    </row>
    <row r="251" spans="1:14">
      <c r="A251" t="str">
        <f>Hyperlink("https://www.diodes.com/part/view/D5V0M5B6LP16","D5V0M5B6LP16")</f>
        <v>D5V0M5B6LP16</v>
      </c>
      <c r="B251" t="str">
        <f>Hyperlink("https://www.diodes.com/assets/Datasheets/D5V0M5B6LP16.pdf","D5V0M5B6LP16 Datasheet")</f>
        <v>D5V0M5B6LP16 Datasheet</v>
      </c>
      <c r="C251" t="s">
        <v>153</v>
      </c>
      <c r="D251" t="s">
        <v>23</v>
      </c>
      <c r="E251">
        <v>12</v>
      </c>
      <c r="F251" t="s">
        <v>16</v>
      </c>
      <c r="G251" t="s">
        <v>160</v>
      </c>
      <c r="H251">
        <v>35</v>
      </c>
      <c r="I251">
        <v>5</v>
      </c>
      <c r="J251">
        <v>5.5</v>
      </c>
      <c r="K251">
        <v>0.05</v>
      </c>
      <c r="L251">
        <v>12</v>
      </c>
      <c r="M251">
        <v>30</v>
      </c>
      <c r="N251" t="s">
        <v>161</v>
      </c>
    </row>
    <row r="252" spans="1:14">
      <c r="A252" t="str">
        <f>Hyperlink("https://www.diodes.com/part/view/D5V0M6B6V","D5V0M6B6V")</f>
        <v>D5V0M6B6V</v>
      </c>
      <c r="B252" t="str">
        <f>Hyperlink("https://www.diodes.com/assets/Datasheets/D5V0M6B6V.pdf","D5V0M6B6V Datasheet")</f>
        <v>D5V0M6B6V Datasheet</v>
      </c>
      <c r="C252" t="s">
        <v>162</v>
      </c>
      <c r="D252" t="s">
        <v>23</v>
      </c>
      <c r="E252">
        <v>7.0</v>
      </c>
      <c r="F252" t="s">
        <v>16</v>
      </c>
      <c r="G252" t="s">
        <v>17</v>
      </c>
      <c r="H252" t="s">
        <v>21</v>
      </c>
      <c r="I252">
        <v>5</v>
      </c>
      <c r="J252">
        <v>6.0</v>
      </c>
      <c r="K252">
        <v>1</v>
      </c>
      <c r="L252">
        <v>12</v>
      </c>
      <c r="M252">
        <v>30</v>
      </c>
      <c r="N252" t="s">
        <v>163</v>
      </c>
    </row>
    <row r="253" spans="1:14">
      <c r="A253" t="str">
        <f>Hyperlink("https://www.diodes.com/part/view/D5V0P1B2LP","D5V0P1B2LP")</f>
        <v>D5V0P1B2LP</v>
      </c>
      <c r="B253" t="str">
        <f>Hyperlink("https://www.diodes.com/assets/Datasheets/D5V0P1B2LP.pdf","D5V0P1B2LP Datasheet")</f>
        <v>D5V0P1B2LP Datasheet</v>
      </c>
      <c r="D253" t="s">
        <v>23</v>
      </c>
      <c r="E253">
        <v>4</v>
      </c>
      <c r="F253" t="s">
        <v>16</v>
      </c>
      <c r="G253" t="s">
        <v>20</v>
      </c>
      <c r="H253">
        <v>8</v>
      </c>
      <c r="I253">
        <v>5.5</v>
      </c>
      <c r="J253">
        <v>6</v>
      </c>
      <c r="K253">
        <v>0.01</v>
      </c>
      <c r="L253">
        <v>13</v>
      </c>
      <c r="M253">
        <v>15</v>
      </c>
      <c r="N253" t="s">
        <v>25</v>
      </c>
    </row>
    <row r="254" spans="1:14">
      <c r="A254" t="str">
        <f>Hyperlink("https://www.diodes.com/part/view/D5V0P1B2LP3","D5V0P1B2LP3")</f>
        <v>D5V0P1B2LP3</v>
      </c>
      <c r="B254" t="str">
        <f>Hyperlink("https://www.diodes.com/assets/Datasheets/D5V0P1B2LP3.pdf","D5V0P1B2LP3 Datasheet")</f>
        <v>D5V0P1B2LP3 Datasheet</v>
      </c>
      <c r="D254" t="s">
        <v>23</v>
      </c>
      <c r="E254">
        <v>4</v>
      </c>
      <c r="F254" t="s">
        <v>16</v>
      </c>
      <c r="G254" t="s">
        <v>20</v>
      </c>
      <c r="H254">
        <v>8</v>
      </c>
      <c r="I254">
        <v>5.5</v>
      </c>
      <c r="J254">
        <v>6</v>
      </c>
      <c r="K254">
        <v>0.01</v>
      </c>
      <c r="L254">
        <v>13</v>
      </c>
      <c r="M254">
        <v>15</v>
      </c>
      <c r="N254" t="s">
        <v>63</v>
      </c>
    </row>
    <row r="255" spans="1:14">
      <c r="A255" t="str">
        <f>Hyperlink("https://www.diodes.com/part/view/D5V0P4B5LP08","D5V0P4B5LP08")</f>
        <v>D5V0P4B5LP08</v>
      </c>
      <c r="B255" t="str">
        <f>Hyperlink("https://www.diodes.com/assets/Datasheets/D5V0P4B5LP08.pdf","D5V0P4B5LP08 Datasheet")</f>
        <v>D5V0P4B5LP08 Datasheet</v>
      </c>
      <c r="D255" t="s">
        <v>23</v>
      </c>
      <c r="E255">
        <v>3</v>
      </c>
      <c r="F255" t="s">
        <v>16</v>
      </c>
      <c r="G255" t="s">
        <v>135</v>
      </c>
      <c r="H255">
        <v>4.8</v>
      </c>
      <c r="I255">
        <v>5</v>
      </c>
      <c r="J255">
        <v>6</v>
      </c>
      <c r="K255">
        <v>0.005</v>
      </c>
      <c r="L255">
        <v>14</v>
      </c>
      <c r="M255">
        <v>15</v>
      </c>
      <c r="N255" t="s">
        <v>164</v>
      </c>
    </row>
    <row r="256" spans="1:14">
      <c r="A256" t="str">
        <f>Hyperlink("https://www.diodes.com/part/view/D5V0P4UR6SO","D5V0P4UR6SO")</f>
        <v>D5V0P4UR6SO</v>
      </c>
      <c r="B256" t="str">
        <f>Hyperlink("https://www.diodes.com/assets/Datasheets/D5V0P4UR6SO.pdf","D5V0P4UR6SO Datasheet")</f>
        <v>D5V0P4UR6SO Datasheet</v>
      </c>
      <c r="C256" t="s">
        <v>118</v>
      </c>
      <c r="D256" t="s">
        <v>23</v>
      </c>
      <c r="E256">
        <v>20</v>
      </c>
      <c r="F256" t="s">
        <v>16</v>
      </c>
      <c r="G256" t="s">
        <v>48</v>
      </c>
      <c r="H256">
        <v>2.1</v>
      </c>
      <c r="I256">
        <v>3.3</v>
      </c>
      <c r="J256">
        <v>4.5</v>
      </c>
      <c r="K256">
        <v>1</v>
      </c>
      <c r="L256">
        <v>11</v>
      </c>
      <c r="M256">
        <v>30</v>
      </c>
      <c r="N256" t="s">
        <v>44</v>
      </c>
    </row>
    <row r="257" spans="1:14">
      <c r="A257" t="str">
        <f>Hyperlink("https://www.diodes.com/part/view/D5V0P4URL6SO","D5V0P4URL6SO")</f>
        <v>D5V0P4URL6SO</v>
      </c>
      <c r="B257" t="str">
        <f>Hyperlink("https://www.diodes.com/assets/Datasheets/D5V0P4URL6SO.pdf","D5V0P4URL6SO Datasheet")</f>
        <v>D5V0P4URL6SO Datasheet</v>
      </c>
      <c r="C257" t="s">
        <v>118</v>
      </c>
      <c r="D257" t="s">
        <v>23</v>
      </c>
      <c r="E257">
        <v>20</v>
      </c>
      <c r="F257" t="s">
        <v>16</v>
      </c>
      <c r="G257" t="s">
        <v>48</v>
      </c>
      <c r="H257">
        <v>2.4</v>
      </c>
      <c r="I257">
        <v>3.3</v>
      </c>
      <c r="J257">
        <v>4.5</v>
      </c>
      <c r="K257">
        <v>1</v>
      </c>
      <c r="L257">
        <v>11.5</v>
      </c>
      <c r="M257">
        <v>30</v>
      </c>
      <c r="N257" t="s">
        <v>44</v>
      </c>
    </row>
    <row r="258" spans="1:14">
      <c r="A258" t="str">
        <f>Hyperlink("https://www.diodes.com/part/view/D5V0Q1B2CSP","D5V0Q1B2CSP")</f>
        <v>D5V0Q1B2CSP</v>
      </c>
      <c r="B258" t="str">
        <f>Hyperlink("https://www.diodes.com/assets/Datasheets/D5V0Q1B2CSP.pdf","D5V0Q1B2CSP Datasheet")</f>
        <v>D5V0Q1B2CSP Datasheet</v>
      </c>
      <c r="C258" t="s">
        <v>69</v>
      </c>
      <c r="D258" t="s">
        <v>23</v>
      </c>
      <c r="F258" t="s">
        <v>27</v>
      </c>
      <c r="G258" t="s">
        <v>20</v>
      </c>
      <c r="H258">
        <v>5.5</v>
      </c>
      <c r="I258">
        <v>5.5</v>
      </c>
      <c r="J258">
        <v>6</v>
      </c>
      <c r="K258">
        <v>0.001</v>
      </c>
      <c r="L258">
        <v>14</v>
      </c>
      <c r="M258">
        <v>14</v>
      </c>
      <c r="N258" t="s">
        <v>71</v>
      </c>
    </row>
    <row r="259" spans="1:14">
      <c r="A259" t="str">
        <f>Hyperlink("https://www.diodes.com/part/view/D5V0Q1B2LP3","D5V0Q1B2LP3")</f>
        <v>D5V0Q1B2LP3</v>
      </c>
      <c r="B259" t="str">
        <f>Hyperlink("https://www.diodes.com/assets/Datasheets/D5V0Q1B2LP3.pdf","D5V0Q1B2LP3 Datasheet")</f>
        <v>D5V0Q1B2LP3 Datasheet</v>
      </c>
      <c r="D259" t="s">
        <v>23</v>
      </c>
      <c r="E259">
        <v>4</v>
      </c>
      <c r="F259" t="s">
        <v>16</v>
      </c>
      <c r="G259" t="s">
        <v>20</v>
      </c>
      <c r="H259">
        <v>6</v>
      </c>
      <c r="I259">
        <v>5.5</v>
      </c>
      <c r="J259">
        <v>6</v>
      </c>
      <c r="K259">
        <v>0.01</v>
      </c>
      <c r="L259">
        <v>13</v>
      </c>
      <c r="M259">
        <v>15</v>
      </c>
      <c r="N259" t="s">
        <v>63</v>
      </c>
    </row>
    <row r="260" spans="1:14">
      <c r="A260" t="str">
        <f>Hyperlink("https://www.diodes.com/part/view/D5V0S1B2LP","D5V0S1B2LP")</f>
        <v>D5V0S1B2LP</v>
      </c>
      <c r="B260" t="str">
        <f>Hyperlink("https://www.diodes.com/assets/Datasheets/D5V0S1B2LP.pdf","D5V0S1B2LP Datasheet")</f>
        <v>D5V0S1B2LP Datasheet</v>
      </c>
      <c r="D260" t="s">
        <v>23</v>
      </c>
      <c r="F260" t="s">
        <v>16</v>
      </c>
      <c r="G260" t="s">
        <v>20</v>
      </c>
      <c r="H260">
        <v>100</v>
      </c>
      <c r="I260">
        <v>6</v>
      </c>
      <c r="J260">
        <v>9</v>
      </c>
      <c r="K260">
        <v>1</v>
      </c>
      <c r="L260">
        <v>11</v>
      </c>
      <c r="M260">
        <v>30</v>
      </c>
      <c r="N260" t="s">
        <v>25</v>
      </c>
    </row>
    <row r="261" spans="1:14">
      <c r="A261" t="str">
        <f>Hyperlink("https://www.diodes.com/part/view/D5V0S1U2LP","D5V0S1U2LP")</f>
        <v>D5V0S1U2LP</v>
      </c>
      <c r="B261" t="str">
        <f>Hyperlink("https://www.diodes.com/assets/Datasheets/D5V0S1U2LP.pdf","D5V0S1U2LP Datasheet")</f>
        <v>D5V0S1U2LP Datasheet</v>
      </c>
      <c r="C261" t="s">
        <v>165</v>
      </c>
      <c r="D261" t="s">
        <v>23</v>
      </c>
      <c r="F261" t="s">
        <v>16</v>
      </c>
      <c r="G261" t="s">
        <v>24</v>
      </c>
      <c r="H261">
        <v>210</v>
      </c>
      <c r="I261">
        <v>5.5</v>
      </c>
      <c r="J261">
        <v>6.2</v>
      </c>
      <c r="K261">
        <v>1</v>
      </c>
      <c r="L261">
        <v>13</v>
      </c>
      <c r="M261">
        <v>30</v>
      </c>
      <c r="N261" t="s">
        <v>25</v>
      </c>
    </row>
    <row r="262" spans="1:14">
      <c r="A262" t="str">
        <f>Hyperlink("https://www.diodes.com/part/view/D5V0S1U2LP1608A","D5V0S1U2LP1608A")</f>
        <v>D5V0S1U2LP1608A</v>
      </c>
      <c r="B262" t="str">
        <f>Hyperlink("https://www.diodes.com/assets/Datasheets/D5V0S1U2LP1608A.pdf","D5V0S1U2LP1608A Datasheet")</f>
        <v>D5V0S1U2LP1608A Datasheet</v>
      </c>
      <c r="C262" t="s">
        <v>66</v>
      </c>
      <c r="D262" t="s">
        <v>23</v>
      </c>
      <c r="E262">
        <v>80</v>
      </c>
      <c r="F262" t="s">
        <v>27</v>
      </c>
      <c r="G262" t="s">
        <v>19</v>
      </c>
      <c r="H262">
        <v>800</v>
      </c>
      <c r="I262">
        <v>5</v>
      </c>
      <c r="J262">
        <v>6</v>
      </c>
      <c r="K262">
        <v>0.2</v>
      </c>
      <c r="L262">
        <v>15</v>
      </c>
      <c r="M262" t="s">
        <v>116</v>
      </c>
      <c r="N262" t="s">
        <v>80</v>
      </c>
    </row>
    <row r="263" spans="1:14">
      <c r="A263" t="str">
        <f>Hyperlink("https://www.diodes.com/part/view/D5V0S1U2LP1610","D5V0S1U2LP1610")</f>
        <v>D5V0S1U2LP1610</v>
      </c>
      <c r="B263" t="str">
        <f>Hyperlink("https://www.diodes.com/assets/Datasheets/D5V0S1U2LP1610.pdf","D5V0S1U2LP1610 Datasheet")</f>
        <v>D5V0S1U2LP1610 Datasheet</v>
      </c>
      <c r="D263" t="s">
        <v>23</v>
      </c>
      <c r="F263" t="s">
        <v>16</v>
      </c>
      <c r="G263" t="s">
        <v>24</v>
      </c>
      <c r="H263">
        <v>800</v>
      </c>
      <c r="I263">
        <v>5</v>
      </c>
      <c r="J263">
        <v>6</v>
      </c>
      <c r="K263">
        <v>0.5</v>
      </c>
      <c r="L263">
        <v>11.5</v>
      </c>
      <c r="M263">
        <v>30</v>
      </c>
      <c r="N263" t="s">
        <v>57</v>
      </c>
    </row>
    <row r="264" spans="1:14">
      <c r="A264" t="str">
        <f>Hyperlink("https://www.diodes.com/part/view/D5V0S1U2LP1610Q","D5V0S1U2LP1610Q")</f>
        <v>D5V0S1U2LP1610Q</v>
      </c>
      <c r="B264" t="str">
        <f>Hyperlink("https://www.diodes.com/assets/Datasheets/D5V0S1U2LP1610Q.pdf","D5V0S1U2LP1610Q Datasheet")</f>
        <v>D5V0S1U2LP1610Q Datasheet</v>
      </c>
      <c r="C264" t="s">
        <v>166</v>
      </c>
      <c r="D264" t="s">
        <v>15</v>
      </c>
      <c r="E264">
        <v>150</v>
      </c>
      <c r="F264" t="s">
        <v>16</v>
      </c>
      <c r="G264" t="s">
        <v>19</v>
      </c>
      <c r="H264">
        <v>800</v>
      </c>
      <c r="I264">
        <v>5</v>
      </c>
      <c r="J264">
        <v>6</v>
      </c>
      <c r="K264">
        <v>0.5</v>
      </c>
      <c r="L264">
        <v>12</v>
      </c>
      <c r="M264" t="s">
        <v>28</v>
      </c>
      <c r="N264" t="s">
        <v>57</v>
      </c>
    </row>
    <row r="265" spans="1:14">
      <c r="A265" t="str">
        <f>Hyperlink("https://www.diodes.com/part/view/D5V0S1U2WS","D5V0S1U2WS")</f>
        <v>D5V0S1U2WS</v>
      </c>
      <c r="B265" t="str">
        <f>Hyperlink("https://www.diodes.com/assets/Datasheets/D5V0S1U2WS.pdf","D5V0S1U2WS Datasheet")</f>
        <v>D5V0S1U2WS Datasheet</v>
      </c>
      <c r="C265" t="s">
        <v>159</v>
      </c>
      <c r="D265" t="s">
        <v>23</v>
      </c>
      <c r="F265" t="s">
        <v>27</v>
      </c>
      <c r="G265" t="s">
        <v>24</v>
      </c>
      <c r="H265">
        <v>950</v>
      </c>
      <c r="I265">
        <v>5</v>
      </c>
      <c r="J265">
        <v>6.2</v>
      </c>
      <c r="K265">
        <v>1</v>
      </c>
      <c r="L265">
        <v>16</v>
      </c>
      <c r="M265">
        <v>30</v>
      </c>
      <c r="N265" t="s">
        <v>39</v>
      </c>
    </row>
    <row r="266" spans="1:14">
      <c r="A266" t="str">
        <f>Hyperlink("https://www.diodes.com/part/view/D5V0S1UN2LP1610","D5V0S1UN2LP1610")</f>
        <v>D5V0S1UN2LP1610</v>
      </c>
      <c r="B266" t="str">
        <f>Hyperlink("https://www.diodes.com/assets/Datasheets/D5V0S1UN2LP1610.pdf","D5V0S1UN2LP1610 Datasheet")</f>
        <v>D5V0S1UN2LP1610 Datasheet</v>
      </c>
      <c r="C266" t="s">
        <v>76</v>
      </c>
      <c r="D266" t="s">
        <v>23</v>
      </c>
      <c r="F266" t="s">
        <v>27</v>
      </c>
      <c r="G266" t="s">
        <v>24</v>
      </c>
      <c r="H266">
        <v>390</v>
      </c>
      <c r="I266">
        <v>5</v>
      </c>
      <c r="J266">
        <v>5.1</v>
      </c>
      <c r="M266">
        <v>30</v>
      </c>
      <c r="N266" t="s">
        <v>57</v>
      </c>
    </row>
    <row r="267" spans="1:14">
      <c r="A267" t="str">
        <f>Hyperlink("https://www.diodes.com/part/view/D5V0S1US2LP","D5V0S1US2LP")</f>
        <v>D5V0S1US2LP</v>
      </c>
      <c r="B267" t="str">
        <f>Hyperlink("https://www.diodes.com/assets/Datasheets/D5V0S1US2LP.pdf","D5V0S1US2LP Datasheet")</f>
        <v>D5V0S1US2LP Datasheet</v>
      </c>
      <c r="C267" t="s">
        <v>22</v>
      </c>
      <c r="D267" t="s">
        <v>23</v>
      </c>
      <c r="F267" t="s">
        <v>27</v>
      </c>
      <c r="G267" t="s">
        <v>19</v>
      </c>
      <c r="H267">
        <v>260</v>
      </c>
      <c r="I267">
        <v>5</v>
      </c>
      <c r="J267">
        <v>5.8</v>
      </c>
      <c r="L267">
        <v>11</v>
      </c>
      <c r="M267">
        <v>30</v>
      </c>
      <c r="N267" t="s">
        <v>125</v>
      </c>
    </row>
    <row r="268" spans="1:14">
      <c r="A268" t="str">
        <f>Hyperlink("https://www.diodes.com/part/view/D5V0S1US2SLP","D5V0S1US2SLP")</f>
        <v>D5V0S1US2SLP</v>
      </c>
      <c r="B268" t="str">
        <f>Hyperlink("https://www.diodes.com/assets/Datasheets/D5V0S1US2SLP.pdf","D5V0S1US2SLP Datasheet")</f>
        <v>D5V0S1US2SLP Datasheet</v>
      </c>
      <c r="C268" t="s">
        <v>167</v>
      </c>
      <c r="D268" t="s">
        <v>23</v>
      </c>
      <c r="E268">
        <v>90</v>
      </c>
      <c r="F268" t="s">
        <v>27</v>
      </c>
      <c r="G268" t="s">
        <v>19</v>
      </c>
      <c r="H268">
        <v>290</v>
      </c>
      <c r="I268">
        <v>5</v>
      </c>
      <c r="J268">
        <v>5.1</v>
      </c>
      <c r="K268">
        <v>0.01</v>
      </c>
      <c r="M268" t="s">
        <v>113</v>
      </c>
      <c r="N268" t="s">
        <v>139</v>
      </c>
    </row>
    <row r="269" spans="1:14">
      <c r="A269" t="str">
        <f>Hyperlink("https://www.diodes.com/part/view/D5V0X1B2LP","D5V0X1B2LP")</f>
        <v>D5V0X1B2LP</v>
      </c>
      <c r="B269" t="str">
        <f>Hyperlink("https://www.diodes.com/assets/Datasheets/D5V0X1B2LP.pdf","D5V0X1B2LP Datasheet")</f>
        <v>D5V0X1B2LP Datasheet</v>
      </c>
      <c r="C269" t="s">
        <v>168</v>
      </c>
      <c r="D269" t="s">
        <v>23</v>
      </c>
      <c r="E269">
        <v>1.5</v>
      </c>
      <c r="F269" t="s">
        <v>16</v>
      </c>
      <c r="G269" t="s">
        <v>20</v>
      </c>
      <c r="H269">
        <v>0.23</v>
      </c>
      <c r="I269">
        <v>5.5</v>
      </c>
      <c r="J269">
        <v>7</v>
      </c>
      <c r="K269">
        <v>0.01</v>
      </c>
      <c r="L269">
        <v>14</v>
      </c>
      <c r="M269">
        <v>15</v>
      </c>
      <c r="N269" t="s">
        <v>25</v>
      </c>
    </row>
    <row r="270" spans="1:14">
      <c r="A270" t="str">
        <f>Hyperlink("https://www.diodes.com/part/view/D5V0X1B2LP3","D5V0X1B2LP3")</f>
        <v>D5V0X1B2LP3</v>
      </c>
      <c r="B270" t="str">
        <f>Hyperlink("https://www.diodes.com/assets/Datasheets/D5V0X1B2LP3.pdf","D5V0X1B2LP3 Datasheet")</f>
        <v>D5V0X1B2LP3 Datasheet</v>
      </c>
      <c r="C270" t="s">
        <v>168</v>
      </c>
      <c r="D270" t="s">
        <v>23</v>
      </c>
      <c r="E270">
        <v>1.5</v>
      </c>
      <c r="F270" t="s">
        <v>16</v>
      </c>
      <c r="G270" t="s">
        <v>20</v>
      </c>
      <c r="H270">
        <v>0.23</v>
      </c>
      <c r="I270">
        <v>5.5</v>
      </c>
      <c r="J270">
        <v>7</v>
      </c>
      <c r="K270">
        <v>0.01</v>
      </c>
      <c r="L270">
        <v>14</v>
      </c>
      <c r="M270">
        <v>15</v>
      </c>
      <c r="N270" t="s">
        <v>137</v>
      </c>
    </row>
    <row r="271" spans="1:14">
      <c r="A271" t="str">
        <f>Hyperlink("https://www.diodes.com/part/view/D5V0X1B2LP3Q","D5V0X1B2LP3Q")</f>
        <v>D5V0X1B2LP3Q</v>
      </c>
      <c r="B271" t="str">
        <f>Hyperlink("https://www.diodes.com/assets/Datasheets/D5V0X1B2LP3Q.pdf","D5V0X1B2LP3Q Datasheet")</f>
        <v>D5V0X1B2LP3Q Datasheet</v>
      </c>
      <c r="C271" t="s">
        <v>168</v>
      </c>
      <c r="D271" t="s">
        <v>15</v>
      </c>
      <c r="E271">
        <v>1.5</v>
      </c>
      <c r="F271" t="s">
        <v>16</v>
      </c>
      <c r="G271" t="s">
        <v>17</v>
      </c>
      <c r="H271">
        <v>0.23</v>
      </c>
      <c r="I271">
        <v>5</v>
      </c>
      <c r="J271">
        <v>7</v>
      </c>
      <c r="K271">
        <v>0.1</v>
      </c>
      <c r="L271">
        <v>14</v>
      </c>
      <c r="M271" t="s">
        <v>169</v>
      </c>
      <c r="N271" t="s">
        <v>137</v>
      </c>
    </row>
    <row r="272" spans="1:14">
      <c r="A272" t="str">
        <f>Hyperlink("https://www.diodes.com/part/view/D5V0X1B2LPQ","D5V0X1B2LPQ")</f>
        <v>D5V0X1B2LPQ</v>
      </c>
      <c r="B272" t="str">
        <f>Hyperlink("https://www.diodes.com/assets/Datasheets/D5V0X1B2LPQ.pdf","D5V0X1B2LPQ Datasheet")</f>
        <v>D5V0X1B2LPQ Datasheet</v>
      </c>
      <c r="C272" t="s">
        <v>170</v>
      </c>
      <c r="D272" t="s">
        <v>15</v>
      </c>
      <c r="F272" t="s">
        <v>16</v>
      </c>
      <c r="G272" t="s">
        <v>20</v>
      </c>
      <c r="H272">
        <v>0.3</v>
      </c>
      <c r="I272">
        <v>5</v>
      </c>
      <c r="J272">
        <v>7</v>
      </c>
      <c r="K272">
        <v>0.1</v>
      </c>
      <c r="L272">
        <v>14</v>
      </c>
      <c r="M272" t="s">
        <v>103</v>
      </c>
      <c r="N272" t="s">
        <v>25</v>
      </c>
    </row>
    <row r="273" spans="1:14">
      <c r="A273" t="str">
        <f>Hyperlink("https://www.diodes.com/part/view/D5V0X1BA2LP","D5V0X1BA2LP")</f>
        <v>D5V0X1BA2LP</v>
      </c>
      <c r="B273" t="str">
        <f>Hyperlink("https://www.diodes.com/assets/Datasheets/D5V0X1BA2LP.pdf","D5V0X1BA2LP Datasheet")</f>
        <v>D5V0X1BA2LP Datasheet</v>
      </c>
      <c r="C273" t="s">
        <v>168</v>
      </c>
      <c r="D273" t="s">
        <v>23</v>
      </c>
      <c r="F273" t="s">
        <v>16</v>
      </c>
      <c r="G273" t="s">
        <v>20</v>
      </c>
      <c r="H273">
        <v>0.5</v>
      </c>
      <c r="I273">
        <v>5.5</v>
      </c>
      <c r="J273">
        <v>7</v>
      </c>
      <c r="K273">
        <v>0.1</v>
      </c>
      <c r="L273">
        <v>17</v>
      </c>
      <c r="M273">
        <v>25</v>
      </c>
      <c r="N273" t="s">
        <v>25</v>
      </c>
    </row>
    <row r="274" spans="1:14">
      <c r="A274" t="str">
        <f>Hyperlink("https://www.diodes.com/part/view/D5V0X1BA2LP4Q","D5V0X1BA2LP4Q")</f>
        <v>D5V0X1BA2LP4Q</v>
      </c>
      <c r="B274" t="str">
        <f>Hyperlink("https://www.diodes.com/assets/Datasheets/DS43178.pdf","DS43178 Datasheet")</f>
        <v>DS43178 Datasheet</v>
      </c>
      <c r="C274" t="s">
        <v>31</v>
      </c>
      <c r="D274" t="s">
        <v>15</v>
      </c>
      <c r="F274" t="s">
        <v>16</v>
      </c>
      <c r="G274" t="s">
        <v>17</v>
      </c>
      <c r="I274">
        <v>5</v>
      </c>
      <c r="J274">
        <v>7</v>
      </c>
      <c r="L274">
        <v>17</v>
      </c>
      <c r="N274" t="s">
        <v>32</v>
      </c>
    </row>
    <row r="275" spans="1:14">
      <c r="A275" t="str">
        <f>Hyperlink("https://www.diodes.com/part/view/D5V0X1BA2LPQ","D5V0X1BA2LPQ")</f>
        <v>D5V0X1BA2LPQ</v>
      </c>
      <c r="B275" t="str">
        <f>Hyperlink("https://www.diodes.com/assets/Datasheets/D5V0X1BA2LPQ.pdf","D5V0X1BA2LPQ Datasheet")</f>
        <v>D5V0X1BA2LPQ Datasheet</v>
      </c>
      <c r="C275" t="s">
        <v>170</v>
      </c>
      <c r="D275" t="s">
        <v>15</v>
      </c>
      <c r="F275" t="s">
        <v>16</v>
      </c>
      <c r="G275" t="s">
        <v>20</v>
      </c>
      <c r="H275">
        <v>0.48</v>
      </c>
      <c r="I275">
        <v>5</v>
      </c>
      <c r="J275">
        <v>7</v>
      </c>
      <c r="L275">
        <v>16</v>
      </c>
      <c r="M275" t="s">
        <v>55</v>
      </c>
      <c r="N275" t="s">
        <v>25</v>
      </c>
    </row>
    <row r="276" spans="1:14">
      <c r="A276" t="str">
        <f>Hyperlink("https://www.diodes.com/part/view/D5V0Z1B2LP","D5V0Z1B2LP")</f>
        <v>D5V0Z1B2LP</v>
      </c>
      <c r="B276" t="str">
        <f>Hyperlink("https://www.diodes.com/assets/Datasheets/D5V0Z1B2LP.pdf","D5V0Z1B2LP Datasheet")</f>
        <v>D5V0Z1B2LP Datasheet</v>
      </c>
      <c r="C276" t="s">
        <v>136</v>
      </c>
      <c r="D276" t="s">
        <v>23</v>
      </c>
      <c r="E276">
        <v>4</v>
      </c>
      <c r="G276" t="s">
        <v>17</v>
      </c>
      <c r="H276">
        <v>0.25</v>
      </c>
      <c r="I276">
        <v>5.5</v>
      </c>
      <c r="J276">
        <v>5.7</v>
      </c>
      <c r="L276">
        <v>18.3</v>
      </c>
      <c r="M276" t="s">
        <v>55</v>
      </c>
      <c r="N276" t="s">
        <v>25</v>
      </c>
    </row>
    <row r="277" spans="1:14">
      <c r="A277" t="str">
        <f>Hyperlink("https://www.diodes.com/part/view/D5V0Z1B2LP3","D5V0Z1B2LP3")</f>
        <v>D5V0Z1B2LP3</v>
      </c>
      <c r="B277" t="str">
        <f>Hyperlink("https://www.diodes.com/assets/Datasheets/D5V0Z1B2LP3.pdf","D5V0Z1B2LP3 Datasheet")</f>
        <v>D5V0Z1B2LP3 Datasheet</v>
      </c>
      <c r="C277" t="s">
        <v>136</v>
      </c>
      <c r="D277" t="s">
        <v>23</v>
      </c>
      <c r="E277">
        <v>4</v>
      </c>
      <c r="F277" t="s">
        <v>27</v>
      </c>
      <c r="G277" t="s">
        <v>17</v>
      </c>
      <c r="H277">
        <v>0.25</v>
      </c>
      <c r="I277">
        <v>5.5</v>
      </c>
      <c r="J277">
        <v>5.7</v>
      </c>
      <c r="L277">
        <v>18.3</v>
      </c>
      <c r="M277" t="s">
        <v>55</v>
      </c>
      <c r="N277" t="s">
        <v>137</v>
      </c>
    </row>
    <row r="278" spans="1:14">
      <c r="A278" t="str">
        <f>Hyperlink("https://www.diodes.com/part/view/D60V0L4B10LP","D60V0L4B10LP")</f>
        <v>D60V0L4B10LP</v>
      </c>
      <c r="B278" t="str">
        <f>Hyperlink("https://www.diodes.com/assets/Datasheets/D60V0L4B10LP.pdf","D60V0L4B10LP Datasheet")</f>
        <v>D60V0L4B10LP Datasheet</v>
      </c>
      <c r="C278" t="s">
        <v>50</v>
      </c>
      <c r="D278" t="s">
        <v>23</v>
      </c>
      <c r="F278" t="s">
        <v>16</v>
      </c>
      <c r="G278" t="s">
        <v>135</v>
      </c>
      <c r="H278">
        <v>10</v>
      </c>
      <c r="I278">
        <v>60</v>
      </c>
      <c r="J278">
        <v>65</v>
      </c>
      <c r="K278">
        <v>100</v>
      </c>
      <c r="L278">
        <v>125</v>
      </c>
      <c r="M278">
        <v>8</v>
      </c>
      <c r="N278" t="s">
        <v>119</v>
      </c>
    </row>
    <row r="279" spans="1:14">
      <c r="A279" t="str">
        <f>Hyperlink("https://www.diodes.com/part/view/D6V3E1U2LP","D6V3E1U2LP")</f>
        <v>D6V3E1U2LP</v>
      </c>
      <c r="B279" t="str">
        <f>Hyperlink("https://www.diodes.com/assets/Datasheets/D6V3E1U2LP.pdf","D6V3E1U2LP Datasheet")</f>
        <v>D6V3E1U2LP Datasheet</v>
      </c>
      <c r="C279" t="s">
        <v>171</v>
      </c>
      <c r="D279" t="s">
        <v>23</v>
      </c>
      <c r="F279" t="s">
        <v>27</v>
      </c>
      <c r="G279" t="s">
        <v>24</v>
      </c>
      <c r="H279">
        <v>200</v>
      </c>
      <c r="I279">
        <v>6.3</v>
      </c>
      <c r="J279">
        <v>6.5</v>
      </c>
      <c r="K279">
        <v>1</v>
      </c>
      <c r="L279">
        <v>10.5</v>
      </c>
      <c r="M279">
        <v>30</v>
      </c>
      <c r="N279" t="s">
        <v>25</v>
      </c>
    </row>
    <row r="280" spans="1:14">
      <c r="A280" t="str">
        <f>Hyperlink("https://www.diodes.com/part/view/D6V3H1U2LP","D6V3H1U2LP")</f>
        <v>D6V3H1U2LP</v>
      </c>
      <c r="B280" t="str">
        <f>Hyperlink("https://www.diodes.com/assets/Datasheets/D6V3H1U2LP.pdf","D6V3H1U2LP Datasheet")</f>
        <v>D6V3H1U2LP Datasheet</v>
      </c>
      <c r="C280" t="s">
        <v>22</v>
      </c>
      <c r="D280" t="s">
        <v>23</v>
      </c>
      <c r="F280" t="s">
        <v>16</v>
      </c>
      <c r="G280" t="s">
        <v>24</v>
      </c>
      <c r="H280">
        <v>200</v>
      </c>
      <c r="I280">
        <v>6.3</v>
      </c>
      <c r="J280">
        <v>6.5</v>
      </c>
      <c r="K280">
        <v>1</v>
      </c>
      <c r="L280">
        <v>12.5</v>
      </c>
      <c r="M280">
        <v>30</v>
      </c>
      <c r="N280" t="s">
        <v>25</v>
      </c>
    </row>
    <row r="281" spans="1:14">
      <c r="A281" t="str">
        <f>Hyperlink("https://www.diodes.com/part/view/D6V3H1U2LP16","D6V3H1U2LP16")</f>
        <v>D6V3H1U2LP16</v>
      </c>
      <c r="B281" t="str">
        <f>Hyperlink("https://www.diodes.com/assets/Datasheets/D6V3H1U2LP16.pdf","D6V3H1U2LP16 Datasheet")</f>
        <v>D6V3H1U2LP16 Datasheet</v>
      </c>
      <c r="C281" t="s">
        <v>172</v>
      </c>
      <c r="D281" t="s">
        <v>23</v>
      </c>
      <c r="F281" t="s">
        <v>27</v>
      </c>
      <c r="G281" t="s">
        <v>24</v>
      </c>
      <c r="H281">
        <v>800</v>
      </c>
      <c r="I281">
        <v>6.3</v>
      </c>
      <c r="J281">
        <v>6.5</v>
      </c>
      <c r="K281">
        <v>0.5</v>
      </c>
      <c r="L281">
        <v>11.5</v>
      </c>
      <c r="M281">
        <v>30</v>
      </c>
      <c r="N281" t="s">
        <v>57</v>
      </c>
    </row>
    <row r="282" spans="1:14">
      <c r="A282" t="str">
        <f>Hyperlink("https://www.diodes.com/part/view/D6V3H1U2LP1610Q","D6V3H1U2LP1610Q")</f>
        <v>D6V3H1U2LP1610Q</v>
      </c>
      <c r="B282" t="str">
        <f>Hyperlink("https://www.diodes.com/assets/Datasheets/D6V3H1U2LP1610Q.pdf","D6V3H1U2LP1610Q Datasheet")</f>
        <v>D6V3H1U2LP1610Q Datasheet</v>
      </c>
      <c r="C282" t="s">
        <v>26</v>
      </c>
      <c r="D282" t="s">
        <v>15</v>
      </c>
      <c r="E282">
        <v>90</v>
      </c>
      <c r="F282" t="s">
        <v>16</v>
      </c>
      <c r="G282" t="s">
        <v>19</v>
      </c>
      <c r="H282">
        <v>800</v>
      </c>
      <c r="I282">
        <v>6.3</v>
      </c>
      <c r="J282">
        <v>6.5</v>
      </c>
      <c r="L282">
        <v>13</v>
      </c>
      <c r="M282" t="s">
        <v>28</v>
      </c>
      <c r="N282" t="s">
        <v>57</v>
      </c>
    </row>
    <row r="283" spans="1:14">
      <c r="A283" t="str">
        <f>Hyperlink("https://www.diodes.com/part/view/D6V3H1U2LP4","D6V3H1U2LP4")</f>
        <v>D6V3H1U2LP4</v>
      </c>
      <c r="B283" t="str">
        <f>Hyperlink("https://www.diodes.com/assets/Datasheets/D6V3H1U2LP4.pdf","D6V3H1U2LP4 Datasheet")</f>
        <v>D6V3H1U2LP4 Datasheet</v>
      </c>
      <c r="C283" t="s">
        <v>22</v>
      </c>
      <c r="D283" t="s">
        <v>23</v>
      </c>
      <c r="F283" t="s">
        <v>16</v>
      </c>
      <c r="G283" t="s">
        <v>24</v>
      </c>
      <c r="H283">
        <v>200</v>
      </c>
      <c r="I283">
        <v>6.3</v>
      </c>
      <c r="J283">
        <v>6.5</v>
      </c>
      <c r="K283">
        <v>1</v>
      </c>
      <c r="L283">
        <v>12.5</v>
      </c>
      <c r="M283">
        <v>30</v>
      </c>
      <c r="N283" t="s">
        <v>32</v>
      </c>
    </row>
    <row r="284" spans="1:14">
      <c r="A284" t="str">
        <f>Hyperlink("https://www.diodes.com/part/view/D6V3H1U2LPQ","D6V3H1U2LPQ")</f>
        <v>D6V3H1U2LPQ</v>
      </c>
      <c r="B284" t="str">
        <f>Hyperlink("https://www.diodes.com/assets/Datasheets/D6V3H1U2LPQ.pdf","D6V3H1U2LPQ Datasheet")</f>
        <v>D6V3H1U2LPQ Datasheet</v>
      </c>
      <c r="C284" t="s">
        <v>22</v>
      </c>
      <c r="D284" t="s">
        <v>15</v>
      </c>
      <c r="E284">
        <v>30</v>
      </c>
      <c r="F284" t="s">
        <v>16</v>
      </c>
      <c r="G284" t="s">
        <v>19</v>
      </c>
      <c r="H284">
        <v>200</v>
      </c>
      <c r="I284">
        <v>6.3</v>
      </c>
      <c r="J284">
        <v>6.5</v>
      </c>
      <c r="K284">
        <v>1</v>
      </c>
      <c r="L284">
        <v>12.5</v>
      </c>
      <c r="M284" t="s">
        <v>116</v>
      </c>
      <c r="N284" t="s">
        <v>25</v>
      </c>
    </row>
    <row r="285" spans="1:14">
      <c r="A285" t="str">
        <f>Hyperlink("https://www.diodes.com/part/view/D6V3H1US2LP4","D6V3H1US2LP4")</f>
        <v>D6V3H1US2LP4</v>
      </c>
      <c r="B285" t="str">
        <f>Hyperlink("https://www.diodes.com/assets/Datasheets/D6V3H1US2LP4.pdf","D6V3H1US2LP4 Datasheet")</f>
        <v>D6V3H1US2LP4 Datasheet</v>
      </c>
      <c r="C285" t="s">
        <v>173</v>
      </c>
      <c r="D285" t="s">
        <v>23</v>
      </c>
      <c r="E285">
        <v>50</v>
      </c>
      <c r="F285" t="s">
        <v>27</v>
      </c>
      <c r="G285" t="s">
        <v>24</v>
      </c>
      <c r="H285">
        <v>130</v>
      </c>
      <c r="I285">
        <v>6.3</v>
      </c>
      <c r="J285">
        <v>6.4</v>
      </c>
      <c r="L285">
        <v>10</v>
      </c>
      <c r="M285">
        <v>30</v>
      </c>
      <c r="N285" t="s">
        <v>32</v>
      </c>
    </row>
    <row r="286" spans="1:14">
      <c r="A286" t="str">
        <f>Hyperlink("https://www.diodes.com/part/view/D6V3M1U2LP3","D6V3M1U2LP3")</f>
        <v>D6V3M1U2LP3</v>
      </c>
      <c r="B286" t="str">
        <f>Hyperlink("https://www.diodes.com/assets/Datasheets/D6V3M1U2LP3.pdf","D6V3M1U2LP3 Datasheet")</f>
        <v>D6V3M1U2LP3 Datasheet</v>
      </c>
      <c r="C286" t="s">
        <v>22</v>
      </c>
      <c r="D286" t="s">
        <v>23</v>
      </c>
      <c r="F286" t="s">
        <v>16</v>
      </c>
      <c r="G286" t="s">
        <v>24</v>
      </c>
      <c r="H286">
        <v>60</v>
      </c>
      <c r="I286">
        <v>6.3</v>
      </c>
      <c r="J286">
        <v>6.5</v>
      </c>
      <c r="K286">
        <v>1</v>
      </c>
      <c r="L286">
        <v>12</v>
      </c>
      <c r="M286" t="s">
        <v>28</v>
      </c>
      <c r="N286" t="s">
        <v>63</v>
      </c>
    </row>
    <row r="287" spans="1:14">
      <c r="A287" t="str">
        <f>Hyperlink("https://www.diodes.com/part/view/D6V3S1U2LP","D6V3S1U2LP")</f>
        <v>D6V3S1U2LP</v>
      </c>
      <c r="B287" t="str">
        <f>Hyperlink("https://www.diodes.com/assets/Datasheets/D6V3S1U2LP.pdf","D6V3S1U2LP Datasheet")</f>
        <v>D6V3S1U2LP Datasheet</v>
      </c>
      <c r="C287" t="s">
        <v>59</v>
      </c>
      <c r="D287" t="s">
        <v>23</v>
      </c>
      <c r="F287" t="s">
        <v>27</v>
      </c>
      <c r="G287" t="s">
        <v>19</v>
      </c>
      <c r="H287">
        <v>255</v>
      </c>
      <c r="I287">
        <v>6.3</v>
      </c>
      <c r="J287">
        <v>6.5</v>
      </c>
      <c r="M287">
        <v>30</v>
      </c>
      <c r="N287" t="s">
        <v>25</v>
      </c>
    </row>
    <row r="288" spans="1:14">
      <c r="A288" t="str">
        <f>Hyperlink("https://www.diodes.com/part/view/D7V0H1U2LP","D7V0H1U2LP")</f>
        <v>D7V0H1U2LP</v>
      </c>
      <c r="B288" t="str">
        <f>Hyperlink("https://www.diodes.com/assets/Datasheets/D7V0H1U2LP.pdf","D7V0H1U2LP Datasheet")</f>
        <v>D7V0H1U2LP Datasheet</v>
      </c>
      <c r="C288" t="s">
        <v>22</v>
      </c>
      <c r="D288" t="s">
        <v>23</v>
      </c>
      <c r="F288" t="s">
        <v>16</v>
      </c>
      <c r="G288" t="s">
        <v>24</v>
      </c>
      <c r="H288">
        <v>150</v>
      </c>
      <c r="I288">
        <v>7</v>
      </c>
      <c r="J288">
        <v>7.5</v>
      </c>
      <c r="K288">
        <v>1</v>
      </c>
      <c r="L288">
        <v>14.4</v>
      </c>
      <c r="M288">
        <v>30</v>
      </c>
      <c r="N288" t="s">
        <v>25</v>
      </c>
    </row>
    <row r="289" spans="1:14">
      <c r="A289" t="str">
        <f>Hyperlink("https://www.diodes.com/part/view/D7V0H1U2LPQ","D7V0H1U2LPQ")</f>
        <v>D7V0H1U2LPQ</v>
      </c>
      <c r="B289" t="str">
        <f>Hyperlink("https://www.diodes.com/assets/Datasheets/D7V0H1U2LPQ.pdf","D7V0H1U2LPQ Datasheet")</f>
        <v>D7V0H1U2LPQ Datasheet</v>
      </c>
      <c r="C289" t="s">
        <v>174</v>
      </c>
      <c r="D289" t="s">
        <v>15</v>
      </c>
      <c r="E289">
        <v>24</v>
      </c>
      <c r="F289" t="s">
        <v>16</v>
      </c>
      <c r="G289" t="s">
        <v>19</v>
      </c>
      <c r="H289">
        <v>150</v>
      </c>
      <c r="I289">
        <v>7</v>
      </c>
      <c r="J289">
        <v>7.5</v>
      </c>
      <c r="K289">
        <v>1</v>
      </c>
      <c r="L289">
        <v>14.4</v>
      </c>
      <c r="M289" t="s">
        <v>28</v>
      </c>
      <c r="N289" t="s">
        <v>25</v>
      </c>
    </row>
    <row r="290" spans="1:14">
      <c r="A290" t="str">
        <f>Hyperlink("https://www.diodes.com/part/view/D7V0M1U2LP3","D7V0M1U2LP3")</f>
        <v>D7V0M1U2LP3</v>
      </c>
      <c r="B290" t="str">
        <f>Hyperlink("https://www.diodes.com/assets/Datasheets/D7V0M1U2LP3.pdf","D7V0M1U2LP3 Datasheet")</f>
        <v>D7V0M1U2LP3 Datasheet</v>
      </c>
      <c r="C290" t="s">
        <v>62</v>
      </c>
      <c r="D290" t="s">
        <v>23</v>
      </c>
      <c r="F290" t="s">
        <v>16</v>
      </c>
      <c r="G290" t="s">
        <v>24</v>
      </c>
      <c r="H290">
        <v>45</v>
      </c>
      <c r="I290">
        <v>7</v>
      </c>
      <c r="J290">
        <v>7.5</v>
      </c>
      <c r="K290">
        <v>1</v>
      </c>
      <c r="L290">
        <v>13</v>
      </c>
      <c r="M290">
        <v>30</v>
      </c>
      <c r="N290" t="s">
        <v>63</v>
      </c>
    </row>
    <row r="291" spans="1:14">
      <c r="A291" t="str">
        <f>Hyperlink("https://www.diodes.com/part/view/D7V0M1U2S9","D7V0M1U2S9")</f>
        <v>D7V0M1U2S9</v>
      </c>
      <c r="B291" t="str">
        <f>Hyperlink("https://www.diodes.com/assets/Datasheets/D7V0M1U2S9.pdf","D7V0M1U2S9 Datasheet")</f>
        <v>D7V0M1U2S9 Datasheet</v>
      </c>
      <c r="C291" t="s">
        <v>175</v>
      </c>
      <c r="D291" t="s">
        <v>23</v>
      </c>
      <c r="F291" t="s">
        <v>27</v>
      </c>
      <c r="G291" t="s">
        <v>24</v>
      </c>
      <c r="H291">
        <v>45</v>
      </c>
      <c r="I291">
        <v>7</v>
      </c>
      <c r="J291">
        <v>7.5</v>
      </c>
      <c r="K291">
        <v>1</v>
      </c>
      <c r="L291">
        <v>13</v>
      </c>
      <c r="M291">
        <v>30</v>
      </c>
      <c r="N291" t="s">
        <v>64</v>
      </c>
    </row>
    <row r="292" spans="1:14">
      <c r="A292" t="str">
        <f>Hyperlink("https://www.diodes.com/part/view/D7V0S1U2WS","D7V0S1U2WS")</f>
        <v>D7V0S1U2WS</v>
      </c>
      <c r="B292" t="str">
        <f>Hyperlink("https://www.diodes.com/assets/Datasheets/D7V0S1U2WS.pdf","D7V0S1U2WS Datasheet")</f>
        <v>D7V0S1U2WS Datasheet</v>
      </c>
      <c r="C292" t="s">
        <v>176</v>
      </c>
      <c r="D292" t="s">
        <v>23</v>
      </c>
      <c r="F292" t="s">
        <v>27</v>
      </c>
      <c r="G292" t="s">
        <v>24</v>
      </c>
      <c r="H292">
        <v>750</v>
      </c>
      <c r="I292">
        <v>7</v>
      </c>
      <c r="J292">
        <v>7.5</v>
      </c>
      <c r="K292">
        <v>0.01</v>
      </c>
      <c r="L292">
        <v>15.5</v>
      </c>
      <c r="M292">
        <v>30</v>
      </c>
      <c r="N292" t="s">
        <v>39</v>
      </c>
    </row>
    <row r="293" spans="1:14">
      <c r="A293" t="str">
        <f>Hyperlink("https://www.diodes.com/part/view/D7V0X1B2LP3","D7V0X1B2LP3")</f>
        <v>D7V0X1B2LP3</v>
      </c>
      <c r="B293" t="str">
        <f>Hyperlink("https://www.diodes.com/assets/Datasheets/D7V0X1B2LP3.pdf","D7V0X1B2LP3 Datasheet")</f>
        <v>D7V0X1B2LP3 Datasheet</v>
      </c>
      <c r="C293" t="s">
        <v>168</v>
      </c>
      <c r="D293" t="s">
        <v>23</v>
      </c>
      <c r="F293" t="s">
        <v>27</v>
      </c>
      <c r="G293" t="s">
        <v>20</v>
      </c>
      <c r="H293">
        <v>0.23</v>
      </c>
      <c r="I293">
        <v>7</v>
      </c>
      <c r="J293">
        <v>8</v>
      </c>
      <c r="K293">
        <v>0.2</v>
      </c>
      <c r="L293">
        <v>14</v>
      </c>
      <c r="M293" t="s">
        <v>103</v>
      </c>
      <c r="N293" t="s">
        <v>137</v>
      </c>
    </row>
    <row r="294" spans="1:14">
      <c r="A294" t="str">
        <f>Hyperlink("https://www.diodes.com/part/view/D7V5S1U3LP20","D7V5S1U3LP20")</f>
        <v>D7V5S1U3LP20</v>
      </c>
      <c r="B294" t="str">
        <f>Hyperlink("https://www.diodes.com/assets/Datasheets/D7V5S1U3LP20-D48V0S1U3LP20.pdf","D7V5S1U3LP20-D48V0S1U3LP20 Datasheet")</f>
        <v>D7V5S1U3LP20-D48V0S1U3LP20 Datasheet</v>
      </c>
      <c r="C294" t="s">
        <v>26</v>
      </c>
      <c r="D294" t="s">
        <v>23</v>
      </c>
      <c r="F294" t="s">
        <v>27</v>
      </c>
      <c r="G294" t="s">
        <v>24</v>
      </c>
      <c r="H294">
        <v>2230</v>
      </c>
      <c r="I294">
        <v>7.5</v>
      </c>
      <c r="J294">
        <v>8.33</v>
      </c>
      <c r="K294">
        <v>1</v>
      </c>
      <c r="L294">
        <v>18.5</v>
      </c>
      <c r="M294" t="s">
        <v>28</v>
      </c>
      <c r="N294" t="s">
        <v>29</v>
      </c>
    </row>
    <row r="295" spans="1:14">
      <c r="A295" t="str">
        <f>Hyperlink("https://www.diodes.com/part/view/D7V9H1U2LP1610","D7V9H1U2LP1610")</f>
        <v>D7V9H1U2LP1610</v>
      </c>
      <c r="B295" t="str">
        <f>Hyperlink("https://www.diodes.com/assets/Datasheets/D7V9H1U2LP1610.pdf","D7V9H1U2LP1610 Datasheet")</f>
        <v>D7V9H1U2LP1610 Datasheet</v>
      </c>
      <c r="C295" t="s">
        <v>177</v>
      </c>
      <c r="D295" t="s">
        <v>23</v>
      </c>
      <c r="F295" t="s">
        <v>16</v>
      </c>
      <c r="G295" t="s">
        <v>24</v>
      </c>
      <c r="H295">
        <v>700</v>
      </c>
      <c r="I295">
        <v>7.9</v>
      </c>
      <c r="J295">
        <v>8.2</v>
      </c>
      <c r="K295">
        <v>1</v>
      </c>
      <c r="L295">
        <v>13.5</v>
      </c>
      <c r="M295">
        <v>30</v>
      </c>
      <c r="N295" t="s">
        <v>57</v>
      </c>
    </row>
    <row r="296" spans="1:14">
      <c r="A296" t="str">
        <f>Hyperlink("https://www.diodes.com/part/view/D7V9H1U2LP1610Q","D7V9H1U2LP1610Q")</f>
        <v>D7V9H1U2LP1610Q</v>
      </c>
      <c r="B296" t="str">
        <f>Hyperlink("https://www.diodes.com/assets/Datasheets/D7V9H1U2LP1610Q.pdf","D7V9H1U2LP1610Q Datasheet")</f>
        <v>D7V9H1U2LP1610Q Datasheet</v>
      </c>
      <c r="C296" t="s">
        <v>178</v>
      </c>
      <c r="D296" t="s">
        <v>15</v>
      </c>
      <c r="E296">
        <v>100</v>
      </c>
      <c r="F296" t="s">
        <v>16</v>
      </c>
      <c r="G296" t="s">
        <v>19</v>
      </c>
      <c r="H296">
        <v>700</v>
      </c>
      <c r="I296">
        <v>7.9</v>
      </c>
      <c r="J296">
        <v>8.2</v>
      </c>
      <c r="L296">
        <v>13.5</v>
      </c>
      <c r="M296" t="s">
        <v>28</v>
      </c>
      <c r="N296" t="s">
        <v>57</v>
      </c>
    </row>
    <row r="297" spans="1:14">
      <c r="A297" t="str">
        <f>Hyperlink("https://www.diodes.com/part/view/D7V9S1U2LP","D7V9S1U2LP")</f>
        <v>D7V9S1U2LP</v>
      </c>
      <c r="B297" t="str">
        <f>Hyperlink("https://www.diodes.com/assets/Datasheets/D7V9S1U2LP.pdf","D7V9S1U2LP Datasheet")</f>
        <v>D7V9S1U2LP Datasheet</v>
      </c>
      <c r="C297" t="s">
        <v>59</v>
      </c>
      <c r="D297" t="s">
        <v>23</v>
      </c>
      <c r="F297" t="s">
        <v>27</v>
      </c>
      <c r="G297" t="s">
        <v>24</v>
      </c>
      <c r="H297">
        <v>200</v>
      </c>
      <c r="I297">
        <v>7.9</v>
      </c>
      <c r="J297">
        <v>8</v>
      </c>
      <c r="L297">
        <v>9.5</v>
      </c>
      <c r="M297">
        <v>30</v>
      </c>
      <c r="N297" t="s">
        <v>125</v>
      </c>
    </row>
    <row r="298" spans="1:14">
      <c r="A298" t="str">
        <f>Hyperlink("https://www.diodes.com/part/view/D8V0H1B2LP","D8V0H1B2LP")</f>
        <v>D8V0H1B2LP</v>
      </c>
      <c r="B298" t="str">
        <f>Hyperlink("https://www.diodes.com/assets/Datasheets/D8V0H1B2LP.pdf","D8V0H1B2LP Datasheet")</f>
        <v>D8V0H1B2LP Datasheet</v>
      </c>
      <c r="C298" t="s">
        <v>69</v>
      </c>
      <c r="D298" t="s">
        <v>23</v>
      </c>
      <c r="F298" t="s">
        <v>16</v>
      </c>
      <c r="G298" t="s">
        <v>20</v>
      </c>
      <c r="H298">
        <v>55</v>
      </c>
      <c r="I298">
        <v>8</v>
      </c>
      <c r="J298">
        <v>8.5</v>
      </c>
      <c r="K298">
        <v>0.2</v>
      </c>
      <c r="L298">
        <v>17.5</v>
      </c>
      <c r="M298">
        <v>30</v>
      </c>
      <c r="N298" t="s">
        <v>25</v>
      </c>
    </row>
    <row r="299" spans="1:14">
      <c r="A299" t="str">
        <f>Hyperlink("https://www.diodes.com/part/view/D8V0H1B2LPQ","D8V0H1B2LPQ")</f>
        <v>D8V0H1B2LPQ</v>
      </c>
      <c r="B299" t="str">
        <f>Hyperlink("https://www.diodes.com/assets/Datasheets/D8V0H1B2LPQ.pdf","D8V0H1B2LPQ Datasheet")</f>
        <v>D8V0H1B2LPQ Datasheet</v>
      </c>
      <c r="C299" t="s">
        <v>79</v>
      </c>
      <c r="D299" t="s">
        <v>15</v>
      </c>
      <c r="E299">
        <v>19</v>
      </c>
      <c r="F299" t="s">
        <v>16</v>
      </c>
      <c r="G299" t="s">
        <v>17</v>
      </c>
      <c r="H299">
        <v>55</v>
      </c>
      <c r="I299">
        <v>8</v>
      </c>
      <c r="J299">
        <v>8.5</v>
      </c>
      <c r="L299">
        <v>20</v>
      </c>
      <c r="M299" t="s">
        <v>28</v>
      </c>
      <c r="N299" t="s">
        <v>25</v>
      </c>
    </row>
    <row r="300" spans="1:14">
      <c r="A300" t="str">
        <f>Hyperlink("https://www.diodes.com/part/view/D8V0H1U2LP1610","D8V0H1U2LP1610")</f>
        <v>D8V0H1U2LP1610</v>
      </c>
      <c r="B300" t="str">
        <f>Hyperlink("https://www.diodes.com/assets/Datasheets/D8V0H1U2LP1610.pdf","D8V0H1U2LP1610 Datasheet")</f>
        <v>D8V0H1U2LP1610 Datasheet</v>
      </c>
      <c r="C300" t="s">
        <v>179</v>
      </c>
      <c r="D300" t="s">
        <v>23</v>
      </c>
      <c r="F300" t="s">
        <v>27</v>
      </c>
      <c r="G300" t="s">
        <v>24</v>
      </c>
      <c r="H300">
        <v>700</v>
      </c>
      <c r="I300">
        <v>8</v>
      </c>
      <c r="J300">
        <v>8.2</v>
      </c>
      <c r="K300">
        <v>1</v>
      </c>
      <c r="L300">
        <v>13.5</v>
      </c>
      <c r="M300">
        <v>30</v>
      </c>
      <c r="N300" t="s">
        <v>57</v>
      </c>
    </row>
    <row r="301" spans="1:14">
      <c r="A301" t="str">
        <f>Hyperlink("https://www.diodes.com/part/view/D8V0L1B2LP","D8V0L1B2LP")</f>
        <v>D8V0L1B2LP</v>
      </c>
      <c r="B301" t="str">
        <f>Hyperlink("https://www.diodes.com/assets/Datasheets/D8V0L1B2LP.pdf","D8V0L1B2LP Datasheet")</f>
        <v>D8V0L1B2LP Datasheet</v>
      </c>
      <c r="C301" t="s">
        <v>153</v>
      </c>
      <c r="D301" t="s">
        <v>23</v>
      </c>
      <c r="F301" t="s">
        <v>27</v>
      </c>
      <c r="G301" t="s">
        <v>20</v>
      </c>
      <c r="H301">
        <v>8</v>
      </c>
      <c r="I301">
        <v>8</v>
      </c>
      <c r="J301">
        <v>8.5</v>
      </c>
      <c r="K301">
        <v>0.1</v>
      </c>
      <c r="L301">
        <v>17</v>
      </c>
      <c r="M301">
        <v>25</v>
      </c>
      <c r="N301" t="s">
        <v>25</v>
      </c>
    </row>
    <row r="302" spans="1:14">
      <c r="A302" t="str">
        <f>Hyperlink("https://www.diodes.com/part/view/D8V0L1B2LP3","D8V0L1B2LP3")</f>
        <v>D8V0L1B2LP3</v>
      </c>
      <c r="B302" t="str">
        <f>Hyperlink("https://www.diodes.com/assets/Datasheets/D8V0L1B2LP3.pdf","D8V0L1B2LP3 Datasheet")</f>
        <v>D8V0L1B2LP3 Datasheet</v>
      </c>
      <c r="C302" t="s">
        <v>153</v>
      </c>
      <c r="D302" t="s">
        <v>23</v>
      </c>
      <c r="F302" t="s">
        <v>27</v>
      </c>
      <c r="G302" t="s">
        <v>20</v>
      </c>
      <c r="H302">
        <v>8</v>
      </c>
      <c r="I302">
        <v>8</v>
      </c>
      <c r="J302">
        <v>8.5</v>
      </c>
      <c r="K302">
        <v>0.1</v>
      </c>
      <c r="L302">
        <v>17</v>
      </c>
      <c r="M302">
        <v>25</v>
      </c>
      <c r="N302" t="s">
        <v>63</v>
      </c>
    </row>
    <row r="303" spans="1:14">
      <c r="A303" t="str">
        <f>Hyperlink("https://www.diodes.com/part/view/D8V0L1B2LP3Q","D8V0L1B2LP3Q")</f>
        <v>D8V0L1B2LP3Q</v>
      </c>
      <c r="B303" t="str">
        <f>Hyperlink("https://www.diodes.com/assets/Datasheets/D8V0L1B2LP3Q.pdf","D8V0L1B2LP3Q Datasheet")</f>
        <v>D8V0L1B2LP3Q Datasheet</v>
      </c>
      <c r="C303" t="s">
        <v>69</v>
      </c>
      <c r="D303" t="s">
        <v>15</v>
      </c>
      <c r="E303">
        <v>3.5</v>
      </c>
      <c r="F303" t="s">
        <v>16</v>
      </c>
      <c r="G303" t="s">
        <v>17</v>
      </c>
      <c r="H303">
        <v>8.5</v>
      </c>
      <c r="I303">
        <v>8</v>
      </c>
      <c r="K303">
        <v>0.05</v>
      </c>
      <c r="L303">
        <v>16.5</v>
      </c>
      <c r="M303" t="s">
        <v>180</v>
      </c>
      <c r="N303" t="s">
        <v>63</v>
      </c>
    </row>
    <row r="304" spans="1:14">
      <c r="A304" t="str">
        <f>Hyperlink("https://www.diodes.com/part/view/D8V0L1B2LPQ","D8V0L1B2LPQ")</f>
        <v>D8V0L1B2LPQ</v>
      </c>
      <c r="B304" t="str">
        <f>Hyperlink("https://www.diodes.com/assets/Datasheets/D8V0L1B2LPQ.pdf","D8V0L1B2LPQ Datasheet")</f>
        <v>D8V0L1B2LPQ Datasheet</v>
      </c>
      <c r="C304" t="s">
        <v>69</v>
      </c>
      <c r="D304" t="s">
        <v>23</v>
      </c>
      <c r="F304" t="s">
        <v>16</v>
      </c>
      <c r="G304" t="s">
        <v>20</v>
      </c>
      <c r="H304">
        <v>8.5</v>
      </c>
      <c r="I304">
        <v>8</v>
      </c>
      <c r="J304">
        <v>8.5</v>
      </c>
      <c r="L304">
        <v>17</v>
      </c>
      <c r="M304">
        <v>25</v>
      </c>
      <c r="N304" t="s">
        <v>25</v>
      </c>
    </row>
    <row r="305" spans="1:14">
      <c r="A305" t="str">
        <f>Hyperlink("https://www.diodes.com/part/view/D8V0X1B2LP","D8V0X1B2LP")</f>
        <v>D8V0X1B2LP</v>
      </c>
      <c r="B305" t="str">
        <f>Hyperlink("https://www.diodes.com/assets/Datasheets/D8V0X1B2LP.pdf","D8V0X1B2LP Datasheet")</f>
        <v>D8V0X1B2LP Datasheet</v>
      </c>
      <c r="C305" t="s">
        <v>168</v>
      </c>
      <c r="D305" t="s">
        <v>23</v>
      </c>
      <c r="E305">
        <v>4</v>
      </c>
      <c r="F305" t="s">
        <v>27</v>
      </c>
      <c r="G305" t="s">
        <v>20</v>
      </c>
      <c r="H305">
        <v>0.35</v>
      </c>
      <c r="I305">
        <v>8</v>
      </c>
      <c r="J305">
        <v>10</v>
      </c>
      <c r="K305">
        <v>1</v>
      </c>
      <c r="L305">
        <v>18.5</v>
      </c>
      <c r="M305">
        <v>20</v>
      </c>
      <c r="N305" t="s">
        <v>25</v>
      </c>
    </row>
    <row r="306" spans="1:14">
      <c r="A306" t="str">
        <f>Hyperlink("https://www.diodes.com/part/view/D8V0X1B2LP4Q","D8V0X1B2LP4Q")</f>
        <v>D8V0X1B2LP4Q</v>
      </c>
      <c r="B306" t="str">
        <f>Hyperlink("https://www.diodes.com/assets/Datasheets/DS43178.pdf","DS43178 Datasheet")</f>
        <v>DS43178 Datasheet</v>
      </c>
      <c r="C306" t="s">
        <v>31</v>
      </c>
      <c r="D306" t="s">
        <v>15</v>
      </c>
      <c r="F306" t="s">
        <v>16</v>
      </c>
      <c r="G306" t="s">
        <v>17</v>
      </c>
      <c r="I306">
        <v>8</v>
      </c>
      <c r="J306">
        <v>9.5</v>
      </c>
      <c r="L306">
        <v>18.5</v>
      </c>
      <c r="N306" t="s">
        <v>32</v>
      </c>
    </row>
    <row r="307" spans="1:14">
      <c r="A307" t="str">
        <f>Hyperlink("https://www.diodes.com/part/view/D8V0X1B2LPQ","D8V0X1B2LPQ")</f>
        <v>D8V0X1B2LPQ</v>
      </c>
      <c r="B307" t="str">
        <f>Hyperlink("https://www.diodes.com/assets/Datasheets/D8V0X1B2LPQ.pdf","D8V0X1B2LPQ Datasheet")</f>
        <v>D8V0X1B2LPQ Datasheet</v>
      </c>
      <c r="C307" t="s">
        <v>86</v>
      </c>
      <c r="D307" t="s">
        <v>15</v>
      </c>
      <c r="E307">
        <v>4</v>
      </c>
      <c r="F307" t="s">
        <v>16</v>
      </c>
      <c r="G307" t="s">
        <v>20</v>
      </c>
      <c r="H307">
        <v>0.35</v>
      </c>
      <c r="I307">
        <v>8</v>
      </c>
      <c r="J307">
        <v>10</v>
      </c>
      <c r="K307">
        <v>1</v>
      </c>
      <c r="L307">
        <v>18.5</v>
      </c>
      <c r="M307">
        <v>20</v>
      </c>
      <c r="N307" t="s">
        <v>25</v>
      </c>
    </row>
    <row r="308" spans="1:14">
      <c r="A308" t="str">
        <f>Hyperlink("https://www.diodes.com/part/view/DBLC03CI","DBLC03CI")</f>
        <v>DBLC03CI</v>
      </c>
      <c r="B308" t="str">
        <f>Hyperlink("https://www.diodes.com/assets/Datasheets/DBLC03CI.pdf","DBLC03CI Datasheet")</f>
        <v>DBLC03CI Datasheet</v>
      </c>
      <c r="C308" t="s">
        <v>141</v>
      </c>
      <c r="D308" t="s">
        <v>23</v>
      </c>
      <c r="F308" t="s">
        <v>16</v>
      </c>
      <c r="G308" t="s">
        <v>20</v>
      </c>
      <c r="H308">
        <v>0.7</v>
      </c>
      <c r="I308">
        <v>3.3</v>
      </c>
      <c r="J308">
        <v>4</v>
      </c>
      <c r="K308">
        <v>1</v>
      </c>
      <c r="L308">
        <v>18.5</v>
      </c>
      <c r="M308">
        <v>27</v>
      </c>
      <c r="N308" t="s">
        <v>39</v>
      </c>
    </row>
    <row r="309" spans="1:14">
      <c r="A309" t="str">
        <f>Hyperlink("https://www.diodes.com/part/view/DBLC05CI","DBLC05CI")</f>
        <v>DBLC05CI</v>
      </c>
      <c r="B309" t="str">
        <f>Hyperlink("https://www.diodes.com/assets/Datasheets/DBLC05CI.pdf","DBLC05CI Datasheet")</f>
        <v>DBLC05CI Datasheet</v>
      </c>
      <c r="C309" t="s">
        <v>141</v>
      </c>
      <c r="D309" t="s">
        <v>23</v>
      </c>
      <c r="F309" t="s">
        <v>16</v>
      </c>
      <c r="G309" t="s">
        <v>20</v>
      </c>
      <c r="H309">
        <v>0.6</v>
      </c>
      <c r="I309">
        <v>5</v>
      </c>
      <c r="J309">
        <v>6</v>
      </c>
      <c r="K309">
        <v>1</v>
      </c>
      <c r="L309">
        <v>20.6</v>
      </c>
      <c r="M309">
        <v>27</v>
      </c>
      <c r="N309" t="s">
        <v>39</v>
      </c>
    </row>
    <row r="310" spans="1:14">
      <c r="A310" t="str">
        <f>Hyperlink("https://www.diodes.com/part/view/DBLC05IQ","DBLC05IQ")</f>
        <v>DBLC05IQ</v>
      </c>
      <c r="B310" t="str">
        <f>Hyperlink("https://www.diodes.com/assets/Datasheets/DBLC05IQ.pdf","DBLC05IQ Datasheet")</f>
        <v>DBLC05IQ Datasheet</v>
      </c>
      <c r="C310" t="s">
        <v>181</v>
      </c>
      <c r="D310" t="s">
        <v>15</v>
      </c>
      <c r="E310">
        <v>25</v>
      </c>
      <c r="F310" t="s">
        <v>16</v>
      </c>
      <c r="G310" t="s">
        <v>19</v>
      </c>
      <c r="H310">
        <v>1.5</v>
      </c>
      <c r="I310">
        <v>5</v>
      </c>
      <c r="J310">
        <v>6</v>
      </c>
      <c r="K310">
        <v>0.5</v>
      </c>
      <c r="L310">
        <v>27</v>
      </c>
      <c r="M310">
        <v>30</v>
      </c>
      <c r="N310" t="s">
        <v>39</v>
      </c>
    </row>
    <row r="311" spans="1:14">
      <c r="A311" t="str">
        <f>Hyperlink("https://www.diodes.com/part/view/DBLC08CI","DBLC08CI")</f>
        <v>DBLC08CI</v>
      </c>
      <c r="B311" t="str">
        <f>Hyperlink("https://www.diodes.com/assets/Datasheets/DBLC08CI.pdf","DBLC08CI Datasheet")</f>
        <v>DBLC08CI Datasheet</v>
      </c>
      <c r="C311" t="s">
        <v>141</v>
      </c>
      <c r="D311" t="s">
        <v>23</v>
      </c>
      <c r="F311" t="s">
        <v>16</v>
      </c>
      <c r="G311" t="s">
        <v>20</v>
      </c>
      <c r="H311">
        <v>0.6</v>
      </c>
      <c r="I311">
        <v>8</v>
      </c>
      <c r="J311">
        <v>8.5</v>
      </c>
      <c r="K311">
        <v>1</v>
      </c>
      <c r="L311">
        <v>25</v>
      </c>
      <c r="M311">
        <v>27</v>
      </c>
      <c r="N311" t="s">
        <v>39</v>
      </c>
    </row>
    <row r="312" spans="1:14">
      <c r="A312" t="str">
        <f>Hyperlink("https://www.diodes.com/part/view/DBLC12CI","DBLC12CI")</f>
        <v>DBLC12CI</v>
      </c>
      <c r="B312" t="str">
        <f>Hyperlink("https://www.diodes.com/assets/Datasheets/DBLC12CI.pdf","DBLC12CI Datasheet")</f>
        <v>DBLC12CI Datasheet</v>
      </c>
      <c r="C312" t="s">
        <v>141</v>
      </c>
      <c r="D312" t="s">
        <v>23</v>
      </c>
      <c r="F312" t="s">
        <v>16</v>
      </c>
      <c r="G312" t="s">
        <v>20</v>
      </c>
      <c r="H312">
        <v>0.6</v>
      </c>
      <c r="I312">
        <v>12</v>
      </c>
      <c r="J312">
        <v>13.3</v>
      </c>
      <c r="K312">
        <v>1</v>
      </c>
      <c r="L312">
        <v>35</v>
      </c>
      <c r="M312">
        <v>27</v>
      </c>
      <c r="N312" t="s">
        <v>39</v>
      </c>
    </row>
    <row r="313" spans="1:14">
      <c r="A313" t="str">
        <f>Hyperlink("https://www.diodes.com/part/view/DBLC15CI","DBLC15CI")</f>
        <v>DBLC15CI</v>
      </c>
      <c r="B313" t="str">
        <f>Hyperlink("https://www.diodes.com/assets/Datasheets/DBLC15CI.pdf","DBLC15CI Datasheet")</f>
        <v>DBLC15CI Datasheet</v>
      </c>
      <c r="C313" t="s">
        <v>141</v>
      </c>
      <c r="D313" t="s">
        <v>23</v>
      </c>
      <c r="F313" t="s">
        <v>16</v>
      </c>
      <c r="G313" t="s">
        <v>20</v>
      </c>
      <c r="H313">
        <v>0.6</v>
      </c>
      <c r="I313">
        <v>15</v>
      </c>
      <c r="J313">
        <v>16.7</v>
      </c>
      <c r="K313">
        <v>1</v>
      </c>
      <c r="L313">
        <v>36.8</v>
      </c>
      <c r="M313">
        <v>27</v>
      </c>
      <c r="N313" t="s">
        <v>39</v>
      </c>
    </row>
    <row r="314" spans="1:14">
      <c r="A314" t="str">
        <f>Hyperlink("https://www.diodes.com/part/view/DBLC18CI","DBLC18CI")</f>
        <v>DBLC18CI</v>
      </c>
      <c r="B314" t="str">
        <f>Hyperlink("https://www.diodes.com/assets/Datasheets/DBLC18CI.pdf","DBLC18CI Datasheet")</f>
        <v>DBLC18CI Datasheet</v>
      </c>
      <c r="C314" t="s">
        <v>141</v>
      </c>
      <c r="D314" t="s">
        <v>23</v>
      </c>
      <c r="F314" t="s">
        <v>16</v>
      </c>
      <c r="G314" t="s">
        <v>20</v>
      </c>
      <c r="H314">
        <v>0.6</v>
      </c>
      <c r="I314">
        <v>18</v>
      </c>
      <c r="J314">
        <v>20</v>
      </c>
      <c r="K314">
        <v>1</v>
      </c>
      <c r="L314">
        <v>44</v>
      </c>
      <c r="M314">
        <v>27</v>
      </c>
      <c r="N314" t="s">
        <v>39</v>
      </c>
    </row>
    <row r="315" spans="1:14">
      <c r="A315" t="str">
        <f>Hyperlink("https://www.diodes.com/part/view/DBLC24CI","DBLC24CI")</f>
        <v>DBLC24CI</v>
      </c>
      <c r="B315" t="str">
        <f>Hyperlink("https://www.diodes.com/assets/Datasheets/DBLC24CI.pdf","DBLC24CI Datasheet")</f>
        <v>DBLC24CI Datasheet</v>
      </c>
      <c r="C315" t="s">
        <v>141</v>
      </c>
      <c r="D315" t="s">
        <v>23</v>
      </c>
      <c r="F315" t="s">
        <v>16</v>
      </c>
      <c r="G315" t="s">
        <v>20</v>
      </c>
      <c r="H315">
        <v>0.6</v>
      </c>
      <c r="I315">
        <v>24</v>
      </c>
      <c r="J315">
        <v>26.7</v>
      </c>
      <c r="K315">
        <v>1</v>
      </c>
      <c r="L315">
        <v>58</v>
      </c>
      <c r="M315">
        <v>20</v>
      </c>
      <c r="N315" t="s">
        <v>39</v>
      </c>
    </row>
    <row r="316" spans="1:14">
      <c r="A316" t="str">
        <f>Hyperlink("https://www.diodes.com/part/view/DESD0V8Z1BCSF","DESD0V8Z1BCSF")</f>
        <v>DESD0V8Z1BCSF</v>
      </c>
      <c r="B316" t="str">
        <f>Hyperlink("https://www.diodes.com/assets/Datasheets/DESD0V8Z1BCSF.pdf","DESD0V8Z1BCSF Datasheet")</f>
        <v>DESD0V8Z1BCSF Datasheet</v>
      </c>
      <c r="C316" t="s">
        <v>69</v>
      </c>
      <c r="D316" t="s">
        <v>23</v>
      </c>
      <c r="F316" t="s">
        <v>27</v>
      </c>
      <c r="G316" t="s">
        <v>20</v>
      </c>
      <c r="H316">
        <v>0.25</v>
      </c>
      <c r="I316">
        <v>0.8</v>
      </c>
      <c r="J316">
        <v>1</v>
      </c>
      <c r="K316">
        <v>1</v>
      </c>
      <c r="L316">
        <v>5</v>
      </c>
      <c r="M316" t="s">
        <v>182</v>
      </c>
      <c r="N316" t="s">
        <v>71</v>
      </c>
    </row>
    <row r="317" spans="1:14">
      <c r="A317" t="str">
        <f>Hyperlink("https://www.diodes.com/part/view/DESD12V0S1BL","DESD12V0S1BL")</f>
        <v>DESD12V0S1BL</v>
      </c>
      <c r="B317" t="str">
        <f>Hyperlink("https://www.diodes.com/assets/Datasheets/DESD12V0S1BL.pdf","DESD12V0S1BL Datasheet")</f>
        <v>DESD12V0S1BL Datasheet</v>
      </c>
      <c r="C317" t="s">
        <v>183</v>
      </c>
      <c r="D317" t="s">
        <v>23</v>
      </c>
      <c r="F317" t="s">
        <v>27</v>
      </c>
      <c r="G317" t="s">
        <v>20</v>
      </c>
      <c r="H317">
        <v>20</v>
      </c>
      <c r="I317">
        <v>12</v>
      </c>
      <c r="J317">
        <v>15</v>
      </c>
      <c r="K317">
        <v>0.1</v>
      </c>
      <c r="L317">
        <v>33.5</v>
      </c>
      <c r="M317">
        <v>30</v>
      </c>
      <c r="N317" t="s">
        <v>25</v>
      </c>
    </row>
    <row r="318" spans="1:14">
      <c r="A318" t="str">
        <f>Hyperlink("https://www.diodes.com/part/view/DESD12V0S1BLQ","DESD12V0S1BLQ")</f>
        <v>DESD12V0S1BLQ</v>
      </c>
      <c r="B318" t="str">
        <f>Hyperlink("https://www.diodes.com/assets/Datasheets/DESD12V0S1BLQ.pdf","DESD12V0S1BLQ Datasheet")</f>
        <v>DESD12V0S1BLQ Datasheet</v>
      </c>
      <c r="C318" t="s">
        <v>69</v>
      </c>
      <c r="D318" t="s">
        <v>15</v>
      </c>
      <c r="E318">
        <v>8.5</v>
      </c>
      <c r="F318" t="s">
        <v>16</v>
      </c>
      <c r="G318" t="s">
        <v>17</v>
      </c>
      <c r="H318">
        <v>20</v>
      </c>
      <c r="I318">
        <v>12</v>
      </c>
      <c r="J318">
        <v>15</v>
      </c>
      <c r="K318">
        <v>0.1</v>
      </c>
      <c r="L318">
        <v>33.5</v>
      </c>
      <c r="M318" t="s">
        <v>116</v>
      </c>
      <c r="N318" t="s">
        <v>25</v>
      </c>
    </row>
    <row r="319" spans="1:14">
      <c r="A319" t="str">
        <f>Hyperlink("https://www.diodes.com/part/view/DESD12VL1BAQ","DESD12VL1BAQ")</f>
        <v>DESD12VL1BAQ</v>
      </c>
      <c r="B319" t="str">
        <f>Hyperlink("https://www.diodes.com/assets/Datasheets/DESD3V3L1BAQ-DESD24VL1BAQ.pdf","DESD3V3L1BAQ DESD24VL1BAQ Datasheet")</f>
        <v>DESD3V3L1BAQ DESD24VL1BAQ Datasheet</v>
      </c>
      <c r="C319" t="s">
        <v>184</v>
      </c>
      <c r="D319" t="s">
        <v>15</v>
      </c>
      <c r="F319" t="s">
        <v>16</v>
      </c>
      <c r="G319" t="s">
        <v>20</v>
      </c>
      <c r="H319">
        <v>19</v>
      </c>
      <c r="I319">
        <v>12</v>
      </c>
      <c r="J319">
        <v>13.5</v>
      </c>
      <c r="L319">
        <v>22</v>
      </c>
      <c r="M319" t="s">
        <v>28</v>
      </c>
      <c r="N319" t="s">
        <v>39</v>
      </c>
    </row>
    <row r="320" spans="1:14">
      <c r="A320" t="str">
        <f>Hyperlink("https://www.diodes.com/part/view/DESD12VL2BTQ","DESD12VL2BTQ")</f>
        <v>DESD12VL2BTQ</v>
      </c>
      <c r="B320" t="str">
        <f>Hyperlink("https://www.diodes.com/assets/Datasheets/DESD3V3L2BTQ-DESD24VL2BTQ.pdf","DESD3V3L2BTQ DESD24VL2BTQ Datasheet")</f>
        <v>DESD3V3L2BTQ DESD24VL2BTQ Datasheet</v>
      </c>
      <c r="C320" t="s">
        <v>185</v>
      </c>
      <c r="D320" t="s">
        <v>15</v>
      </c>
      <c r="F320" t="s">
        <v>16</v>
      </c>
      <c r="G320" t="s">
        <v>127</v>
      </c>
      <c r="H320">
        <v>19</v>
      </c>
      <c r="I320">
        <v>12</v>
      </c>
      <c r="J320">
        <v>13.5</v>
      </c>
      <c r="K320">
        <v>0.5</v>
      </c>
      <c r="L320">
        <v>22</v>
      </c>
      <c r="M320">
        <v>30</v>
      </c>
      <c r="N320" t="s">
        <v>35</v>
      </c>
    </row>
    <row r="321" spans="1:14">
      <c r="A321" t="str">
        <f>Hyperlink("https://www.diodes.com/part/view/DESD12VS2UTQ","DESD12VS2UTQ")</f>
        <v>DESD12VS2UTQ</v>
      </c>
      <c r="B321" t="str">
        <f>Hyperlink("https://www.diodes.com/assets/Datasheets/DESDxxVxS2UTQ-SERIES.pdf","DESDxxVxS2UTQ SERIES Datasheet")</f>
        <v>DESDxxVxS2UTQ SERIES Datasheet</v>
      </c>
      <c r="C321" t="s">
        <v>186</v>
      </c>
      <c r="D321" t="s">
        <v>15</v>
      </c>
      <c r="E321">
        <v>6</v>
      </c>
      <c r="F321" t="s">
        <v>16</v>
      </c>
      <c r="G321" t="s">
        <v>17</v>
      </c>
      <c r="H321">
        <v>50</v>
      </c>
      <c r="I321">
        <v>12</v>
      </c>
      <c r="J321">
        <v>14.7</v>
      </c>
      <c r="K321">
        <v>0.5</v>
      </c>
      <c r="L321">
        <v>24</v>
      </c>
      <c r="M321" t="s">
        <v>28</v>
      </c>
      <c r="N321" t="s">
        <v>35</v>
      </c>
    </row>
    <row r="322" spans="1:14">
      <c r="A322" t="str">
        <f>Hyperlink("https://www.diodes.com/part/view/DESD15VL1BAQ","DESD15VL1BAQ")</f>
        <v>DESD15VL1BAQ</v>
      </c>
      <c r="B322" t="str">
        <f>Hyperlink("https://www.diodes.com/assets/Datasheets/DESD3V3L1BAQ-DESD24VL1BAQ.pdf","DESD3V3L1BAQ DESD24VL1BAQ Datasheet")</f>
        <v>DESD3V3L1BAQ DESD24VL1BAQ Datasheet</v>
      </c>
      <c r="C322" t="s">
        <v>69</v>
      </c>
      <c r="D322" t="s">
        <v>15</v>
      </c>
      <c r="F322" t="s">
        <v>16</v>
      </c>
      <c r="G322" t="s">
        <v>20</v>
      </c>
      <c r="H322">
        <v>16</v>
      </c>
      <c r="I322">
        <v>15</v>
      </c>
      <c r="J322">
        <v>16</v>
      </c>
      <c r="L322">
        <v>25</v>
      </c>
      <c r="M322" t="s">
        <v>28</v>
      </c>
      <c r="N322" t="s">
        <v>39</v>
      </c>
    </row>
    <row r="323" spans="1:14">
      <c r="A323" t="str">
        <f>Hyperlink("https://www.diodes.com/part/view/DESD15VL2BTQ","DESD15VL2BTQ")</f>
        <v>DESD15VL2BTQ</v>
      </c>
      <c r="B323" t="str">
        <f>Hyperlink("https://www.diodes.com/assets/Datasheets/DESD3V3L2BTQ-DESD24VL2BTQ.pdf","DESD3V3L2BTQ DESD24VL2BTQ Datasheet")</f>
        <v>DESD3V3L2BTQ DESD24VL2BTQ Datasheet</v>
      </c>
      <c r="C323" t="s">
        <v>185</v>
      </c>
      <c r="D323" t="s">
        <v>15</v>
      </c>
      <c r="F323" t="s">
        <v>16</v>
      </c>
      <c r="G323" t="s">
        <v>127</v>
      </c>
      <c r="H323">
        <v>16</v>
      </c>
      <c r="I323">
        <v>15</v>
      </c>
      <c r="J323">
        <v>16</v>
      </c>
      <c r="K323">
        <v>0.5</v>
      </c>
      <c r="L323">
        <v>25</v>
      </c>
      <c r="M323">
        <v>30</v>
      </c>
      <c r="N323" t="s">
        <v>35</v>
      </c>
    </row>
    <row r="324" spans="1:14">
      <c r="A324" t="str">
        <f>Hyperlink("https://www.diodes.com/part/view/DESD15VS2UTQ","DESD15VS2UTQ")</f>
        <v>DESD15VS2UTQ</v>
      </c>
      <c r="B324" t="str">
        <f>Hyperlink("https://www.diodes.com/assets/Datasheets/DESDxxVxS2UTQ-SERIES.pdf","DESDxxVxS2UTQ SERIES Datasheet")</f>
        <v>DESDxxVxS2UTQ SERIES Datasheet</v>
      </c>
      <c r="C324" t="s">
        <v>186</v>
      </c>
      <c r="D324" t="s">
        <v>15</v>
      </c>
      <c r="E324">
        <v>5</v>
      </c>
      <c r="F324" t="s">
        <v>16</v>
      </c>
      <c r="G324" t="s">
        <v>17</v>
      </c>
      <c r="H324">
        <v>40</v>
      </c>
      <c r="I324">
        <v>15</v>
      </c>
      <c r="J324">
        <v>17.6</v>
      </c>
      <c r="K324">
        <v>0.5</v>
      </c>
      <c r="L324">
        <v>30</v>
      </c>
      <c r="M324" t="s">
        <v>28</v>
      </c>
      <c r="N324" t="s">
        <v>35</v>
      </c>
    </row>
    <row r="325" spans="1:14">
      <c r="A325" t="str">
        <f>Hyperlink("https://www.diodes.com/part/view/DESD18VF1BL","DESD18VF1BL")</f>
        <v>DESD18VF1BL</v>
      </c>
      <c r="B325" t="str">
        <f>Hyperlink("https://www.diodes.com/assets/Datasheets/DESD18VF1BL.pdf","DESD18VF1BL Datasheet")</f>
        <v>DESD18VF1BL Datasheet</v>
      </c>
      <c r="C325" t="s">
        <v>69</v>
      </c>
      <c r="D325" t="s">
        <v>23</v>
      </c>
      <c r="F325" t="s">
        <v>27</v>
      </c>
      <c r="G325" t="s">
        <v>20</v>
      </c>
      <c r="H325">
        <v>0.45</v>
      </c>
      <c r="I325">
        <v>18</v>
      </c>
      <c r="J325">
        <v>19</v>
      </c>
      <c r="K325">
        <v>0.03</v>
      </c>
      <c r="L325">
        <v>17</v>
      </c>
      <c r="M325" t="s">
        <v>187</v>
      </c>
      <c r="N325" t="s">
        <v>25</v>
      </c>
    </row>
    <row r="326" spans="1:14">
      <c r="A326" t="str">
        <f>Hyperlink("https://www.diodes.com/part/view/DESD18VF1BLP3","DESD18VF1BLP3")</f>
        <v>DESD18VF1BLP3</v>
      </c>
      <c r="B326" t="str">
        <f>Hyperlink("https://www.diodes.com/assets/Datasheets/DESD18VF1BLP3.pdf","DESD18VF1BLP3 Datasheet")</f>
        <v>DESD18VF1BLP3 Datasheet</v>
      </c>
      <c r="C326" t="s">
        <v>85</v>
      </c>
      <c r="D326" t="s">
        <v>23</v>
      </c>
      <c r="F326" t="s">
        <v>16</v>
      </c>
      <c r="G326" t="s">
        <v>20</v>
      </c>
      <c r="H326">
        <v>0.3</v>
      </c>
      <c r="I326">
        <v>18</v>
      </c>
      <c r="J326">
        <v>19</v>
      </c>
      <c r="K326">
        <v>0.1</v>
      </c>
      <c r="L326">
        <v>17</v>
      </c>
      <c r="M326" t="s">
        <v>188</v>
      </c>
      <c r="N326" t="s">
        <v>137</v>
      </c>
    </row>
    <row r="327" spans="1:14">
      <c r="A327" t="str">
        <f>Hyperlink("https://www.diodes.com/part/view/DESD18VF1BLQ","DESD18VF1BLQ")</f>
        <v>DESD18VF1BLQ</v>
      </c>
      <c r="B327" t="str">
        <f>Hyperlink("https://www.diodes.com/assets/Datasheets/DESD18VF1BLQ.pdf","DESD18VF1BLQ Datasheet")</f>
        <v>DESD18VF1BLQ Datasheet</v>
      </c>
      <c r="C327" t="s">
        <v>85</v>
      </c>
      <c r="D327" t="s">
        <v>15</v>
      </c>
      <c r="F327" t="s">
        <v>16</v>
      </c>
      <c r="G327" t="s">
        <v>20</v>
      </c>
      <c r="H327">
        <v>0.3</v>
      </c>
      <c r="I327">
        <v>18</v>
      </c>
      <c r="J327">
        <v>19</v>
      </c>
      <c r="K327">
        <v>0.03</v>
      </c>
      <c r="L327">
        <v>17</v>
      </c>
      <c r="M327" t="s">
        <v>96</v>
      </c>
      <c r="N327" t="s">
        <v>25</v>
      </c>
    </row>
    <row r="328" spans="1:14">
      <c r="A328" t="str">
        <f>Hyperlink("https://www.diodes.com/part/view/DESD18VS1BLP3","DESD18VS1BLP3")</f>
        <v>DESD18VS1BLP3</v>
      </c>
      <c r="B328" t="str">
        <f>Hyperlink("https://www.diodes.com/assets/Datasheets/DESD18VS1BLP3.pdf","DESD18VS1BLP3 Datasheet")</f>
        <v>DESD18VS1BLP3 Datasheet</v>
      </c>
      <c r="C328" t="s">
        <v>85</v>
      </c>
      <c r="D328" t="s">
        <v>23</v>
      </c>
      <c r="F328" t="s">
        <v>16</v>
      </c>
      <c r="G328" t="s">
        <v>20</v>
      </c>
      <c r="H328">
        <v>0.3</v>
      </c>
      <c r="I328">
        <v>18</v>
      </c>
      <c r="J328">
        <v>25</v>
      </c>
      <c r="K328">
        <v>0.1</v>
      </c>
      <c r="L328">
        <v>23</v>
      </c>
      <c r="M328">
        <v>12</v>
      </c>
      <c r="N328" t="s">
        <v>137</v>
      </c>
    </row>
    <row r="329" spans="1:14">
      <c r="A329" t="str">
        <f>Hyperlink("https://www.diodes.com/part/view/DESD1CAN2SOQ","DESD1CAN2SOQ")</f>
        <v>DESD1CAN2SOQ</v>
      </c>
      <c r="B329" t="str">
        <f>Hyperlink("https://www.diodes.com/assets/Datasheets/DESD1CAN2SOQ.pdf","DESD1CAN2SOQ Datasheet")</f>
        <v>DESD1CAN2SOQ Datasheet</v>
      </c>
      <c r="C329" t="s">
        <v>189</v>
      </c>
      <c r="D329" t="s">
        <v>15</v>
      </c>
      <c r="F329" t="s">
        <v>16</v>
      </c>
      <c r="G329" t="s">
        <v>127</v>
      </c>
      <c r="H329">
        <v>11</v>
      </c>
      <c r="I329">
        <v>24</v>
      </c>
      <c r="J329">
        <v>25.4</v>
      </c>
      <c r="K329">
        <v>0.001</v>
      </c>
      <c r="L329">
        <v>70</v>
      </c>
      <c r="M329">
        <v>30</v>
      </c>
      <c r="N329" t="s">
        <v>35</v>
      </c>
    </row>
    <row r="330" spans="1:14">
      <c r="A330" t="str">
        <f>Hyperlink("https://www.diodes.com/part/view/DESD1CAN2WQ","DESD1CAN2WQ")</f>
        <v>DESD1CAN2WQ</v>
      </c>
      <c r="B330" t="str">
        <f>Hyperlink("https://www.diodes.com/assets/Datasheets/DESD1CAN2WQ.pdf","DESD1CAN2WQ Datasheet")</f>
        <v>DESD1CAN2WQ Datasheet</v>
      </c>
      <c r="C330" t="s">
        <v>189</v>
      </c>
      <c r="D330" t="s">
        <v>15</v>
      </c>
      <c r="F330" t="s">
        <v>16</v>
      </c>
      <c r="G330" t="s">
        <v>127</v>
      </c>
      <c r="H330">
        <v>9.3</v>
      </c>
      <c r="I330">
        <v>24</v>
      </c>
      <c r="J330">
        <v>25.4</v>
      </c>
      <c r="K330">
        <v>0.001</v>
      </c>
      <c r="L330">
        <v>50</v>
      </c>
      <c r="M330">
        <v>23</v>
      </c>
      <c r="N330" t="s">
        <v>38</v>
      </c>
    </row>
    <row r="331" spans="1:14">
      <c r="A331" t="str">
        <f>Hyperlink("https://www.diodes.com/part/view/DESD1CANFD24VSOQ","DESD1CANFD24VSOQ")</f>
        <v>DESD1CANFD24VSOQ</v>
      </c>
      <c r="B331" t="str">
        <f>Hyperlink("https://www.diodes.com/assets/Datasheets/DESD1CANFD24VSOQ.pdf","DESD1CANFD24VSOQ Datasheet")</f>
        <v>DESD1CANFD24VSOQ Datasheet</v>
      </c>
      <c r="C331" t="s">
        <v>190</v>
      </c>
      <c r="D331" t="s">
        <v>15</v>
      </c>
      <c r="E331">
        <v>2.6</v>
      </c>
      <c r="F331" t="s">
        <v>16</v>
      </c>
      <c r="G331" t="s">
        <v>17</v>
      </c>
      <c r="H331">
        <v>5.2</v>
      </c>
      <c r="I331">
        <v>24</v>
      </c>
      <c r="J331">
        <v>25.5</v>
      </c>
      <c r="K331">
        <v>0.05</v>
      </c>
      <c r="L331">
        <v>42</v>
      </c>
      <c r="M331">
        <v>23</v>
      </c>
      <c r="N331" t="s">
        <v>35</v>
      </c>
    </row>
    <row r="332" spans="1:14">
      <c r="A332" t="str">
        <f>Hyperlink("https://www.diodes.com/part/view/DESD1CANFD24VWQ","DESD1CANFD24VWQ")</f>
        <v>DESD1CANFD24VWQ</v>
      </c>
      <c r="B332" t="str">
        <f>Hyperlink("https://www.diodes.com/assets/Datasheets/DESD1CANFD24VWQ.pdf","DESD1CANFD24VWQ Datasheet")</f>
        <v>DESD1CANFD24VWQ Datasheet</v>
      </c>
      <c r="C332" t="s">
        <v>190</v>
      </c>
      <c r="D332" t="s">
        <v>15</v>
      </c>
      <c r="E332">
        <v>2.6</v>
      </c>
      <c r="F332" t="s">
        <v>16</v>
      </c>
      <c r="G332" t="s">
        <v>17</v>
      </c>
      <c r="H332">
        <v>5.2</v>
      </c>
      <c r="I332">
        <v>24</v>
      </c>
      <c r="J332">
        <v>25.5</v>
      </c>
      <c r="K332">
        <v>0.05</v>
      </c>
      <c r="L332">
        <v>42</v>
      </c>
      <c r="M332">
        <v>23</v>
      </c>
      <c r="N332" t="s">
        <v>38</v>
      </c>
    </row>
    <row r="333" spans="1:14">
      <c r="A333" t="str">
        <f>Hyperlink("https://www.diodes.com/part/view/DESD1FLEX2SOQ","DESD1FLEX2SOQ")</f>
        <v>DESD1FLEX2SOQ</v>
      </c>
      <c r="B333" t="str">
        <f>Hyperlink("https://www.diodes.com/assets/Datasheets/DESD1FLEX2SOQ.pdf","DESD1FLEX2SOQ Datasheet")</f>
        <v>DESD1FLEX2SOQ Datasheet</v>
      </c>
      <c r="C333" t="s">
        <v>191</v>
      </c>
      <c r="D333" t="s">
        <v>23</v>
      </c>
      <c r="E333">
        <v>3</v>
      </c>
      <c r="F333" t="s">
        <v>16</v>
      </c>
      <c r="G333" t="s">
        <v>127</v>
      </c>
      <c r="H333">
        <v>11</v>
      </c>
      <c r="I333">
        <v>24</v>
      </c>
      <c r="J333">
        <v>25.4</v>
      </c>
      <c r="K333">
        <v>0.001</v>
      </c>
      <c r="L333">
        <v>70</v>
      </c>
      <c r="M333">
        <v>30</v>
      </c>
      <c r="N333" t="s">
        <v>35</v>
      </c>
    </row>
    <row r="334" spans="1:14">
      <c r="A334" t="str">
        <f>Hyperlink("https://www.diodes.com/part/view/DESD1IVN27V2WSQ","DESD1IVN27V2WSQ")</f>
        <v>DESD1IVN27V2WSQ</v>
      </c>
      <c r="B334" t="str">
        <f>Hyperlink("https://www.diodes.com/assets/Datasheets/DESD1IVN27V2WSQ.pdf","DESD1IVN27V2WSQ Datasheet")</f>
        <v>DESD1IVN27V2WSQ Datasheet</v>
      </c>
      <c r="C334" t="s">
        <v>192</v>
      </c>
      <c r="D334" t="s">
        <v>15</v>
      </c>
      <c r="F334" t="s">
        <v>16</v>
      </c>
      <c r="G334" t="s">
        <v>20</v>
      </c>
      <c r="H334">
        <v>14</v>
      </c>
      <c r="I334">
        <v>27</v>
      </c>
      <c r="J334">
        <v>28</v>
      </c>
      <c r="K334">
        <v>0.001</v>
      </c>
      <c r="L334">
        <v>45</v>
      </c>
      <c r="M334">
        <v>30</v>
      </c>
      <c r="N334" t="s">
        <v>39</v>
      </c>
    </row>
    <row r="335" spans="1:14">
      <c r="A335" t="str">
        <f>Hyperlink("https://www.diodes.com/part/view/DESD1LIN2WSQ","DESD1LIN2WSQ")</f>
        <v>DESD1LIN2WSQ</v>
      </c>
      <c r="B335" t="str">
        <f>Hyperlink("https://www.diodes.com/assets/Datasheets/DESD1LIN2WSQ.pdf","DESD1LIN2WSQ Datasheet")</f>
        <v>DESD1LIN2WSQ Datasheet</v>
      </c>
      <c r="C335" t="s">
        <v>193</v>
      </c>
      <c r="D335" t="s">
        <v>23</v>
      </c>
      <c r="E335">
        <v>3</v>
      </c>
      <c r="F335" t="s">
        <v>16</v>
      </c>
      <c r="G335" t="s">
        <v>127</v>
      </c>
      <c r="H335">
        <v>13</v>
      </c>
      <c r="I335">
        <v>24</v>
      </c>
      <c r="J335">
        <v>25.4</v>
      </c>
      <c r="K335">
        <v>0.001</v>
      </c>
      <c r="L335">
        <v>50</v>
      </c>
      <c r="M335">
        <v>30</v>
      </c>
      <c r="N335" t="s">
        <v>39</v>
      </c>
    </row>
    <row r="336" spans="1:14">
      <c r="A336" t="str">
        <f>Hyperlink("https://www.diodes.com/part/view/DESD1P0RFWA","DESD1P0RFWA")</f>
        <v>DESD1P0RFWA</v>
      </c>
      <c r="B336" t="str">
        <f>Hyperlink("https://www.diodes.com/assets/Datasheets/DESD1P0RFWA.pdf","DESD1P0RFWA Datasheet")</f>
        <v>DESD1P0RFWA Datasheet</v>
      </c>
      <c r="C336" t="s">
        <v>194</v>
      </c>
      <c r="D336" t="s">
        <v>23</v>
      </c>
      <c r="E336">
        <v>15</v>
      </c>
      <c r="F336" t="s">
        <v>16</v>
      </c>
      <c r="G336" t="s">
        <v>19</v>
      </c>
      <c r="H336">
        <v>1</v>
      </c>
      <c r="I336">
        <v>70</v>
      </c>
      <c r="K336">
        <v>0.1</v>
      </c>
      <c r="L336">
        <v>8</v>
      </c>
      <c r="M336">
        <v>30</v>
      </c>
      <c r="N336" t="s">
        <v>38</v>
      </c>
    </row>
    <row r="337" spans="1:14">
      <c r="A337" t="str">
        <f>Hyperlink("https://www.diodes.com/part/view/DESD1V0ZS1BLP3","DESD1V0ZS1BLP3")</f>
        <v>DESD1V0ZS1BLP3</v>
      </c>
      <c r="B337" t="str">
        <f>Hyperlink("https://www.diodes.com/assets/Datasheets/DESD1V0ZS1BLP3.pdf","DESD1V0ZS1BLP3 Datasheet")</f>
        <v>DESD1V0ZS1BLP3 Datasheet</v>
      </c>
      <c r="C337" t="s">
        <v>136</v>
      </c>
      <c r="D337" t="s">
        <v>23</v>
      </c>
      <c r="E337">
        <v>4</v>
      </c>
      <c r="F337" t="s">
        <v>27</v>
      </c>
      <c r="G337" t="s">
        <v>17</v>
      </c>
      <c r="H337">
        <v>0.15</v>
      </c>
      <c r="I337">
        <v>1</v>
      </c>
      <c r="J337">
        <v>3</v>
      </c>
      <c r="K337">
        <v>0.1</v>
      </c>
      <c r="L337">
        <v>6.7</v>
      </c>
      <c r="M337">
        <v>14</v>
      </c>
      <c r="N337" t="s">
        <v>63</v>
      </c>
    </row>
    <row r="338" spans="1:14">
      <c r="A338" t="str">
        <f>Hyperlink("https://www.diodes.com/part/view/DESD1V5ZS1BLP3","DESD1V5ZS1BLP3")</f>
        <v>DESD1V5ZS1BLP3</v>
      </c>
      <c r="B338" t="str">
        <f>Hyperlink("https://www.diodes.com/assets/Datasheets/DESD1V5ZS1BLP3.pdf","DESD1V5ZS1BLP3 Datasheet")</f>
        <v>DESD1V5ZS1BLP3 Datasheet</v>
      </c>
      <c r="C338" t="s">
        <v>168</v>
      </c>
      <c r="D338" t="s">
        <v>23</v>
      </c>
      <c r="E338">
        <v>4</v>
      </c>
      <c r="F338" t="s">
        <v>16</v>
      </c>
      <c r="G338" t="s">
        <v>20</v>
      </c>
      <c r="H338">
        <v>0.15</v>
      </c>
      <c r="I338">
        <v>1.5</v>
      </c>
      <c r="J338">
        <v>4</v>
      </c>
      <c r="K338">
        <v>0.1</v>
      </c>
      <c r="L338">
        <v>6.7</v>
      </c>
      <c r="M338">
        <v>15</v>
      </c>
      <c r="N338" t="s">
        <v>63</v>
      </c>
    </row>
    <row r="339" spans="1:14">
      <c r="A339" t="str">
        <f>Hyperlink("https://www.diodes.com/part/view/DESD24VF1BL","DESD24VF1BL")</f>
        <v>DESD24VF1BL</v>
      </c>
      <c r="B339" t="str">
        <f>Hyperlink("https://www.diodes.com/assets/Datasheets/DESD24VF1BL.pdf","DESD24VF1BL Datasheet")</f>
        <v>DESD24VF1BL Datasheet</v>
      </c>
      <c r="C339" t="s">
        <v>195</v>
      </c>
      <c r="D339" t="s">
        <v>23</v>
      </c>
      <c r="F339" t="s">
        <v>27</v>
      </c>
      <c r="G339" t="s">
        <v>20</v>
      </c>
      <c r="H339">
        <v>0.45</v>
      </c>
      <c r="I339">
        <v>24</v>
      </c>
      <c r="J339">
        <v>25</v>
      </c>
      <c r="K339">
        <v>0.03</v>
      </c>
      <c r="L339">
        <v>23</v>
      </c>
      <c r="M339" t="s">
        <v>187</v>
      </c>
      <c r="N339" t="s">
        <v>25</v>
      </c>
    </row>
    <row r="340" spans="1:14">
      <c r="A340" t="str">
        <f>Hyperlink("https://www.diodes.com/part/view/DESD24VF1BLP3","DESD24VF1BLP3")</f>
        <v>DESD24VF1BLP3</v>
      </c>
      <c r="B340" t="str">
        <f>Hyperlink("https://www.diodes.com/assets/Datasheets/DESD24VF1BLP3.pdf","DESD24VF1BLP3 Datasheet")</f>
        <v>DESD24VF1BLP3 Datasheet</v>
      </c>
      <c r="C340" t="s">
        <v>195</v>
      </c>
      <c r="D340" t="s">
        <v>23</v>
      </c>
      <c r="F340" t="s">
        <v>16</v>
      </c>
      <c r="G340" t="s">
        <v>20</v>
      </c>
      <c r="H340">
        <v>0.3</v>
      </c>
      <c r="I340">
        <v>24</v>
      </c>
      <c r="J340">
        <v>25</v>
      </c>
      <c r="K340">
        <v>0.1</v>
      </c>
      <c r="L340">
        <v>23</v>
      </c>
      <c r="M340" t="s">
        <v>187</v>
      </c>
      <c r="N340" t="s">
        <v>137</v>
      </c>
    </row>
    <row r="341" spans="1:14">
      <c r="A341" t="str">
        <f>Hyperlink("https://www.diodes.com/part/view/DESD24VF1BLQ","DESD24VF1BLQ")</f>
        <v>DESD24VF1BLQ</v>
      </c>
      <c r="B341" t="str">
        <f>Hyperlink("https://www.diodes.com/assets/Datasheets/DESD24VF1BLQ.pdf","DESD24VF1BLQ Datasheet")</f>
        <v>DESD24VF1BLQ Datasheet</v>
      </c>
      <c r="C341" t="s">
        <v>195</v>
      </c>
      <c r="D341" t="s">
        <v>15</v>
      </c>
      <c r="F341" t="s">
        <v>16</v>
      </c>
      <c r="G341" t="s">
        <v>20</v>
      </c>
      <c r="H341">
        <v>0.3</v>
      </c>
      <c r="I341">
        <v>24</v>
      </c>
      <c r="J341">
        <v>25</v>
      </c>
      <c r="K341">
        <v>0.03</v>
      </c>
      <c r="L341">
        <v>32</v>
      </c>
      <c r="M341">
        <v>9</v>
      </c>
      <c r="N341" t="s">
        <v>25</v>
      </c>
    </row>
    <row r="342" spans="1:14">
      <c r="A342" t="str">
        <f>Hyperlink("https://www.diodes.com/part/view/DESD24VL1BAQ","DESD24VL1BAQ")</f>
        <v>DESD24VL1BAQ</v>
      </c>
      <c r="B342" t="str">
        <f>Hyperlink("https://www.diodes.com/assets/Datasheets/DESD3V3L1BAQ-DESD24VL1BAQ.pdf","DESD3V3L1BAQ DESD24VL1BAQ Datasheet")</f>
        <v>DESD3V3L1BAQ DESD24VL1BAQ Datasheet</v>
      </c>
      <c r="C342" t="s">
        <v>69</v>
      </c>
      <c r="D342" t="s">
        <v>15</v>
      </c>
      <c r="F342" t="s">
        <v>16</v>
      </c>
      <c r="G342" t="s">
        <v>20</v>
      </c>
      <c r="I342">
        <v>24</v>
      </c>
      <c r="J342">
        <v>24</v>
      </c>
      <c r="L342">
        <v>38</v>
      </c>
      <c r="N342" t="s">
        <v>39</v>
      </c>
    </row>
    <row r="343" spans="1:14">
      <c r="A343" t="str">
        <f>Hyperlink("https://www.diodes.com/part/view/DESD24VL2BTQ","DESD24VL2BTQ")</f>
        <v>DESD24VL2BTQ</v>
      </c>
      <c r="B343" t="str">
        <f>Hyperlink("https://www.diodes.com/assets/Datasheets/DESD3V3L2BTQ-DESD24VL2BTQ.pdf","DESD3V3L2BTQ DESD24VL2BTQ Datasheet")</f>
        <v>DESD3V3L2BTQ DESD24VL2BTQ Datasheet</v>
      </c>
      <c r="C343" t="s">
        <v>185</v>
      </c>
      <c r="D343" t="s">
        <v>15</v>
      </c>
      <c r="F343" t="s">
        <v>16</v>
      </c>
      <c r="G343" t="s">
        <v>127</v>
      </c>
      <c r="H343">
        <v>11</v>
      </c>
      <c r="I343">
        <v>24</v>
      </c>
      <c r="J343">
        <v>24</v>
      </c>
      <c r="K343">
        <v>0.5</v>
      </c>
      <c r="L343">
        <v>38</v>
      </c>
      <c r="M343">
        <v>30</v>
      </c>
      <c r="N343" t="s">
        <v>35</v>
      </c>
    </row>
    <row r="344" spans="1:14">
      <c r="A344" t="str">
        <f>Hyperlink("https://www.diodes.com/part/view/DESD24VS2SO","DESD24VS2SO")</f>
        <v>DESD24VS2SO</v>
      </c>
      <c r="B344" t="str">
        <f>Hyperlink("https://www.diodes.com/assets/Datasheets/DESD24VS2SO.pdf","DESD24VS2SO Datasheet")</f>
        <v>DESD24VS2SO Datasheet</v>
      </c>
      <c r="C344" t="s">
        <v>196</v>
      </c>
      <c r="D344" t="s">
        <v>23</v>
      </c>
      <c r="E344">
        <v>5</v>
      </c>
      <c r="F344" t="s">
        <v>16</v>
      </c>
      <c r="G344" t="s">
        <v>197</v>
      </c>
      <c r="H344">
        <v>42</v>
      </c>
      <c r="I344">
        <v>24</v>
      </c>
      <c r="J344">
        <v>26</v>
      </c>
      <c r="L344">
        <v>41</v>
      </c>
      <c r="M344" t="s">
        <v>28</v>
      </c>
      <c r="N344" t="s">
        <v>35</v>
      </c>
    </row>
    <row r="345" spans="1:14">
      <c r="A345" t="str">
        <f>Hyperlink("https://www.diodes.com/part/view/DESD24VS2UTQ","DESD24VS2UTQ")</f>
        <v>DESD24VS2UTQ</v>
      </c>
      <c r="B345" t="str">
        <f>Hyperlink("https://www.diodes.com/assets/Datasheets/DESDxxVxS2UTQ-SERIES.pdf","DESDxxVxS2UTQ SERIES Datasheet")</f>
        <v>DESDxxVxS2UTQ SERIES Datasheet</v>
      </c>
      <c r="C345" t="s">
        <v>186</v>
      </c>
      <c r="D345" t="s">
        <v>15</v>
      </c>
      <c r="E345">
        <v>3</v>
      </c>
      <c r="F345" t="s">
        <v>16</v>
      </c>
      <c r="G345" t="s">
        <v>17</v>
      </c>
      <c r="H345">
        <v>30</v>
      </c>
      <c r="I345">
        <v>24</v>
      </c>
      <c r="J345">
        <v>26.5</v>
      </c>
      <c r="K345">
        <v>0.5</v>
      </c>
      <c r="L345">
        <v>45</v>
      </c>
      <c r="M345" t="s">
        <v>28</v>
      </c>
      <c r="N345" t="s">
        <v>35</v>
      </c>
    </row>
    <row r="346" spans="1:14">
      <c r="A346" t="str">
        <f>Hyperlink("https://www.diodes.com/part/view/DESD24VS5U6SOQ","DESD24VS5U6SOQ")</f>
        <v>DESD24VS5U6SOQ</v>
      </c>
      <c r="B346" t="str">
        <f>Hyperlink("https://www.diodes.com/assets/Datasheets/DESD24VS5U6SOQ.pdf","DESD24VS5U6SOQ Datasheet")</f>
        <v>DESD24VS5U6SOQ Datasheet</v>
      </c>
      <c r="C346" t="s">
        <v>198</v>
      </c>
      <c r="D346" t="s">
        <v>15</v>
      </c>
      <c r="F346" t="s">
        <v>16</v>
      </c>
      <c r="G346" t="s">
        <v>19</v>
      </c>
      <c r="H346">
        <v>45</v>
      </c>
      <c r="I346">
        <v>24</v>
      </c>
      <c r="J346">
        <v>25.5</v>
      </c>
      <c r="K346">
        <v>0.1</v>
      </c>
      <c r="L346">
        <v>45</v>
      </c>
      <c r="M346" t="s">
        <v>199</v>
      </c>
      <c r="N346" t="s">
        <v>44</v>
      </c>
    </row>
    <row r="347" spans="1:14">
      <c r="A347" t="str">
        <f>Hyperlink("https://www.diodes.com/part/view/DESD2CAN2SOQ","DESD2CAN2SOQ")</f>
        <v>DESD2CAN2SOQ</v>
      </c>
      <c r="B347" t="str">
        <f>Hyperlink("https://www.diodes.com/assets/Datasheets/DESD2CAN2SOQ.pdf","DESD2CAN2SOQ Datasheet")</f>
        <v>DESD2CAN2SOQ Datasheet</v>
      </c>
      <c r="C347" t="s">
        <v>189</v>
      </c>
      <c r="D347" t="s">
        <v>23</v>
      </c>
      <c r="E347">
        <v>5</v>
      </c>
      <c r="F347" t="s">
        <v>16</v>
      </c>
      <c r="G347" t="s">
        <v>127</v>
      </c>
      <c r="H347">
        <v>25</v>
      </c>
      <c r="I347">
        <v>24</v>
      </c>
      <c r="J347">
        <v>25.4</v>
      </c>
      <c r="K347">
        <v>0.001</v>
      </c>
      <c r="L347">
        <v>41</v>
      </c>
      <c r="M347">
        <v>30</v>
      </c>
      <c r="N347" t="s">
        <v>35</v>
      </c>
    </row>
    <row r="348" spans="1:14">
      <c r="A348" t="str">
        <f>Hyperlink("https://www.diodes.com/part/view/DESD2ETH1GSOQ","DESD2ETH1GSOQ")</f>
        <v>DESD2ETH1GSOQ</v>
      </c>
      <c r="B348" t="str">
        <f>Hyperlink("https://www.diodes.com/assets/Datasheets/DESD2ETH1GSOQ.pdf","DESD2ETH1GSOQ Datasheet")</f>
        <v>DESD2ETH1GSOQ Datasheet</v>
      </c>
      <c r="C348" t="s">
        <v>200</v>
      </c>
      <c r="D348" t="s">
        <v>15</v>
      </c>
      <c r="E348">
        <v>2.3</v>
      </c>
      <c r="F348" t="s">
        <v>16</v>
      </c>
      <c r="G348" t="s">
        <v>17</v>
      </c>
      <c r="H348">
        <v>1.3</v>
      </c>
      <c r="I348">
        <v>24</v>
      </c>
      <c r="K348">
        <v>0.1</v>
      </c>
      <c r="M348" t="s">
        <v>28</v>
      </c>
      <c r="N348" t="s">
        <v>35</v>
      </c>
    </row>
    <row r="349" spans="1:14">
      <c r="A349" t="str">
        <f>Hyperlink("https://www.diodes.com/part/view/DESD2FLEX2SOQ","DESD2FLEX2SOQ")</f>
        <v>DESD2FLEX2SOQ</v>
      </c>
      <c r="B349" t="str">
        <f>Hyperlink("https://www.diodes.com/assets/Datasheets/DESD2FLEX2SOQ.pdf","DESD2FLEX2SOQ Datasheet")</f>
        <v>DESD2FLEX2SOQ Datasheet</v>
      </c>
      <c r="C349" t="s">
        <v>191</v>
      </c>
      <c r="D349" t="s">
        <v>23</v>
      </c>
      <c r="E349">
        <v>5</v>
      </c>
      <c r="F349" t="s">
        <v>16</v>
      </c>
      <c r="G349" t="s">
        <v>127</v>
      </c>
      <c r="H349">
        <v>25</v>
      </c>
      <c r="I349">
        <v>24</v>
      </c>
      <c r="J349">
        <v>25.4</v>
      </c>
      <c r="K349">
        <v>0.001</v>
      </c>
      <c r="L349">
        <v>41</v>
      </c>
      <c r="M349">
        <v>30</v>
      </c>
      <c r="N349" t="s">
        <v>35</v>
      </c>
    </row>
    <row r="350" spans="1:14">
      <c r="A350" t="str">
        <f>Hyperlink("https://www.diodes.com/part/view/DESD2IVN27V3WQ","DESD2IVN27V3WQ")</f>
        <v>DESD2IVN27V3WQ</v>
      </c>
      <c r="B350" t="str">
        <f>Hyperlink("https://www.diodes.com/assets/Datasheets/DESD2IVN27V3WQ.pdf","DESD2IVN27V3WQ Datasheet")</f>
        <v>DESD2IVN27V3WQ Datasheet</v>
      </c>
      <c r="C350" t="s">
        <v>189</v>
      </c>
      <c r="D350" t="s">
        <v>15</v>
      </c>
      <c r="E350">
        <v>3</v>
      </c>
      <c r="F350" t="s">
        <v>16</v>
      </c>
      <c r="G350" t="s">
        <v>127</v>
      </c>
      <c r="H350">
        <v>14</v>
      </c>
      <c r="I350">
        <v>27</v>
      </c>
      <c r="J350">
        <v>28</v>
      </c>
      <c r="K350">
        <v>0.001</v>
      </c>
      <c r="L350">
        <v>45</v>
      </c>
      <c r="M350">
        <v>30</v>
      </c>
      <c r="N350" t="s">
        <v>38</v>
      </c>
    </row>
    <row r="351" spans="1:14">
      <c r="A351" t="str">
        <f>Hyperlink("https://www.diodes.com/part/view/DESD2V5Z1BCSF","DESD2V5Z1BCSF")</f>
        <v>DESD2V5Z1BCSF</v>
      </c>
      <c r="B351" t="str">
        <f>Hyperlink("https://www.diodes.com/assets/Datasheets/DESD2V5Z1BCSF.pdf","DESD2V5Z1BCSF Datasheet")</f>
        <v>DESD2V5Z1BCSF Datasheet</v>
      </c>
      <c r="C351" t="s">
        <v>69</v>
      </c>
      <c r="D351" t="s">
        <v>23</v>
      </c>
      <c r="F351" t="s">
        <v>27</v>
      </c>
      <c r="G351" t="s">
        <v>20</v>
      </c>
      <c r="H351">
        <v>0.25</v>
      </c>
      <c r="I351">
        <v>2.5</v>
      </c>
      <c r="J351">
        <v>5</v>
      </c>
      <c r="K351">
        <v>1</v>
      </c>
      <c r="L351">
        <v>6</v>
      </c>
      <c r="M351" t="s">
        <v>46</v>
      </c>
      <c r="N351" t="s">
        <v>71</v>
      </c>
    </row>
    <row r="352" spans="1:14">
      <c r="A352" t="str">
        <f>Hyperlink("https://www.diodes.com/part/view/DESD30VF1BL","DESD30VF1BL")</f>
        <v>DESD30VF1BL</v>
      </c>
      <c r="B352" t="str">
        <f>Hyperlink("https://www.diodes.com/assets/Datasheets/DESD30VF1BL.pdf","DESD30VF1BL Datasheet")</f>
        <v>DESD30VF1BL Datasheet</v>
      </c>
      <c r="C352" t="s">
        <v>201</v>
      </c>
      <c r="D352" t="s">
        <v>23</v>
      </c>
      <c r="F352" t="s">
        <v>27</v>
      </c>
      <c r="G352" t="s">
        <v>20</v>
      </c>
      <c r="H352">
        <v>0.3</v>
      </c>
      <c r="I352">
        <v>30</v>
      </c>
      <c r="J352">
        <v>31</v>
      </c>
      <c r="K352">
        <v>0.0001</v>
      </c>
      <c r="M352" t="s">
        <v>187</v>
      </c>
      <c r="N352" t="s">
        <v>25</v>
      </c>
    </row>
    <row r="353" spans="1:14">
      <c r="A353" t="str">
        <f>Hyperlink("https://www.diodes.com/part/view/DESD30VF1BLQ","DESD30VF1BLQ")</f>
        <v>DESD30VF1BLQ</v>
      </c>
      <c r="B353" t="str">
        <f>Hyperlink("https://www.diodes.com/assets/Datasheets/DESD30VF1BLQ.pdf","DESD30VF1BLQ Datasheet")</f>
        <v>DESD30VF1BLQ Datasheet</v>
      </c>
      <c r="C353" t="s">
        <v>202</v>
      </c>
      <c r="D353" t="s">
        <v>15</v>
      </c>
      <c r="E353">
        <v>1</v>
      </c>
      <c r="F353" t="s">
        <v>16</v>
      </c>
      <c r="G353" t="s">
        <v>17</v>
      </c>
      <c r="H353">
        <v>0.3</v>
      </c>
      <c r="I353">
        <v>30</v>
      </c>
      <c r="J353">
        <v>31</v>
      </c>
      <c r="K353">
        <v>0.0001</v>
      </c>
      <c r="M353" t="s">
        <v>187</v>
      </c>
      <c r="N353" t="s">
        <v>25</v>
      </c>
    </row>
    <row r="354" spans="1:14">
      <c r="A354" t="str">
        <f>Hyperlink("https://www.diodes.com/part/view/DESD32VS2SO","DESD32VS2SO")</f>
        <v>DESD32VS2SO</v>
      </c>
      <c r="B354" t="str">
        <f>Hyperlink("https://www.diodes.com/assets/Datasheets/DESD32VS2SO.pdf","DESD32VS2SO Datasheet")</f>
        <v>DESD32VS2SO Datasheet</v>
      </c>
      <c r="C354" t="s">
        <v>203</v>
      </c>
      <c r="D354" t="s">
        <v>23</v>
      </c>
      <c r="E354">
        <v>4</v>
      </c>
      <c r="F354" t="s">
        <v>16</v>
      </c>
      <c r="G354" t="s">
        <v>197</v>
      </c>
      <c r="H354">
        <v>36</v>
      </c>
      <c r="I354">
        <v>32</v>
      </c>
      <c r="J354">
        <v>34</v>
      </c>
      <c r="L354">
        <v>50</v>
      </c>
      <c r="M354" t="s">
        <v>28</v>
      </c>
      <c r="N354" t="s">
        <v>35</v>
      </c>
    </row>
    <row r="355" spans="1:14">
      <c r="A355" t="str">
        <f>Hyperlink("https://www.diodes.com/part/view/DESD32VS2SOQ","DESD32VS2SOQ")</f>
        <v>DESD32VS2SOQ</v>
      </c>
      <c r="B355" t="str">
        <f>Hyperlink("https://www.diodes.com/assets/Datasheets/DESD32VS2SOQ.pdf","DESD32VS2SOQ Datasheet")</f>
        <v>DESD32VS2SOQ Datasheet</v>
      </c>
      <c r="C355" t="s">
        <v>204</v>
      </c>
      <c r="D355" t="s">
        <v>15</v>
      </c>
      <c r="F355" t="s">
        <v>16</v>
      </c>
      <c r="G355" t="s">
        <v>41</v>
      </c>
      <c r="H355">
        <v>36</v>
      </c>
      <c r="I355">
        <v>32</v>
      </c>
      <c r="J355">
        <v>34</v>
      </c>
      <c r="K355">
        <v>0.1</v>
      </c>
      <c r="L355">
        <v>50</v>
      </c>
      <c r="M355" t="s">
        <v>28</v>
      </c>
      <c r="N355" t="s">
        <v>35</v>
      </c>
    </row>
    <row r="356" spans="1:14">
      <c r="A356" t="str">
        <f>Hyperlink("https://www.diodes.com/part/view/DESD34VS2SO","DESD34VS2SO")</f>
        <v>DESD34VS2SO</v>
      </c>
      <c r="B356" t="str">
        <f>Hyperlink("https://www.diodes.com/assets/Datasheets/DESD34VS2SO.pdf","DESD34VS2SO Datasheet")</f>
        <v>DESD34VS2SO Datasheet</v>
      </c>
      <c r="C356" t="s">
        <v>205</v>
      </c>
      <c r="D356" t="s">
        <v>23</v>
      </c>
      <c r="E356">
        <v>7</v>
      </c>
      <c r="F356" t="s">
        <v>16</v>
      </c>
      <c r="G356" t="s">
        <v>41</v>
      </c>
      <c r="H356">
        <v>45</v>
      </c>
      <c r="I356">
        <v>34</v>
      </c>
      <c r="J356">
        <v>36</v>
      </c>
      <c r="K356">
        <v>0.001</v>
      </c>
      <c r="L356">
        <v>57</v>
      </c>
      <c r="M356">
        <v>30</v>
      </c>
      <c r="N356" t="s">
        <v>35</v>
      </c>
    </row>
    <row r="357" spans="1:14">
      <c r="A357" t="str">
        <f>Hyperlink("https://www.diodes.com/part/view/DESD3512SO","DESD3512SO")</f>
        <v>DESD3512SO</v>
      </c>
      <c r="B357" t="str">
        <f>Hyperlink("https://www.diodes.com/assets/Datasheets/DESD3512SO.pdf","DESD3512SO Datasheet")</f>
        <v>DESD3512SO Datasheet</v>
      </c>
      <c r="C357" t="s">
        <v>189</v>
      </c>
      <c r="D357" t="s">
        <v>23</v>
      </c>
      <c r="E357">
        <v>4</v>
      </c>
      <c r="F357" t="s">
        <v>16</v>
      </c>
      <c r="G357" t="s">
        <v>127</v>
      </c>
      <c r="H357">
        <v>32</v>
      </c>
      <c r="I357">
        <v>35</v>
      </c>
      <c r="J357">
        <v>36</v>
      </c>
      <c r="K357">
        <v>0.5</v>
      </c>
      <c r="L357">
        <v>60</v>
      </c>
      <c r="M357">
        <v>30</v>
      </c>
      <c r="N357" t="s">
        <v>35</v>
      </c>
    </row>
    <row r="358" spans="1:14">
      <c r="A358" t="str">
        <f>Hyperlink("https://www.diodes.com/part/view/DESD35VF1BL","DESD35VF1BL")</f>
        <v>DESD35VF1BL</v>
      </c>
      <c r="B358" t="str">
        <f>Hyperlink("https://www.diodes.com/assets/Datasheets/DESD35VF1BL.pdf","DESD35VF1BL Datasheet")</f>
        <v>DESD35VF1BL Datasheet</v>
      </c>
      <c r="C358" t="s">
        <v>69</v>
      </c>
      <c r="D358" t="s">
        <v>23</v>
      </c>
      <c r="F358" t="s">
        <v>27</v>
      </c>
      <c r="G358" t="s">
        <v>20</v>
      </c>
      <c r="H358">
        <v>0.45</v>
      </c>
      <c r="I358">
        <v>35</v>
      </c>
      <c r="J358">
        <v>36</v>
      </c>
      <c r="K358">
        <v>0.03</v>
      </c>
      <c r="L358">
        <v>20</v>
      </c>
      <c r="M358" t="s">
        <v>188</v>
      </c>
      <c r="N358" t="s">
        <v>25</v>
      </c>
    </row>
    <row r="359" spans="1:14">
      <c r="A359" t="str">
        <f>Hyperlink("https://www.diodes.com/part/view/DESD35VF1BLP3","DESD35VF1BLP3")</f>
        <v>DESD35VF1BLP3</v>
      </c>
      <c r="B359" t="str">
        <f>Hyperlink("https://www.diodes.com/assets/Datasheets/DESD35VF1BLP3.pdf","DESD35VF1BLP3 Datasheet")</f>
        <v>DESD35VF1BLP3 Datasheet</v>
      </c>
      <c r="C359" t="s">
        <v>206</v>
      </c>
      <c r="D359" t="s">
        <v>23</v>
      </c>
      <c r="F359" t="s">
        <v>27</v>
      </c>
      <c r="G359" t="s">
        <v>20</v>
      </c>
      <c r="H359">
        <v>0.3</v>
      </c>
      <c r="I359">
        <v>35</v>
      </c>
      <c r="J359">
        <v>36</v>
      </c>
      <c r="K359">
        <v>1</v>
      </c>
      <c r="L359">
        <v>20</v>
      </c>
      <c r="M359" t="s">
        <v>207</v>
      </c>
      <c r="N359" t="s">
        <v>137</v>
      </c>
    </row>
    <row r="360" spans="1:14">
      <c r="A360" t="str">
        <f>Hyperlink("https://www.diodes.com/part/view/DESD35VF1BLQ","DESD35VF1BLQ")</f>
        <v>DESD35VF1BLQ</v>
      </c>
      <c r="B360" t="str">
        <f>Hyperlink("https://www.diodes.com/assets/Datasheets/DESD35VF1BLQ.pdf","DESD35VF1BLQ Datasheet")</f>
        <v>DESD35VF1BLQ Datasheet</v>
      </c>
      <c r="C360" t="s">
        <v>206</v>
      </c>
      <c r="D360" t="s">
        <v>15</v>
      </c>
      <c r="F360" t="s">
        <v>16</v>
      </c>
      <c r="G360" t="s">
        <v>20</v>
      </c>
      <c r="H360">
        <v>0.3</v>
      </c>
      <c r="I360">
        <v>35</v>
      </c>
      <c r="J360">
        <v>36</v>
      </c>
      <c r="K360">
        <v>0.03</v>
      </c>
      <c r="L360">
        <v>40</v>
      </c>
      <c r="M360" t="s">
        <v>103</v>
      </c>
      <c r="N360" t="s">
        <v>25</v>
      </c>
    </row>
    <row r="361" spans="1:14">
      <c r="A361" t="str">
        <f>Hyperlink("https://www.diodes.com/part/view/DESD36VS2UTQ","DESD36VS2UTQ")</f>
        <v>DESD36VS2UTQ</v>
      </c>
      <c r="B361" t="str">
        <f>Hyperlink("https://www.diodes.com/assets/Datasheets/DESDxxVxS2UTQ-SERIES.pdf","DESDxxVxS2UTQ SERIES Datasheet")</f>
        <v>DESDxxVxS2UTQ SERIES Datasheet</v>
      </c>
      <c r="C361" t="s">
        <v>186</v>
      </c>
      <c r="D361" t="s">
        <v>15</v>
      </c>
      <c r="E361">
        <v>2</v>
      </c>
      <c r="F361" t="s">
        <v>16</v>
      </c>
      <c r="G361" t="s">
        <v>17</v>
      </c>
      <c r="H361">
        <v>20</v>
      </c>
      <c r="I361">
        <v>2.4</v>
      </c>
      <c r="J361">
        <v>40</v>
      </c>
      <c r="K361">
        <v>0.5</v>
      </c>
      <c r="L361">
        <v>65</v>
      </c>
      <c r="M361" t="s">
        <v>28</v>
      </c>
      <c r="N361" t="s">
        <v>35</v>
      </c>
    </row>
    <row r="362" spans="1:14">
      <c r="A362" t="str">
        <f>Hyperlink("https://www.diodes.com/part/view/DESD3V3E1BL","DESD3V3E1BL")</f>
        <v>DESD3V3E1BL</v>
      </c>
      <c r="B362" t="str">
        <f>Hyperlink("https://www.diodes.com/assets/Datasheets/DESD3V3E1BL.pdf","DESD3V3E1BL Datasheet")</f>
        <v>DESD3V3E1BL Datasheet</v>
      </c>
      <c r="C362" t="s">
        <v>144</v>
      </c>
      <c r="D362" t="s">
        <v>23</v>
      </c>
      <c r="F362" t="s">
        <v>16</v>
      </c>
      <c r="G362" t="s">
        <v>20</v>
      </c>
      <c r="H362">
        <v>13</v>
      </c>
      <c r="I362">
        <v>3.3</v>
      </c>
      <c r="J362">
        <v>3.8</v>
      </c>
      <c r="K362">
        <v>1</v>
      </c>
      <c r="L362">
        <v>7</v>
      </c>
      <c r="M362">
        <v>25</v>
      </c>
      <c r="N362" t="s">
        <v>25</v>
      </c>
    </row>
    <row r="363" spans="1:14">
      <c r="A363" t="str">
        <f>Hyperlink("https://www.diodes.com/part/view/DESD3V3L1BAQ","DESD3V3L1BAQ")</f>
        <v>DESD3V3L1BAQ</v>
      </c>
      <c r="B363" t="str">
        <f>Hyperlink("https://www.diodes.com/assets/Datasheets/DESD3V3L1BAQ-DESD24VL1BAQ.pdf","DESD3V3L1BAQ DESD24VL1BAQ Datasheet")</f>
        <v>DESD3V3L1BAQ DESD24VL1BAQ Datasheet</v>
      </c>
      <c r="C363" t="s">
        <v>69</v>
      </c>
      <c r="D363" t="s">
        <v>15</v>
      </c>
      <c r="F363" t="s">
        <v>16</v>
      </c>
      <c r="G363" t="s">
        <v>20</v>
      </c>
      <c r="H363">
        <v>56</v>
      </c>
      <c r="I363">
        <v>3.3</v>
      </c>
      <c r="J363">
        <v>3.75</v>
      </c>
      <c r="L363">
        <v>10</v>
      </c>
      <c r="M363" t="s">
        <v>28</v>
      </c>
      <c r="N363" t="s">
        <v>39</v>
      </c>
    </row>
    <row r="364" spans="1:14">
      <c r="A364" t="str">
        <f>Hyperlink("https://www.diodes.com/part/view/DESD3V3L2BTQ","DESD3V3L2BTQ")</f>
        <v>DESD3V3L2BTQ</v>
      </c>
      <c r="B364" t="str">
        <f>Hyperlink("https://www.diodes.com/assets/Datasheets/DESD3V3L2BTQ-DESD24VL2BTQ.pdf","DESD3V3L2BTQ DESD24VL2BTQ Datasheet")</f>
        <v>DESD3V3L2BTQ DESD24VL2BTQ Datasheet</v>
      </c>
      <c r="C364" t="s">
        <v>185</v>
      </c>
      <c r="D364" t="s">
        <v>15</v>
      </c>
      <c r="F364" t="s">
        <v>16</v>
      </c>
      <c r="G364" t="s">
        <v>127</v>
      </c>
      <c r="H364">
        <v>55</v>
      </c>
      <c r="I364">
        <v>3.3</v>
      </c>
      <c r="J364">
        <v>3.75</v>
      </c>
      <c r="K364">
        <v>1</v>
      </c>
      <c r="L364">
        <v>10</v>
      </c>
      <c r="M364">
        <v>30</v>
      </c>
      <c r="N364" t="s">
        <v>35</v>
      </c>
    </row>
    <row r="365" spans="1:14">
      <c r="A365" t="str">
        <f>Hyperlink("https://www.diodes.com/part/view/DESD3V3S1BL","DESD3V3S1BL")</f>
        <v>DESD3V3S1BL</v>
      </c>
      <c r="B365" t="str">
        <f>Hyperlink("https://www.diodes.com/assets/Datasheets/DESD3V3S1BL.pdf","DESD3V3S1BL Datasheet")</f>
        <v>DESD3V3S1BL Datasheet</v>
      </c>
      <c r="C365" t="s">
        <v>208</v>
      </c>
      <c r="D365" t="s">
        <v>23</v>
      </c>
      <c r="E365">
        <v>5</v>
      </c>
      <c r="F365" t="s">
        <v>16</v>
      </c>
      <c r="G365" t="s">
        <v>20</v>
      </c>
      <c r="H365">
        <v>10</v>
      </c>
      <c r="I365">
        <v>3.3</v>
      </c>
      <c r="J365">
        <v>3.8</v>
      </c>
      <c r="K365">
        <v>0.01</v>
      </c>
      <c r="L365">
        <v>7</v>
      </c>
      <c r="M365">
        <v>25</v>
      </c>
      <c r="N365" t="s">
        <v>25</v>
      </c>
    </row>
    <row r="366" spans="1:14">
      <c r="A366" t="str">
        <f>Hyperlink("https://www.diodes.com/part/view/DESD3V3S1BLP3","DESD3V3S1BLP3")</f>
        <v>DESD3V3S1BLP3</v>
      </c>
      <c r="B366" t="str">
        <f>Hyperlink("https://www.diodes.com/assets/Datasheets/DESD3V3S1BLP3.pdf","DESD3V3S1BLP3 Datasheet")</f>
        <v>DESD3V3S1BLP3 Datasheet</v>
      </c>
      <c r="C366" t="s">
        <v>209</v>
      </c>
      <c r="D366" t="s">
        <v>23</v>
      </c>
      <c r="E366">
        <v>5</v>
      </c>
      <c r="F366" t="s">
        <v>16</v>
      </c>
      <c r="G366" t="s">
        <v>20</v>
      </c>
      <c r="H366">
        <v>10</v>
      </c>
      <c r="I366">
        <v>3.3</v>
      </c>
      <c r="J366">
        <v>3.8</v>
      </c>
      <c r="K366">
        <v>0.01</v>
      </c>
      <c r="L366">
        <v>7</v>
      </c>
      <c r="M366">
        <v>25</v>
      </c>
      <c r="N366" t="s">
        <v>63</v>
      </c>
    </row>
    <row r="367" spans="1:14">
      <c r="A367" t="str">
        <f>Hyperlink("https://www.diodes.com/part/view/DESD3V3S2UTQ","DESD3V3S2UTQ")</f>
        <v>DESD3V3S2UTQ</v>
      </c>
      <c r="B367" t="str">
        <f>Hyperlink("https://www.diodes.com/assets/Datasheets/DESDxxVxS2UTQ-SERIES.pdf","DESDxxVxS2UTQ SERIES Datasheet")</f>
        <v>DESDxxVxS2UTQ SERIES Datasheet</v>
      </c>
      <c r="C367" t="s">
        <v>186</v>
      </c>
      <c r="D367" t="s">
        <v>15</v>
      </c>
      <c r="E367">
        <v>20</v>
      </c>
      <c r="F367" t="s">
        <v>16</v>
      </c>
      <c r="G367" t="s">
        <v>17</v>
      </c>
      <c r="H367">
        <v>180</v>
      </c>
      <c r="I367">
        <v>3.3</v>
      </c>
      <c r="J367">
        <v>5.2</v>
      </c>
      <c r="K367">
        <v>1</v>
      </c>
      <c r="L367">
        <v>12</v>
      </c>
      <c r="M367" t="s">
        <v>28</v>
      </c>
      <c r="N367" t="s">
        <v>35</v>
      </c>
    </row>
    <row r="368" spans="1:14">
      <c r="A368" t="str">
        <f>Hyperlink("https://www.diodes.com/part/view/DESD3V3X1BCSF","DESD3V3X1BCSF")</f>
        <v>DESD3V3X1BCSF</v>
      </c>
      <c r="B368" t="str">
        <f>Hyperlink("https://www.diodes.com/assets/Datasheets/DESD3V3X1BCSF.pdf","DESD3V3X1BCSF Datasheet")</f>
        <v>DESD3V3X1BCSF Datasheet</v>
      </c>
      <c r="C368" t="s">
        <v>144</v>
      </c>
      <c r="D368" t="s">
        <v>23</v>
      </c>
      <c r="F368" t="s">
        <v>27</v>
      </c>
      <c r="G368" t="s">
        <v>20</v>
      </c>
      <c r="H368">
        <v>0.21</v>
      </c>
      <c r="I368">
        <v>3.3</v>
      </c>
      <c r="J368">
        <v>5</v>
      </c>
      <c r="M368">
        <v>10</v>
      </c>
      <c r="N368" t="s">
        <v>71</v>
      </c>
    </row>
    <row r="369" spans="1:14">
      <c r="A369" t="str">
        <f>Hyperlink("https://www.diodes.com/part/view/DESD3V3XA1BCSF","DESD3V3XA1BCSF")</f>
        <v>DESD3V3XA1BCSF</v>
      </c>
      <c r="B369" t="str">
        <f>Hyperlink("https://www.diodes.com/assets/Datasheets/DESD3V3XA1BCSF.pdf","DESD3V3XA1BCSF Datasheet")</f>
        <v>DESD3V3XA1BCSF Datasheet</v>
      </c>
      <c r="C369" t="s">
        <v>144</v>
      </c>
      <c r="D369" t="s">
        <v>23</v>
      </c>
      <c r="F369" t="s">
        <v>27</v>
      </c>
      <c r="G369" t="s">
        <v>20</v>
      </c>
      <c r="H369">
        <v>0.3</v>
      </c>
      <c r="I369">
        <v>3.3</v>
      </c>
      <c r="J369">
        <v>5</v>
      </c>
      <c r="M369">
        <v>16</v>
      </c>
      <c r="N369" t="s">
        <v>71</v>
      </c>
    </row>
    <row r="370" spans="1:14">
      <c r="A370" t="str">
        <f>Hyperlink("https://www.diodes.com/part/view/DESD3V3Z1BCSF","DESD3V3Z1BCSF")</f>
        <v>DESD3V3Z1BCSF</v>
      </c>
      <c r="B370" t="str">
        <f>Hyperlink("https://www.diodes.com/assets/Datasheets/DESD3V3Z1BCSF.pdf","DESD3V3Z1BCSF Datasheet")</f>
        <v>DESD3V3Z1BCSF Datasheet</v>
      </c>
      <c r="C370" t="s">
        <v>69</v>
      </c>
      <c r="D370" t="s">
        <v>23</v>
      </c>
      <c r="F370" t="s">
        <v>16</v>
      </c>
      <c r="G370" t="s">
        <v>20</v>
      </c>
      <c r="H370">
        <v>0.17</v>
      </c>
      <c r="I370">
        <v>3.3</v>
      </c>
      <c r="J370">
        <v>5</v>
      </c>
      <c r="K370">
        <v>0.3</v>
      </c>
      <c r="L370">
        <v>8</v>
      </c>
      <c r="M370">
        <v>8</v>
      </c>
      <c r="N370" t="s">
        <v>71</v>
      </c>
    </row>
    <row r="371" spans="1:14">
      <c r="A371" t="str">
        <f>Hyperlink("https://www.diodes.com/part/view/DESD3V3Z1BCSFQ","DESD3V3Z1BCSFQ")</f>
        <v>DESD3V3Z1BCSFQ</v>
      </c>
      <c r="B371" t="str">
        <f>Hyperlink("https://www.diodes.com/assets/Datasheets/DESD3V3Z1BCSFQ.pdf","DESD3V3Z1BCSFQ Datasheet")</f>
        <v>DESD3V3Z1BCSFQ Datasheet</v>
      </c>
      <c r="C371" t="s">
        <v>69</v>
      </c>
      <c r="D371" t="s">
        <v>15</v>
      </c>
      <c r="F371" t="s">
        <v>16</v>
      </c>
      <c r="G371" t="s">
        <v>20</v>
      </c>
      <c r="H371">
        <v>0.25</v>
      </c>
      <c r="I371">
        <v>3.3</v>
      </c>
      <c r="J371">
        <v>5</v>
      </c>
      <c r="K371">
        <v>1</v>
      </c>
      <c r="L371">
        <v>8</v>
      </c>
      <c r="M371">
        <v>8</v>
      </c>
      <c r="N371" t="s">
        <v>71</v>
      </c>
    </row>
    <row r="372" spans="1:14">
      <c r="A372" t="str">
        <f>Hyperlink("https://www.diodes.com/part/view/DESD3V3ZS1BLP3","DESD3V3ZS1BLP3")</f>
        <v>DESD3V3ZS1BLP3</v>
      </c>
      <c r="B372" t="str">
        <f>Hyperlink("https://www.diodes.com/assets/Datasheets/DESD3V3ZS1BLP3.pdf","DESD3V3ZS1BLP3 Datasheet")</f>
        <v>DESD3V3ZS1BLP3 Datasheet</v>
      </c>
      <c r="C372" t="s">
        <v>136</v>
      </c>
      <c r="D372" t="s">
        <v>23</v>
      </c>
      <c r="E372">
        <v>4.0</v>
      </c>
      <c r="F372" t="s">
        <v>27</v>
      </c>
      <c r="G372" t="s">
        <v>17</v>
      </c>
      <c r="H372">
        <v>0.15</v>
      </c>
      <c r="I372">
        <v>3.3</v>
      </c>
      <c r="J372">
        <v>5.0</v>
      </c>
      <c r="K372">
        <v>0.1</v>
      </c>
      <c r="L372">
        <v>6.7</v>
      </c>
      <c r="M372">
        <v>14</v>
      </c>
      <c r="N372" t="s">
        <v>63</v>
      </c>
    </row>
    <row r="373" spans="1:14">
      <c r="A373" t="str">
        <f>Hyperlink("https://www.diodes.com/part/view/DESD5V0L1BAQ","DESD5V0L1BAQ")</f>
        <v>DESD5V0L1BAQ</v>
      </c>
      <c r="B373" t="str">
        <f>Hyperlink("https://www.diodes.com/assets/Datasheets/DESD3V3L1BAQ-DESD24VL1BAQ.pdf","DESD3V3L1BAQ DESD24VL1BAQ Datasheet")</f>
        <v>DESD3V3L1BAQ DESD24VL1BAQ Datasheet</v>
      </c>
      <c r="C373" t="s">
        <v>69</v>
      </c>
      <c r="D373" t="s">
        <v>15</v>
      </c>
      <c r="F373" t="s">
        <v>16</v>
      </c>
      <c r="G373" t="s">
        <v>20</v>
      </c>
      <c r="H373">
        <v>46</v>
      </c>
      <c r="I373">
        <v>5</v>
      </c>
      <c r="J373">
        <v>6</v>
      </c>
      <c r="L373">
        <v>12</v>
      </c>
      <c r="M373" t="s">
        <v>28</v>
      </c>
      <c r="N373" t="s">
        <v>39</v>
      </c>
    </row>
    <row r="374" spans="1:14">
      <c r="A374" t="str">
        <f>Hyperlink("https://www.diodes.com/part/view/DESD5V0L2BTQ","DESD5V0L2BTQ")</f>
        <v>DESD5V0L2BTQ</v>
      </c>
      <c r="B374" t="str">
        <f>Hyperlink("https://www.diodes.com/assets/Datasheets/DESD3V3L2BTQ-DESD24VL2BTQ.pdf","DESD3V3L2BTQ DESD24VL2BTQ Datasheet")</f>
        <v>DESD3V3L2BTQ DESD24VL2BTQ Datasheet</v>
      </c>
      <c r="C374" t="s">
        <v>185</v>
      </c>
      <c r="D374" t="s">
        <v>15</v>
      </c>
      <c r="F374" t="s">
        <v>16</v>
      </c>
      <c r="G374" t="s">
        <v>127</v>
      </c>
      <c r="H374">
        <v>45</v>
      </c>
      <c r="I374">
        <v>5</v>
      </c>
      <c r="J374">
        <v>6</v>
      </c>
      <c r="K374">
        <v>1</v>
      </c>
      <c r="L374">
        <v>12</v>
      </c>
      <c r="M374">
        <v>30</v>
      </c>
      <c r="N374" t="s">
        <v>35</v>
      </c>
    </row>
    <row r="375" spans="1:14">
      <c r="A375" t="str">
        <f>Hyperlink("https://www.diodes.com/part/view/DESD5V0S1BA","DESD5V0S1BA")</f>
        <v>DESD5V0S1BA</v>
      </c>
      <c r="B375" t="str">
        <f>Hyperlink("https://www.diodes.com/assets/Datasheets/DESD5V0S1BA.pdf","DESD5V0S1BA Datasheet")</f>
        <v>DESD5V0S1BA Datasheet</v>
      </c>
      <c r="D375" t="s">
        <v>23</v>
      </c>
      <c r="F375" t="s">
        <v>16</v>
      </c>
      <c r="G375" t="s">
        <v>20</v>
      </c>
      <c r="H375">
        <v>35</v>
      </c>
      <c r="I375">
        <v>5</v>
      </c>
      <c r="J375">
        <v>5.5</v>
      </c>
      <c r="K375">
        <v>0.005</v>
      </c>
      <c r="L375">
        <v>12</v>
      </c>
      <c r="M375">
        <v>30</v>
      </c>
      <c r="N375" t="s">
        <v>39</v>
      </c>
    </row>
    <row r="376" spans="1:14">
      <c r="A376" t="str">
        <f>Hyperlink("https://www.diodes.com/part/view/DESD5V0S1BAQ","DESD5V0S1BAQ")</f>
        <v>DESD5V0S1BAQ</v>
      </c>
      <c r="B376" t="str">
        <f>Hyperlink("https://www.diodes.com/assets/Datasheets/DESD5V0S1BAQ.pdf","DESD5V0S1BAQ Datasheet")</f>
        <v>DESD5V0S1BAQ Datasheet</v>
      </c>
      <c r="C376" t="s">
        <v>69</v>
      </c>
      <c r="D376" t="s">
        <v>15</v>
      </c>
      <c r="F376" t="s">
        <v>16</v>
      </c>
      <c r="G376" t="s">
        <v>20</v>
      </c>
      <c r="H376">
        <v>35</v>
      </c>
      <c r="I376">
        <v>5</v>
      </c>
      <c r="J376">
        <v>5.5</v>
      </c>
      <c r="K376">
        <v>0.005</v>
      </c>
      <c r="L376">
        <v>14</v>
      </c>
      <c r="M376">
        <v>30</v>
      </c>
      <c r="N376" t="s">
        <v>39</v>
      </c>
    </row>
    <row r="377" spans="1:14">
      <c r="A377" t="str">
        <f>Hyperlink("https://www.diodes.com/part/view/DESD5V0S1BB","DESD5V0S1BB")</f>
        <v>DESD5V0S1BB</v>
      </c>
      <c r="B377" t="str">
        <f>Hyperlink("https://www.diodes.com/assets/Datasheets/DESD5V0S1BB.pdf","DESD5V0S1BB Datasheet")</f>
        <v>DESD5V0S1BB Datasheet</v>
      </c>
      <c r="D377" t="s">
        <v>23</v>
      </c>
      <c r="E377">
        <v>12</v>
      </c>
      <c r="F377" t="s">
        <v>16</v>
      </c>
      <c r="G377" t="s">
        <v>20</v>
      </c>
      <c r="H377">
        <v>35</v>
      </c>
      <c r="I377">
        <v>5</v>
      </c>
      <c r="J377">
        <v>5.5</v>
      </c>
      <c r="K377">
        <v>0.005</v>
      </c>
      <c r="L377">
        <v>12</v>
      </c>
      <c r="M377">
        <v>30</v>
      </c>
      <c r="N377" t="s">
        <v>36</v>
      </c>
    </row>
    <row r="378" spans="1:14">
      <c r="A378" t="str">
        <f>Hyperlink("https://www.diodes.com/part/view/DESD5V0S1BL","DESD5V0S1BL")</f>
        <v>DESD5V0S1BL</v>
      </c>
      <c r="B378" t="str">
        <f>Hyperlink("https://www.diodes.com/assets/Datasheets/ds31434.pdf","DESD5V0S1BL Datasheet")</f>
        <v>DESD5V0S1BL Datasheet</v>
      </c>
      <c r="D378" t="s">
        <v>23</v>
      </c>
      <c r="E378">
        <v>12</v>
      </c>
      <c r="F378" t="s">
        <v>16</v>
      </c>
      <c r="G378" t="s">
        <v>20</v>
      </c>
      <c r="H378">
        <v>35</v>
      </c>
      <c r="I378">
        <v>5</v>
      </c>
      <c r="J378">
        <v>5.5</v>
      </c>
      <c r="K378">
        <v>0.005</v>
      </c>
      <c r="L378">
        <v>12</v>
      </c>
      <c r="M378">
        <v>30</v>
      </c>
      <c r="N378" t="s">
        <v>25</v>
      </c>
    </row>
    <row r="379" spans="1:14">
      <c r="A379" t="str">
        <f>Hyperlink("https://www.diodes.com/part/view/DESD5V0S1BLD","DESD5V0S1BLD")</f>
        <v>DESD5V0S1BLD</v>
      </c>
      <c r="B379" t="str">
        <f>Hyperlink("https://www.diodes.com/assets/Datasheets/DESD5V0S1BLD.pdf","DESD5V0S1BLD Datasheet")</f>
        <v>DESD5V0S1BLD Datasheet</v>
      </c>
      <c r="D379" t="s">
        <v>23</v>
      </c>
      <c r="E379">
        <v>12</v>
      </c>
      <c r="F379" t="s">
        <v>16</v>
      </c>
      <c r="G379" t="s">
        <v>20</v>
      </c>
      <c r="H379">
        <v>35</v>
      </c>
      <c r="I379">
        <v>5</v>
      </c>
      <c r="J379">
        <v>5.5</v>
      </c>
      <c r="K379">
        <v>0.005</v>
      </c>
      <c r="L379">
        <v>12</v>
      </c>
      <c r="M379">
        <v>30</v>
      </c>
      <c r="N379" t="s">
        <v>32</v>
      </c>
    </row>
    <row r="380" spans="1:14">
      <c r="A380" t="str">
        <f>Hyperlink("https://www.diodes.com/part/view/DESD5V0S1BLP3","DESD5V0S1BLP3")</f>
        <v>DESD5V0S1BLP3</v>
      </c>
      <c r="B380" t="str">
        <f>Hyperlink("https://www.diodes.com/assets/Datasheets/DESD5V0S1BLP3.pdf","DESD5V0S1BLP3 Datasheet")</f>
        <v>DESD5V0S1BLP3 Datasheet</v>
      </c>
      <c r="D380" t="s">
        <v>23</v>
      </c>
      <c r="E380">
        <v>10</v>
      </c>
      <c r="F380" t="s">
        <v>16</v>
      </c>
      <c r="G380" t="s">
        <v>20</v>
      </c>
      <c r="H380">
        <v>22</v>
      </c>
      <c r="I380">
        <v>5</v>
      </c>
      <c r="J380">
        <v>5.5</v>
      </c>
      <c r="K380">
        <v>0.003</v>
      </c>
      <c r="L380">
        <v>14.5</v>
      </c>
      <c r="M380">
        <v>30</v>
      </c>
      <c r="N380" t="s">
        <v>63</v>
      </c>
    </row>
    <row r="381" spans="1:14">
      <c r="A381" t="str">
        <f>Hyperlink("https://www.diodes.com/part/view/DESD5V0U1BA","DESD5V0U1BA")</f>
        <v>DESD5V0U1BA</v>
      </c>
      <c r="B381" t="str">
        <f>Hyperlink("https://www.diodes.com/assets/Datasheets/DESD5V0U1BA.pdf","DESD5V0U1BA Datasheet")</f>
        <v>DESD5V0U1BA Datasheet</v>
      </c>
      <c r="D381" t="s">
        <v>23</v>
      </c>
      <c r="E381">
        <v>3</v>
      </c>
      <c r="F381" t="s">
        <v>16</v>
      </c>
      <c r="G381" t="s">
        <v>20</v>
      </c>
      <c r="H381">
        <v>2.9</v>
      </c>
      <c r="I381">
        <v>5</v>
      </c>
      <c r="J381">
        <v>5.5</v>
      </c>
      <c r="K381">
        <v>0.005</v>
      </c>
      <c r="L381">
        <v>8.5</v>
      </c>
      <c r="M381" t="s">
        <v>210</v>
      </c>
      <c r="N381" t="s">
        <v>39</v>
      </c>
    </row>
    <row r="382" spans="1:14">
      <c r="A382" t="str">
        <f>Hyperlink("https://www.diodes.com/part/view/DESD5V0U1BB","DESD5V0U1BB")</f>
        <v>DESD5V0U1BB</v>
      </c>
      <c r="B382" t="str">
        <f>Hyperlink("https://www.diodes.com/assets/Datasheets/DESD5V0U1BB.pdf","DESD5V0U1BB Datasheet")</f>
        <v>DESD5V0U1BB Datasheet</v>
      </c>
      <c r="C382" t="s">
        <v>69</v>
      </c>
      <c r="D382" t="s">
        <v>23</v>
      </c>
      <c r="E382">
        <v>3</v>
      </c>
      <c r="F382" t="s">
        <v>16</v>
      </c>
      <c r="G382" t="s">
        <v>20</v>
      </c>
      <c r="H382">
        <v>2.9</v>
      </c>
      <c r="I382">
        <v>5</v>
      </c>
      <c r="J382">
        <v>5.5</v>
      </c>
      <c r="K382">
        <v>0.005</v>
      </c>
      <c r="L382">
        <v>8.5</v>
      </c>
      <c r="N382" t="s">
        <v>36</v>
      </c>
    </row>
    <row r="383" spans="1:14">
      <c r="A383" t="str">
        <f>Hyperlink("https://www.diodes.com/part/view/DESD5V0U1BL","DESD5V0U1BL")</f>
        <v>DESD5V0U1BL</v>
      </c>
      <c r="B383" t="str">
        <f>Hyperlink("https://www.diodes.com/assets/Datasheets/DESD5V0U1BL.pdf","DESD5V0U1BL Datasheet")</f>
        <v>DESD5V0U1BL Datasheet</v>
      </c>
      <c r="C383" t="s">
        <v>69</v>
      </c>
      <c r="D383" t="s">
        <v>23</v>
      </c>
      <c r="F383" t="s">
        <v>16</v>
      </c>
      <c r="G383" t="s">
        <v>20</v>
      </c>
      <c r="H383">
        <v>2.9</v>
      </c>
      <c r="I383">
        <v>5</v>
      </c>
      <c r="J383">
        <v>5.5</v>
      </c>
      <c r="K383">
        <v>0.005</v>
      </c>
      <c r="L383">
        <v>8.5</v>
      </c>
      <c r="N383" t="s">
        <v>25</v>
      </c>
    </row>
    <row r="384" spans="1:14">
      <c r="A384" t="str">
        <f>Hyperlink("https://www.diodes.com/part/view/DESD5V0U1BLQ","DESD5V0U1BLQ")</f>
        <v>DESD5V0U1BLQ</v>
      </c>
      <c r="B384" t="str">
        <f>Hyperlink("https://www.diodes.com/assets/Datasheets/DESD5V0U1BLQ.pdf","DESD5V0U1BLQ Datasheet")</f>
        <v>DESD5V0U1BLQ Datasheet</v>
      </c>
      <c r="C384" t="s">
        <v>69</v>
      </c>
      <c r="D384" t="s">
        <v>15</v>
      </c>
      <c r="F384" t="s">
        <v>16</v>
      </c>
      <c r="G384" t="s">
        <v>20</v>
      </c>
      <c r="H384">
        <v>2.9</v>
      </c>
      <c r="I384">
        <v>5</v>
      </c>
      <c r="J384">
        <v>5.5</v>
      </c>
      <c r="K384">
        <v>0.1</v>
      </c>
      <c r="L384">
        <v>7.2</v>
      </c>
      <c r="M384" t="s">
        <v>96</v>
      </c>
      <c r="N384" t="s">
        <v>25</v>
      </c>
    </row>
    <row r="385" spans="1:14">
      <c r="A385" t="str">
        <f>Hyperlink("https://www.diodes.com/part/view/DESD5V0X1BCSF","DESD5V0X1BCSF")</f>
        <v>DESD5V0X1BCSF</v>
      </c>
      <c r="B385" t="str">
        <f>Hyperlink("https://www.diodes.com/assets/Datasheets/DESD5V0X1BCSF.pdf","DESD5V0X1BCSF Datasheet")</f>
        <v>DESD5V0X1BCSF Datasheet</v>
      </c>
      <c r="C385" t="s">
        <v>144</v>
      </c>
      <c r="D385" t="s">
        <v>23</v>
      </c>
      <c r="F385" t="s">
        <v>27</v>
      </c>
      <c r="G385" t="s">
        <v>20</v>
      </c>
      <c r="H385">
        <v>0.21</v>
      </c>
      <c r="I385">
        <v>5</v>
      </c>
      <c r="J385">
        <v>6</v>
      </c>
      <c r="M385">
        <v>10</v>
      </c>
      <c r="N385" t="s">
        <v>71</v>
      </c>
    </row>
    <row r="386" spans="1:14">
      <c r="A386" t="str">
        <f>Hyperlink("https://www.diodes.com/part/view/DESD5V0XA1BCSF","DESD5V0XA1BCSF")</f>
        <v>DESD5V0XA1BCSF</v>
      </c>
      <c r="B386" t="str">
        <f>Hyperlink("https://www.diodes.com/assets/Datasheets/DESD5V0XA1BCSF.pdf","DESD5V0XA1BCSF Datasheet")</f>
        <v>DESD5V0XA1BCSF Datasheet</v>
      </c>
      <c r="C386" t="s">
        <v>144</v>
      </c>
      <c r="D386" t="s">
        <v>23</v>
      </c>
      <c r="F386" t="s">
        <v>27</v>
      </c>
      <c r="G386" t="s">
        <v>20</v>
      </c>
      <c r="H386">
        <v>0.3</v>
      </c>
      <c r="I386">
        <v>5</v>
      </c>
      <c r="J386">
        <v>6</v>
      </c>
      <c r="M386">
        <v>16</v>
      </c>
      <c r="N386" t="s">
        <v>71</v>
      </c>
    </row>
    <row r="387" spans="1:14">
      <c r="A387" t="str">
        <f>Hyperlink("https://www.diodes.com/part/view/DESD5V2S2UT","DESD5V2S2UT")</f>
        <v>DESD5V2S2UT</v>
      </c>
      <c r="B387" t="str">
        <f>Hyperlink("https://www.diodes.com/assets/Datasheets/ds31791.pdf","DESD5V2S2UT Datasheet")</f>
        <v>DESD5V2S2UT Datasheet</v>
      </c>
      <c r="C387" t="s">
        <v>211</v>
      </c>
      <c r="D387" t="s">
        <v>23</v>
      </c>
      <c r="E387">
        <v>15</v>
      </c>
      <c r="F387" t="s">
        <v>16</v>
      </c>
      <c r="G387" t="s">
        <v>212</v>
      </c>
      <c r="H387">
        <v>165</v>
      </c>
      <c r="I387">
        <v>5.2</v>
      </c>
      <c r="J387">
        <v>6.4</v>
      </c>
      <c r="L387">
        <v>20</v>
      </c>
      <c r="M387" t="s">
        <v>28</v>
      </c>
      <c r="N387" t="s">
        <v>35</v>
      </c>
    </row>
    <row r="388" spans="1:14">
      <c r="A388" t="str">
        <f>Hyperlink("https://www.diodes.com/part/view/DESD5V2S2UTQ","DESD5V2S2UTQ")</f>
        <v>DESD5V2S2UTQ</v>
      </c>
      <c r="B388" t="str">
        <f>Hyperlink("https://www.diodes.com/assets/Datasheets/DESDxxVxS2UTQ-SERIES.pdf","DESDxxVxS2UTQ SERIES Datasheet")</f>
        <v>DESDxxVxS2UTQ SERIES Datasheet</v>
      </c>
      <c r="C388" t="s">
        <v>186</v>
      </c>
      <c r="D388" t="s">
        <v>15</v>
      </c>
      <c r="E388">
        <v>18</v>
      </c>
      <c r="F388" t="s">
        <v>16</v>
      </c>
      <c r="G388" t="s">
        <v>17</v>
      </c>
      <c r="H388">
        <v>130</v>
      </c>
      <c r="I388">
        <v>5.2</v>
      </c>
      <c r="J388">
        <v>6.4</v>
      </c>
      <c r="K388">
        <v>1</v>
      </c>
      <c r="L388">
        <v>14</v>
      </c>
      <c r="M388" t="s">
        <v>28</v>
      </c>
      <c r="N388" t="s">
        <v>35</v>
      </c>
    </row>
    <row r="389" spans="1:14">
      <c r="A389" t="str">
        <f>Hyperlink("https://www.diodes.com/part/view/DESD6V8DLPA","DESD6V8DLPA")</f>
        <v>DESD6V8DLPA</v>
      </c>
      <c r="B389" t="str">
        <f>Hyperlink("https://www.diodes.com/assets/Datasheets/DESD6V8DLPA.pdf","DESD6V8DLPA Datasheet")</f>
        <v>DESD6V8DLPA Datasheet</v>
      </c>
      <c r="C389" t="s">
        <v>213</v>
      </c>
      <c r="D389" t="s">
        <v>23</v>
      </c>
      <c r="F389" t="s">
        <v>27</v>
      </c>
      <c r="G389" t="s">
        <v>17</v>
      </c>
      <c r="H389">
        <v>40</v>
      </c>
      <c r="I389">
        <v>5.25</v>
      </c>
      <c r="J389">
        <v>6.4</v>
      </c>
      <c r="M389" t="s">
        <v>46</v>
      </c>
      <c r="N389" t="s">
        <v>130</v>
      </c>
    </row>
    <row r="390" spans="1:14">
      <c r="A390" t="str">
        <f>Hyperlink("https://www.diodes.com/part/view/DESDA5V3L","DESDA5V3L")</f>
        <v>DESDA5V3L</v>
      </c>
      <c r="B390" t="str">
        <f>Hyperlink("https://www.diodes.com/assets/Datasheets/DESDA5V3L.pdf","DESDA5V3L Datasheet")</f>
        <v>DESDA5V3L Datasheet</v>
      </c>
      <c r="C390" t="s">
        <v>214</v>
      </c>
      <c r="D390" t="s">
        <v>23</v>
      </c>
      <c r="E390">
        <v>20</v>
      </c>
      <c r="F390" t="s">
        <v>16</v>
      </c>
      <c r="G390" t="s">
        <v>197</v>
      </c>
      <c r="I390">
        <v>3</v>
      </c>
      <c r="J390">
        <v>5.3</v>
      </c>
      <c r="M390" t="s">
        <v>215</v>
      </c>
      <c r="N390" t="s">
        <v>35</v>
      </c>
    </row>
    <row r="391" spans="1:14">
      <c r="A391" t="str">
        <f>Hyperlink("https://www.diodes.com/part/view/DESDA5V3LQ","DESDA5V3LQ")</f>
        <v>DESDA5V3LQ</v>
      </c>
      <c r="B391" t="str">
        <f>Hyperlink("https://www.diodes.com/assets/Datasheets/DESDA5V3LQ.pdf","DESDA5V3LQ Datasheet")</f>
        <v>DESDA5V3LQ Datasheet</v>
      </c>
      <c r="C391" t="s">
        <v>216</v>
      </c>
      <c r="D391" t="s">
        <v>15</v>
      </c>
      <c r="F391" t="s">
        <v>16</v>
      </c>
      <c r="G391" t="s">
        <v>197</v>
      </c>
      <c r="I391">
        <v>3</v>
      </c>
      <c r="J391">
        <v>5.3</v>
      </c>
      <c r="M391" t="s">
        <v>215</v>
      </c>
      <c r="N391" t="s">
        <v>35</v>
      </c>
    </row>
    <row r="392" spans="1:14">
      <c r="A392" t="str">
        <f>Hyperlink("https://www.diodes.com/part/view/DESDALC5ALP","DESDALC5ALP")</f>
        <v>DESDALC5ALP</v>
      </c>
      <c r="B392" t="str">
        <f>Hyperlink("https://www.diodes.com/assets/Datasheets/DESDALC5ALP.pdf","DESDALC5ALP Datasheet")</f>
        <v>DESDALC5ALP Datasheet</v>
      </c>
      <c r="C392" t="s">
        <v>217</v>
      </c>
      <c r="D392" t="s">
        <v>23</v>
      </c>
      <c r="E392">
        <v>9</v>
      </c>
      <c r="F392" t="s">
        <v>16</v>
      </c>
      <c r="G392" t="s">
        <v>20</v>
      </c>
      <c r="H392">
        <v>26</v>
      </c>
      <c r="I392">
        <v>5</v>
      </c>
      <c r="J392">
        <v>5.8</v>
      </c>
      <c r="L392">
        <v>16.7</v>
      </c>
      <c r="M392" t="s">
        <v>28</v>
      </c>
      <c r="N392" t="s">
        <v>25</v>
      </c>
    </row>
    <row r="393" spans="1:14">
      <c r="A393" t="str">
        <f>Hyperlink("https://www.diodes.com/part/view/DESDALC5LP","DESDALC5LP")</f>
        <v>DESDALC5LP</v>
      </c>
      <c r="B393" t="str">
        <f>Hyperlink("https://www.diodes.com/assets/Datasheets/DESDALC5LP.pdf","DESDALC5LP Datasheet")</f>
        <v>DESDALC5LP Datasheet</v>
      </c>
      <c r="C393" t="s">
        <v>217</v>
      </c>
      <c r="D393" t="s">
        <v>23</v>
      </c>
      <c r="E393">
        <v>9</v>
      </c>
      <c r="F393" t="s">
        <v>16</v>
      </c>
      <c r="G393" t="s">
        <v>20</v>
      </c>
      <c r="H393">
        <v>26</v>
      </c>
      <c r="I393">
        <v>3</v>
      </c>
      <c r="J393">
        <v>5</v>
      </c>
      <c r="K393">
        <v>0.001</v>
      </c>
      <c r="L393">
        <v>16.7</v>
      </c>
      <c r="M393">
        <v>30</v>
      </c>
      <c r="N393" t="s">
        <v>25</v>
      </c>
    </row>
    <row r="394" spans="1:14">
      <c r="A394" t="str">
        <f>Hyperlink("https://www.diodes.com/part/view/DLP05LC","DLP05LC")</f>
        <v>DLP05LC</v>
      </c>
      <c r="B394" t="str">
        <f>Hyperlink("https://www.diodes.com/assets/Datasheets/ds30283.pdf","DLP05LC Datasheet")</f>
        <v>DLP05LC Datasheet</v>
      </c>
      <c r="C394" t="s">
        <v>214</v>
      </c>
      <c r="D394" t="s">
        <v>23</v>
      </c>
      <c r="F394" t="s">
        <v>16</v>
      </c>
      <c r="G394" t="s">
        <v>218</v>
      </c>
      <c r="H394">
        <v>1.6</v>
      </c>
      <c r="I394">
        <v>5</v>
      </c>
      <c r="J394">
        <v>6</v>
      </c>
      <c r="L394">
        <v>11</v>
      </c>
      <c r="N394" t="s">
        <v>35</v>
      </c>
    </row>
    <row r="395" spans="1:14">
      <c r="A395" t="str">
        <f>Hyperlink("https://www.diodes.com/part/view/DLP05LCA","DLP05LCA")</f>
        <v>DLP05LCA</v>
      </c>
      <c r="B395" t="str">
        <f>Hyperlink("https://www.diodes.com/assets/Datasheets/DLP05LCA.pdf","DLP05LCA Datasheet")</f>
        <v>DLP05LCA Datasheet</v>
      </c>
      <c r="C395" t="s">
        <v>219</v>
      </c>
      <c r="D395" t="s">
        <v>23</v>
      </c>
      <c r="E395">
        <v>17</v>
      </c>
      <c r="F395" t="s">
        <v>16</v>
      </c>
      <c r="G395" t="s">
        <v>19</v>
      </c>
      <c r="H395">
        <v>1.6</v>
      </c>
      <c r="I395">
        <v>5</v>
      </c>
      <c r="J395">
        <v>6</v>
      </c>
      <c r="K395">
        <v>20</v>
      </c>
      <c r="L395">
        <v>11</v>
      </c>
      <c r="M395">
        <v>30</v>
      </c>
      <c r="N395" t="s">
        <v>35</v>
      </c>
    </row>
    <row r="396" spans="1:14">
      <c r="A396" t="str">
        <f>Hyperlink("https://www.diodes.com/part/view/DLPA006","DLPA006")</f>
        <v>DLPA006</v>
      </c>
      <c r="B396" t="str">
        <f>Hyperlink("https://www.diodes.com/assets/Datasheets/DLPA006.pdf","DLPA006 Datasheet")</f>
        <v>DLPA006 Datasheet</v>
      </c>
      <c r="C396" t="s">
        <v>220</v>
      </c>
      <c r="D396" t="s">
        <v>23</v>
      </c>
      <c r="F396" t="s">
        <v>27</v>
      </c>
      <c r="G396" t="s">
        <v>221</v>
      </c>
      <c r="H396">
        <v>2</v>
      </c>
      <c r="I396">
        <v>85</v>
      </c>
      <c r="J396">
        <v>85</v>
      </c>
      <c r="K396">
        <v>0.005</v>
      </c>
      <c r="M396">
        <v>15</v>
      </c>
      <c r="N396" t="s">
        <v>51</v>
      </c>
    </row>
    <row r="397" spans="1:14">
      <c r="A397" t="str">
        <f>Hyperlink("https://www.diodes.com/part/view/DLPT05","DLPT05")</f>
        <v>DLPT05</v>
      </c>
      <c r="B397" t="str">
        <f>Hyperlink("https://www.diodes.com/assets/Datasheets/ds30310.pdf","DLPT05 Datasheet")</f>
        <v>DLPT05 Datasheet</v>
      </c>
      <c r="C397" t="s">
        <v>214</v>
      </c>
      <c r="D397" t="s">
        <v>23</v>
      </c>
      <c r="F397" t="s">
        <v>16</v>
      </c>
      <c r="G397" t="s">
        <v>218</v>
      </c>
      <c r="H397">
        <v>1.9</v>
      </c>
      <c r="I397">
        <v>5</v>
      </c>
      <c r="J397">
        <v>6</v>
      </c>
      <c r="L397">
        <v>9.8</v>
      </c>
      <c r="M397" t="s">
        <v>28</v>
      </c>
      <c r="N397" t="s">
        <v>35</v>
      </c>
    </row>
    <row r="398" spans="1:14">
      <c r="A398" t="str">
        <f>Hyperlink("https://www.diodes.com/part/view/DLPT05A","DLPT05A")</f>
        <v>DLPT05A</v>
      </c>
      <c r="B398" t="str">
        <f>Hyperlink("https://www.diodes.com/assets/Datasheets/DLPT05A.pdf","DLPT05A Datasheet")</f>
        <v>DLPT05A Datasheet</v>
      </c>
      <c r="C398" t="s">
        <v>222</v>
      </c>
      <c r="D398" t="s">
        <v>23</v>
      </c>
      <c r="E398">
        <v>17</v>
      </c>
      <c r="F398" t="s">
        <v>16</v>
      </c>
      <c r="G398" t="s">
        <v>19</v>
      </c>
      <c r="H398">
        <v>1.9</v>
      </c>
      <c r="I398">
        <v>5</v>
      </c>
      <c r="J398">
        <v>6</v>
      </c>
      <c r="K398">
        <v>20</v>
      </c>
      <c r="L398">
        <v>9.8</v>
      </c>
      <c r="M398">
        <v>30</v>
      </c>
      <c r="N398" t="s">
        <v>35</v>
      </c>
    </row>
    <row r="399" spans="1:14">
      <c r="A399" t="str">
        <f>Hyperlink("https://www.diodes.com/part/view/DLPT05WA","DLPT05WA")</f>
        <v>DLPT05WA</v>
      </c>
      <c r="B399" t="str">
        <f>Hyperlink("https://www.diodes.com/assets/Datasheets/DLPT05WA.pdf","DLPT05WA Datasheet")</f>
        <v>DLPT05WA Datasheet</v>
      </c>
      <c r="C399" t="s">
        <v>222</v>
      </c>
      <c r="D399" t="s">
        <v>23</v>
      </c>
      <c r="E399">
        <v>17</v>
      </c>
      <c r="F399" t="s">
        <v>16</v>
      </c>
      <c r="G399" t="s">
        <v>19</v>
      </c>
      <c r="H399">
        <v>1.9</v>
      </c>
      <c r="I399">
        <v>5</v>
      </c>
      <c r="J399">
        <v>6</v>
      </c>
      <c r="K399">
        <v>20</v>
      </c>
      <c r="L399">
        <v>9.8</v>
      </c>
      <c r="M399">
        <v>30</v>
      </c>
      <c r="N399" t="s">
        <v>38</v>
      </c>
    </row>
    <row r="400" spans="1:14">
      <c r="A400" t="str">
        <f>Hyperlink("https://www.diodes.com/part/view/DMF05LCFLP","DMF05LCFLP")</f>
        <v>DMF05LCFLP</v>
      </c>
      <c r="B400" t="str">
        <f>Hyperlink("https://www.diodes.com/assets/Datasheets/ds32004.pdf","DMF05LCFLP Datasheet")</f>
        <v>DMF05LCFLP Datasheet</v>
      </c>
      <c r="C400" t="s">
        <v>211</v>
      </c>
      <c r="D400" t="s">
        <v>23</v>
      </c>
      <c r="E400">
        <v>5</v>
      </c>
      <c r="F400" t="s">
        <v>16</v>
      </c>
      <c r="G400" t="s">
        <v>223</v>
      </c>
      <c r="H400">
        <v>42</v>
      </c>
      <c r="I400">
        <v>5</v>
      </c>
      <c r="J400">
        <v>6</v>
      </c>
      <c r="L400">
        <v>12.5</v>
      </c>
      <c r="M400" t="s">
        <v>28</v>
      </c>
      <c r="N400" t="s">
        <v>161</v>
      </c>
    </row>
    <row r="401" spans="1:14">
      <c r="A401" t="str">
        <f>Hyperlink("https://www.diodes.com/part/view/DMF05LCFLPA","DMF05LCFLPA")</f>
        <v>DMF05LCFLPA</v>
      </c>
      <c r="B401" t="str">
        <f>Hyperlink("https://www.diodes.com/assets/Datasheets/DMF05LCFLPA.pdf","DMF05LCFLPA Datasheet")</f>
        <v>DMF05LCFLPA Datasheet</v>
      </c>
      <c r="C401" t="s">
        <v>224</v>
      </c>
      <c r="D401" t="s">
        <v>23</v>
      </c>
      <c r="E401">
        <v>5</v>
      </c>
      <c r="F401" t="s">
        <v>16</v>
      </c>
      <c r="G401" t="s">
        <v>17</v>
      </c>
      <c r="H401">
        <v>25</v>
      </c>
      <c r="I401">
        <v>5</v>
      </c>
      <c r="J401">
        <v>6</v>
      </c>
      <c r="K401">
        <v>0.1</v>
      </c>
      <c r="L401">
        <v>12.5</v>
      </c>
      <c r="M401">
        <v>25</v>
      </c>
      <c r="N401" t="s">
        <v>161</v>
      </c>
    </row>
    <row r="402" spans="1:14">
      <c r="A402" t="str">
        <f>Hyperlink("https://www.diodes.com/part/view/DMF05LCFLPAQ","DMF05LCFLPAQ")</f>
        <v>DMF05LCFLPAQ</v>
      </c>
      <c r="B402" t="str">
        <f>Hyperlink("https://www.diodes.com/assets/Datasheets/DMF05LCFLPAQ.pdf","DMF05LCFLPAQ Datasheet")</f>
        <v>DMF05LCFLPAQ Datasheet</v>
      </c>
      <c r="C402" t="s">
        <v>224</v>
      </c>
      <c r="D402" t="s">
        <v>15</v>
      </c>
      <c r="E402">
        <v>5</v>
      </c>
      <c r="F402" t="s">
        <v>16</v>
      </c>
      <c r="G402" t="s">
        <v>17</v>
      </c>
      <c r="H402">
        <v>25</v>
      </c>
      <c r="I402">
        <v>5</v>
      </c>
      <c r="J402">
        <v>6</v>
      </c>
      <c r="K402">
        <v>0.1</v>
      </c>
      <c r="L402">
        <v>12.5</v>
      </c>
      <c r="M402">
        <v>25</v>
      </c>
      <c r="N402" t="s">
        <v>161</v>
      </c>
    </row>
    <row r="403" spans="1:14">
      <c r="A403" t="str">
        <f>Hyperlink("https://www.diodes.com/part/view/DRTR5V0U1LP","DRTR5V0U1LP")</f>
        <v>DRTR5V0U1LP</v>
      </c>
      <c r="B403" t="str">
        <f>Hyperlink("https://www.diodes.com/assets/Datasheets/DRTR5V0U1LP.pdf","DRTR5V0U1LP Datasheet")</f>
        <v>DRTR5V0U1LP Datasheet</v>
      </c>
      <c r="C403" t="s">
        <v>225</v>
      </c>
      <c r="D403" t="s">
        <v>23</v>
      </c>
      <c r="F403" t="s">
        <v>16</v>
      </c>
      <c r="G403" t="s">
        <v>24</v>
      </c>
      <c r="H403">
        <v>1</v>
      </c>
      <c r="I403">
        <v>5.5</v>
      </c>
      <c r="J403">
        <v>6</v>
      </c>
      <c r="K403">
        <v>0.01</v>
      </c>
      <c r="L403">
        <v>17</v>
      </c>
      <c r="M403">
        <v>8</v>
      </c>
      <c r="N403" t="s">
        <v>25</v>
      </c>
    </row>
    <row r="404" spans="1:14">
      <c r="A404" t="str">
        <f>Hyperlink("https://www.diodes.com/part/view/DRTR5V0U1LPQ","DRTR5V0U1LPQ")</f>
        <v>DRTR5V0U1LPQ</v>
      </c>
      <c r="B404" t="str">
        <f>Hyperlink("https://www.diodes.com/assets/Datasheets/DRTR5V0U1LPQ.pdf","DRTR5V0U1LPQ Datasheet")</f>
        <v>DRTR5V0U1LPQ Datasheet</v>
      </c>
      <c r="C404" t="s">
        <v>168</v>
      </c>
      <c r="D404" t="s">
        <v>15</v>
      </c>
      <c r="F404" t="s">
        <v>16</v>
      </c>
      <c r="G404" t="s">
        <v>19</v>
      </c>
      <c r="H404">
        <v>1</v>
      </c>
      <c r="I404">
        <v>5.5</v>
      </c>
      <c r="J404">
        <v>6</v>
      </c>
      <c r="K404">
        <v>0.1</v>
      </c>
      <c r="M404" t="s">
        <v>46</v>
      </c>
      <c r="N404" t="s">
        <v>25</v>
      </c>
    </row>
    <row r="405" spans="1:14">
      <c r="A405" t="str">
        <f>Hyperlink("https://www.diodes.com/part/view/DRTR5V0U1SO","DRTR5V0U1SO")</f>
        <v>DRTR5V0U1SO</v>
      </c>
      <c r="B405" t="str">
        <f>Hyperlink("https://www.diodes.com/assets/Datasheets/DRTR5V0U1SO.pdf","DRTR5V0U1SO Datasheet")</f>
        <v>DRTR5V0U1SO Datasheet</v>
      </c>
      <c r="D405" t="s">
        <v>23</v>
      </c>
      <c r="E405">
        <v>5</v>
      </c>
      <c r="F405" t="s">
        <v>16</v>
      </c>
      <c r="G405" t="s">
        <v>24</v>
      </c>
      <c r="H405">
        <v>1</v>
      </c>
      <c r="I405">
        <v>5.5</v>
      </c>
      <c r="J405">
        <v>6</v>
      </c>
      <c r="K405">
        <v>0.01</v>
      </c>
      <c r="L405">
        <v>17</v>
      </c>
      <c r="M405">
        <v>8</v>
      </c>
      <c r="N405" t="s">
        <v>35</v>
      </c>
    </row>
    <row r="406" spans="1:14">
      <c r="A406" t="str">
        <f>Hyperlink("https://www.diodes.com/part/view/DRTR5V0U2SO","DRTR5V0U2SO")</f>
        <v>DRTR5V0U2SO</v>
      </c>
      <c r="B406" t="str">
        <f>Hyperlink("https://www.diodes.com/assets/Datasheets/DRTR5V0U2SO.pdf","DRTR5V0U2SO Datasheet")</f>
        <v>DRTR5V0U2SO Datasheet</v>
      </c>
      <c r="C406" t="s">
        <v>45</v>
      </c>
      <c r="D406" t="s">
        <v>15</v>
      </c>
      <c r="F406" t="s">
        <v>16</v>
      </c>
      <c r="G406" t="s">
        <v>41</v>
      </c>
      <c r="H406">
        <v>1</v>
      </c>
      <c r="I406">
        <v>5.5</v>
      </c>
      <c r="J406">
        <v>6</v>
      </c>
      <c r="K406">
        <v>0.001</v>
      </c>
      <c r="L406">
        <v>19</v>
      </c>
      <c r="M406" t="s">
        <v>226</v>
      </c>
      <c r="N406" t="s">
        <v>44</v>
      </c>
    </row>
    <row r="407" spans="1:14">
      <c r="A407" t="str">
        <f>Hyperlink("https://www.diodes.com/part/view/DRTR5V0U2SR","DRTR5V0U2SR")</f>
        <v>DRTR5V0U2SR</v>
      </c>
      <c r="B407" t="str">
        <f>Hyperlink("https://www.diodes.com/assets/Datasheets/DRTR5V0U2SR.pdf","DRTR5V0U2SR Datasheet")</f>
        <v>DRTR5V0U2SR Datasheet</v>
      </c>
      <c r="D407" t="s">
        <v>23</v>
      </c>
      <c r="E407">
        <v>5</v>
      </c>
      <c r="F407" t="s">
        <v>16</v>
      </c>
      <c r="G407" t="s">
        <v>41</v>
      </c>
      <c r="H407">
        <v>1</v>
      </c>
      <c r="I407">
        <v>5.5</v>
      </c>
      <c r="J407">
        <v>6</v>
      </c>
      <c r="K407">
        <v>0.01</v>
      </c>
      <c r="L407">
        <v>17</v>
      </c>
      <c r="M407">
        <v>8</v>
      </c>
      <c r="N407" t="s">
        <v>47</v>
      </c>
    </row>
    <row r="408" spans="1:14">
      <c r="A408" t="str">
        <f>Hyperlink("https://www.diodes.com/part/view/DRTR5V0U2SRQ","DRTR5V0U2SRQ")</f>
        <v>DRTR5V0U2SRQ</v>
      </c>
      <c r="B408" t="str">
        <f>Hyperlink("https://www.diodes.com/assets/Datasheets/DRTR5V0U2SRQ.pdf","DRTR5V0U2SRQ Datasheet")</f>
        <v>DRTR5V0U2SRQ Datasheet</v>
      </c>
      <c r="D408" t="s">
        <v>15</v>
      </c>
      <c r="E408">
        <v>5</v>
      </c>
      <c r="F408" t="s">
        <v>16</v>
      </c>
      <c r="G408" t="s">
        <v>41</v>
      </c>
      <c r="H408">
        <v>1.5</v>
      </c>
      <c r="I408">
        <v>5.5</v>
      </c>
      <c r="J408">
        <v>6</v>
      </c>
      <c r="K408">
        <v>0.01</v>
      </c>
      <c r="L408">
        <v>7</v>
      </c>
      <c r="M408">
        <v>24</v>
      </c>
      <c r="N408" t="s">
        <v>47</v>
      </c>
    </row>
    <row r="409" spans="1:14">
      <c r="A409" t="str">
        <f>Hyperlink("https://www.diodes.com/part/view/DRTR5V0U4LP16","DRTR5V0U4LP16")</f>
        <v>DRTR5V0U4LP16</v>
      </c>
      <c r="B409" t="str">
        <f>Hyperlink("https://www.diodes.com/assets/Datasheets/DRTR5V0U4LP16.pdf","DRTR5V0U4LP16 Datasheet")</f>
        <v>DRTR5V0U4LP16 Datasheet</v>
      </c>
      <c r="C409" t="s">
        <v>50</v>
      </c>
      <c r="D409" t="s">
        <v>23</v>
      </c>
      <c r="E409">
        <v>6</v>
      </c>
      <c r="F409" t="s">
        <v>16</v>
      </c>
      <c r="G409" t="s">
        <v>48</v>
      </c>
      <c r="H409">
        <v>1</v>
      </c>
      <c r="I409">
        <v>5.5</v>
      </c>
      <c r="J409">
        <v>6</v>
      </c>
      <c r="K409">
        <v>0.1</v>
      </c>
      <c r="L409">
        <v>16</v>
      </c>
      <c r="M409">
        <v>30</v>
      </c>
      <c r="N409" t="s">
        <v>161</v>
      </c>
    </row>
    <row r="410" spans="1:14">
      <c r="A410" t="str">
        <f>Hyperlink("https://www.diodes.com/part/view/DRTR5V0U4S","DRTR5V0U4S")</f>
        <v>DRTR5V0U4S</v>
      </c>
      <c r="B410" t="str">
        <f>Hyperlink("https://www.diodes.com/assets/Datasheets/DRTR5V0U4S.pdf","DRTR5V0U4S Datasheet")</f>
        <v>DRTR5V0U4S Datasheet</v>
      </c>
      <c r="D410" t="s">
        <v>23</v>
      </c>
      <c r="E410">
        <v>5</v>
      </c>
      <c r="F410" t="s">
        <v>16</v>
      </c>
      <c r="G410" t="s">
        <v>48</v>
      </c>
      <c r="H410">
        <v>1</v>
      </c>
      <c r="I410">
        <v>5.5</v>
      </c>
      <c r="J410">
        <v>6</v>
      </c>
      <c r="K410">
        <v>0.01</v>
      </c>
      <c r="L410">
        <v>17</v>
      </c>
      <c r="M410">
        <v>8</v>
      </c>
      <c r="N410" t="s">
        <v>51</v>
      </c>
    </row>
    <row r="411" spans="1:14">
      <c r="A411" t="str">
        <f>Hyperlink("https://www.diodes.com/part/view/DRTR5V0U4SL","DRTR5V0U4SL")</f>
        <v>DRTR5V0U4SL</v>
      </c>
      <c r="B411" t="str">
        <f>Hyperlink("https://www.diodes.com/assets/Datasheets/DRTR5V0U4SL.pdf","DRTR5V0U4SL Datasheet")</f>
        <v>DRTR5V0U4SL Datasheet</v>
      </c>
      <c r="D411" t="s">
        <v>23</v>
      </c>
      <c r="E411">
        <v>5</v>
      </c>
      <c r="F411" t="s">
        <v>16</v>
      </c>
      <c r="G411" t="s">
        <v>48</v>
      </c>
      <c r="H411">
        <v>1</v>
      </c>
      <c r="I411">
        <v>5.5</v>
      </c>
      <c r="J411">
        <v>6</v>
      </c>
      <c r="K411">
        <v>0.01</v>
      </c>
      <c r="L411">
        <v>17</v>
      </c>
      <c r="M411">
        <v>8</v>
      </c>
      <c r="N411" t="s">
        <v>51</v>
      </c>
    </row>
    <row r="412" spans="1:14">
      <c r="A412" t="str">
        <f>Hyperlink("https://www.diodes.com/part/view/DT1042-02SR","DT1042-02SR")</f>
        <v>DT1042-02SR</v>
      </c>
      <c r="B412" t="str">
        <f>Hyperlink("https://www.diodes.com/assets/Datasheets/DT1042-02SR.pdf","DT1042-02SR Datasheet")</f>
        <v>DT1042-02SR Datasheet</v>
      </c>
      <c r="C412" t="s">
        <v>45</v>
      </c>
      <c r="D412" t="s">
        <v>23</v>
      </c>
      <c r="F412" t="s">
        <v>27</v>
      </c>
      <c r="G412" t="s">
        <v>41</v>
      </c>
      <c r="H412">
        <v>0.64</v>
      </c>
      <c r="I412">
        <v>5</v>
      </c>
      <c r="J412">
        <v>6.2</v>
      </c>
      <c r="K412">
        <v>0.5</v>
      </c>
      <c r="L412">
        <v>9</v>
      </c>
      <c r="M412">
        <v>16</v>
      </c>
      <c r="N412" t="s">
        <v>47</v>
      </c>
    </row>
    <row r="413" spans="1:14">
      <c r="A413" t="str">
        <f>Hyperlink("https://www.diodes.com/part/view/DT1042-04SO","DT1042-04SO")</f>
        <v>DT1042-04SO</v>
      </c>
      <c r="B413" t="str">
        <f>Hyperlink("https://www.diodes.com/assets/Datasheets/DT1042-04SO.pdf","DT1042-04SO Datasheet")</f>
        <v>DT1042-04SO Datasheet</v>
      </c>
      <c r="D413" t="s">
        <v>23</v>
      </c>
      <c r="F413" t="s">
        <v>16</v>
      </c>
      <c r="G413" t="s">
        <v>48</v>
      </c>
      <c r="H413">
        <v>0.65</v>
      </c>
      <c r="I413">
        <v>5</v>
      </c>
      <c r="J413">
        <v>6.2</v>
      </c>
      <c r="K413">
        <v>0.5</v>
      </c>
      <c r="L413">
        <v>9</v>
      </c>
      <c r="M413">
        <v>16</v>
      </c>
      <c r="N413" t="s">
        <v>44</v>
      </c>
    </row>
    <row r="414" spans="1:14">
      <c r="A414" t="str">
        <f>Hyperlink("https://www.diodes.com/part/view/DT1042-04SOQ","DT1042-04SOQ")</f>
        <v>DT1042-04SOQ</v>
      </c>
      <c r="B414" t="str">
        <f>Hyperlink("https://www.diodes.com/assets/Datasheets/DT1042-04SOQ.pdf","DT1042-04SOQ Datasheet")</f>
        <v>DT1042-04SOQ Datasheet</v>
      </c>
      <c r="C414" t="s">
        <v>54</v>
      </c>
      <c r="D414" t="s">
        <v>15</v>
      </c>
      <c r="F414" t="s">
        <v>16</v>
      </c>
      <c r="G414" t="s">
        <v>19</v>
      </c>
      <c r="H414">
        <v>0.65</v>
      </c>
      <c r="I414">
        <v>5</v>
      </c>
      <c r="J414">
        <v>6.2</v>
      </c>
      <c r="K414">
        <v>0.5</v>
      </c>
      <c r="L414">
        <v>9</v>
      </c>
      <c r="M414" t="s">
        <v>227</v>
      </c>
      <c r="N414" t="s">
        <v>44</v>
      </c>
    </row>
    <row r="415" spans="1:14">
      <c r="A415" t="str">
        <f>Hyperlink("https://www.diodes.com/part/view/DT1042-04TS","DT1042-04TS")</f>
        <v>DT1042-04TS</v>
      </c>
      <c r="B415" t="str">
        <f>Hyperlink("https://www.diodes.com/assets/Datasheets/DT1042-04TS.pdf","DT1042-04TS Datasheet")</f>
        <v>DT1042-04TS Datasheet</v>
      </c>
      <c r="D415" t="s">
        <v>23</v>
      </c>
      <c r="E415">
        <v>6</v>
      </c>
      <c r="F415" t="s">
        <v>16</v>
      </c>
      <c r="G415" t="s">
        <v>48</v>
      </c>
      <c r="H415">
        <v>0.65</v>
      </c>
      <c r="J415">
        <v>6.2</v>
      </c>
      <c r="K415">
        <v>0.5</v>
      </c>
      <c r="L415">
        <v>9</v>
      </c>
      <c r="M415">
        <v>16</v>
      </c>
      <c r="N415" t="s">
        <v>52</v>
      </c>
    </row>
    <row r="416" spans="1:14">
      <c r="A416" t="str">
        <f>Hyperlink("https://www.diodes.com/part/view/DT1140-04LP","DT1140-04LP")</f>
        <v>DT1140-04LP</v>
      </c>
      <c r="B416" t="str">
        <f>Hyperlink("https://www.diodes.com/assets/Datasheets/DT1140-04LP.pdf","DT1140-04LP Datasheet")</f>
        <v>DT1140-04LP Datasheet</v>
      </c>
      <c r="C416" t="s">
        <v>50</v>
      </c>
      <c r="D416" t="s">
        <v>23</v>
      </c>
      <c r="F416" t="s">
        <v>16</v>
      </c>
      <c r="G416" t="s">
        <v>48</v>
      </c>
      <c r="H416">
        <v>0.5</v>
      </c>
      <c r="I416">
        <v>5.5</v>
      </c>
      <c r="J416">
        <v>6</v>
      </c>
      <c r="K416">
        <v>0.5</v>
      </c>
      <c r="L416">
        <v>10</v>
      </c>
      <c r="M416">
        <v>20</v>
      </c>
      <c r="N416" t="s">
        <v>119</v>
      </c>
    </row>
    <row r="417" spans="1:14">
      <c r="A417" t="str">
        <f>Hyperlink("https://www.diodes.com/part/view/DT1140-04LPQ","DT1140-04LPQ")</f>
        <v>DT1140-04LPQ</v>
      </c>
      <c r="B417" t="str">
        <f>Hyperlink("https://www.diodes.com/assets/Datasheets/DT1140-04LPQ.pdf","DT1140-04LPQ Datasheet")</f>
        <v>DT1140-04LPQ Datasheet</v>
      </c>
      <c r="C417" t="s">
        <v>50</v>
      </c>
      <c r="D417" t="s">
        <v>15</v>
      </c>
      <c r="F417" t="s">
        <v>16</v>
      </c>
      <c r="G417" t="s">
        <v>48</v>
      </c>
      <c r="H417">
        <v>0.5</v>
      </c>
      <c r="I417">
        <v>5.5</v>
      </c>
      <c r="J417">
        <v>6</v>
      </c>
      <c r="K417">
        <v>0.5</v>
      </c>
      <c r="L417">
        <v>10</v>
      </c>
      <c r="M417">
        <v>20</v>
      </c>
      <c r="N417" t="s">
        <v>119</v>
      </c>
    </row>
    <row r="418" spans="1:14">
      <c r="A418" t="str">
        <f>Hyperlink("https://www.diodes.com/part/view/DT1240-04LP","DT1240-04LP")</f>
        <v>DT1240-04LP</v>
      </c>
      <c r="B418" t="str">
        <f>Hyperlink("https://www.diodes.com/assets/Datasheets/DT1240-04LP.pdf","DT1240-04LP Datasheet")</f>
        <v>DT1240-04LP Datasheet</v>
      </c>
      <c r="D418" t="s">
        <v>23</v>
      </c>
      <c r="F418" t="s">
        <v>16</v>
      </c>
      <c r="G418" t="s">
        <v>48</v>
      </c>
      <c r="H418">
        <v>0.55</v>
      </c>
      <c r="I418">
        <v>5.5</v>
      </c>
      <c r="J418">
        <v>6</v>
      </c>
      <c r="K418">
        <v>0.5</v>
      </c>
      <c r="L418">
        <v>11</v>
      </c>
      <c r="M418">
        <v>14</v>
      </c>
      <c r="N418" t="s">
        <v>119</v>
      </c>
    </row>
    <row r="419" spans="1:14">
      <c r="A419" t="str">
        <f>Hyperlink("https://www.diodes.com/part/view/DT1240-04LP20","DT1240-04LP20")</f>
        <v>DT1240-04LP20</v>
      </c>
      <c r="B419" t="str">
        <f>Hyperlink("https://www.diodes.com/assets/Datasheets/DT1240-04LP20.pdf","DT1240-04LP20 Datasheet")</f>
        <v>DT1240-04LP20 Datasheet</v>
      </c>
      <c r="C419" t="s">
        <v>228</v>
      </c>
      <c r="D419" t="s">
        <v>23</v>
      </c>
      <c r="F419" t="s">
        <v>16</v>
      </c>
      <c r="G419" t="s">
        <v>48</v>
      </c>
      <c r="H419">
        <v>0.55</v>
      </c>
      <c r="I419">
        <v>5.5</v>
      </c>
      <c r="J419">
        <v>6</v>
      </c>
      <c r="K419">
        <v>0.5</v>
      </c>
      <c r="L419">
        <v>11</v>
      </c>
      <c r="M419">
        <v>14</v>
      </c>
      <c r="N419" t="s">
        <v>229</v>
      </c>
    </row>
    <row r="420" spans="1:14">
      <c r="A420" t="str">
        <f>Hyperlink("https://www.diodes.com/part/view/DT1240-04LPQ","DT1240-04LPQ")</f>
        <v>DT1240-04LPQ</v>
      </c>
      <c r="B420" t="str">
        <f>Hyperlink("https://www.diodes.com/assets/Datasheets/DT1240-04LPQ.pdf","DT1240-04LPQ Datasheet")</f>
        <v>DT1240-04LPQ Datasheet</v>
      </c>
      <c r="C420" t="s">
        <v>50</v>
      </c>
      <c r="D420" t="s">
        <v>15</v>
      </c>
      <c r="F420" t="s">
        <v>16</v>
      </c>
      <c r="G420" t="s">
        <v>19</v>
      </c>
      <c r="H420">
        <v>0.55</v>
      </c>
      <c r="I420">
        <v>5.5</v>
      </c>
      <c r="J420">
        <v>6</v>
      </c>
      <c r="K420">
        <v>0.5</v>
      </c>
      <c r="L420">
        <v>11</v>
      </c>
      <c r="M420" t="s">
        <v>188</v>
      </c>
      <c r="N420" t="s">
        <v>119</v>
      </c>
    </row>
    <row r="421" spans="1:14">
      <c r="A421" t="str">
        <f>Hyperlink("https://www.diodes.com/part/view/DT1240-08LP3810","DT1240-08LP3810")</f>
        <v>DT1240-08LP3810</v>
      </c>
      <c r="B421" t="str">
        <f>Hyperlink("https://www.diodes.com/assets/Datasheets/DT1240-08LP3810.pdf","DT1240-08LP3810 Datasheet")</f>
        <v>DT1240-08LP3810 Datasheet</v>
      </c>
      <c r="C421" t="s">
        <v>120</v>
      </c>
      <c r="D421" t="s">
        <v>23</v>
      </c>
      <c r="F421" t="s">
        <v>16</v>
      </c>
      <c r="G421" t="s">
        <v>121</v>
      </c>
      <c r="H421">
        <v>0.6</v>
      </c>
      <c r="I421">
        <v>5.5</v>
      </c>
      <c r="J421">
        <v>6</v>
      </c>
      <c r="K421">
        <v>0.1</v>
      </c>
      <c r="L421">
        <v>11</v>
      </c>
      <c r="M421">
        <v>14</v>
      </c>
      <c r="N421" t="s">
        <v>122</v>
      </c>
    </row>
    <row r="422" spans="1:14">
      <c r="A422" t="str">
        <f>Hyperlink("https://www.diodes.com/part/view/DT1240A-04LP","DT1240A-04LP")</f>
        <v>DT1240A-04LP</v>
      </c>
      <c r="B422" t="str">
        <f>Hyperlink("https://www.diodes.com/assets/Datasheets/DT1240A-04LP.pdf","DT1240A-04LP Datasheet")</f>
        <v>DT1240A-04LP Datasheet</v>
      </c>
      <c r="C422" t="s">
        <v>118</v>
      </c>
      <c r="D422" t="s">
        <v>23</v>
      </c>
      <c r="F422" t="s">
        <v>27</v>
      </c>
      <c r="G422" t="s">
        <v>48</v>
      </c>
      <c r="H422">
        <v>0.55</v>
      </c>
      <c r="I422">
        <v>3.3</v>
      </c>
      <c r="J422">
        <v>5</v>
      </c>
      <c r="K422">
        <v>0.1</v>
      </c>
      <c r="L422">
        <v>9.5</v>
      </c>
      <c r="M422">
        <v>14</v>
      </c>
      <c r="N422" t="s">
        <v>119</v>
      </c>
    </row>
    <row r="423" spans="1:14">
      <c r="A423" t="str">
        <f>Hyperlink("https://www.diodes.com/part/view/DT1240A-04LP20","DT1240A-04LP20")</f>
        <v>DT1240A-04LP20</v>
      </c>
      <c r="B423" t="str">
        <f>Hyperlink("https://www.diodes.com/assets/Datasheets/DT1240A-04LP20.pdf","DT1240A-04LP20 Datasheet")</f>
        <v>DT1240A-04LP20 Datasheet</v>
      </c>
      <c r="C423" t="s">
        <v>228</v>
      </c>
      <c r="D423" t="s">
        <v>23</v>
      </c>
      <c r="F423" t="s">
        <v>16</v>
      </c>
      <c r="G423" t="s">
        <v>48</v>
      </c>
      <c r="H423">
        <v>0.55</v>
      </c>
      <c r="I423">
        <v>3.3</v>
      </c>
      <c r="J423">
        <v>5</v>
      </c>
      <c r="K423">
        <v>1</v>
      </c>
      <c r="L423">
        <v>8.5</v>
      </c>
      <c r="M423">
        <v>14</v>
      </c>
      <c r="N423" t="s">
        <v>229</v>
      </c>
    </row>
    <row r="424" spans="1:14">
      <c r="A424" t="str">
        <f>Hyperlink("https://www.diodes.com/part/view/DT1240A-04LPQ","DT1240A-04LPQ")</f>
        <v>DT1240A-04LPQ</v>
      </c>
      <c r="B424" t="str">
        <f>Hyperlink("https://www.diodes.com/assets/Datasheets/DT1240A-04LPQ.pdf","DT1240A-04LPQ Datasheet")</f>
        <v>DT1240A-04LPQ Datasheet</v>
      </c>
      <c r="C424" t="s">
        <v>50</v>
      </c>
      <c r="D424" t="s">
        <v>15</v>
      </c>
      <c r="F424" t="s">
        <v>16</v>
      </c>
      <c r="G424" t="s">
        <v>19</v>
      </c>
      <c r="H424">
        <v>0.55</v>
      </c>
      <c r="I424">
        <v>3.3</v>
      </c>
      <c r="J424">
        <v>5</v>
      </c>
      <c r="K424">
        <v>1</v>
      </c>
      <c r="L424">
        <v>9.5</v>
      </c>
      <c r="M424" t="s">
        <v>188</v>
      </c>
      <c r="N424" t="s">
        <v>119</v>
      </c>
    </row>
    <row r="425" spans="1:14">
      <c r="A425" t="str">
        <f>Hyperlink("https://www.diodes.com/part/view/DT1240A-08LP3810","DT1240A-08LP3810")</f>
        <v>DT1240A-08LP3810</v>
      </c>
      <c r="B425" t="str">
        <f>Hyperlink("https://www.diodes.com/assets/Datasheets/DT1240A-08LP3810.pdf","DT1240A-08LP3810 Datasheet")</f>
        <v>DT1240A-08LP3810 Datasheet</v>
      </c>
      <c r="C425" t="s">
        <v>120</v>
      </c>
      <c r="D425" t="s">
        <v>23</v>
      </c>
      <c r="F425" t="s">
        <v>16</v>
      </c>
      <c r="G425" t="s">
        <v>121</v>
      </c>
      <c r="H425">
        <v>0.6</v>
      </c>
      <c r="I425">
        <v>3.3</v>
      </c>
      <c r="J425">
        <v>5</v>
      </c>
      <c r="K425">
        <v>0.1</v>
      </c>
      <c r="L425">
        <v>10</v>
      </c>
      <c r="M425">
        <v>14</v>
      </c>
      <c r="N425" t="s">
        <v>122</v>
      </c>
    </row>
    <row r="426" spans="1:14">
      <c r="A426" t="str">
        <f>Hyperlink("https://www.diodes.com/part/view/DT1240A-08LP3810Q","DT1240A-08LP3810Q")</f>
        <v>DT1240A-08LP3810Q</v>
      </c>
      <c r="B426" t="str">
        <f>Hyperlink("https://www.diodes.com/assets/Datasheets/DT1240A-08LP3810Q.pdf","DT1240A-08LP3810Q Datasheet")</f>
        <v>DT1240A-08LP3810Q Datasheet</v>
      </c>
      <c r="C426" t="s">
        <v>120</v>
      </c>
      <c r="D426" t="s">
        <v>15</v>
      </c>
      <c r="F426" t="s">
        <v>16</v>
      </c>
      <c r="G426" t="s">
        <v>121</v>
      </c>
      <c r="H426">
        <v>0.6</v>
      </c>
      <c r="I426">
        <v>3.3</v>
      </c>
      <c r="J426">
        <v>5</v>
      </c>
      <c r="K426">
        <v>0.5</v>
      </c>
      <c r="L426">
        <v>10</v>
      </c>
      <c r="M426" t="s">
        <v>188</v>
      </c>
      <c r="N426" t="s">
        <v>122</v>
      </c>
    </row>
    <row r="427" spans="1:14">
      <c r="A427" t="str">
        <f>Hyperlink("https://www.diodes.com/part/view/DT1240E-04LP","DT1240E-04LP")</f>
        <v>DT1240E-04LP</v>
      </c>
      <c r="B427" t="str">
        <f>Hyperlink("https://www.diodes.com/assets/Datasheets/DT1240E-04LP.pdf","DT1240E-04LP Datasheet")</f>
        <v>DT1240E-04LP Datasheet</v>
      </c>
      <c r="C427" t="s">
        <v>50</v>
      </c>
      <c r="D427" t="s">
        <v>23</v>
      </c>
      <c r="F427" t="s">
        <v>16</v>
      </c>
      <c r="G427" t="s">
        <v>48</v>
      </c>
      <c r="H427">
        <v>0.55</v>
      </c>
      <c r="I427">
        <v>3.3</v>
      </c>
      <c r="J427">
        <v>5</v>
      </c>
      <c r="K427">
        <v>0.1</v>
      </c>
      <c r="L427">
        <v>9.5</v>
      </c>
      <c r="M427">
        <v>12</v>
      </c>
      <c r="N427" t="s">
        <v>230</v>
      </c>
    </row>
    <row r="428" spans="1:14">
      <c r="A428" t="str">
        <f>Hyperlink("https://www.diodes.com/part/view/DT1240V3-04LP","DT1240V3-04LP")</f>
        <v>DT1240V3-04LP</v>
      </c>
      <c r="B428" t="str">
        <f>Hyperlink("https://www.diodes.com/assets/Datasheets/DT1240V3-04LP.pdf","DT1240V3-04LP Datasheet")</f>
        <v>DT1240V3-04LP Datasheet</v>
      </c>
      <c r="C428" t="s">
        <v>231</v>
      </c>
      <c r="D428" t="s">
        <v>23</v>
      </c>
      <c r="E428">
        <v>5.5</v>
      </c>
      <c r="F428" t="s">
        <v>16</v>
      </c>
      <c r="G428" t="s">
        <v>48</v>
      </c>
      <c r="H428">
        <v>0.55</v>
      </c>
      <c r="I428">
        <v>3.3</v>
      </c>
      <c r="J428">
        <v>6</v>
      </c>
      <c r="K428">
        <v>0.01</v>
      </c>
      <c r="L428">
        <v>11</v>
      </c>
      <c r="M428">
        <v>14</v>
      </c>
      <c r="N428" t="s">
        <v>119</v>
      </c>
    </row>
    <row r="429" spans="1:14">
      <c r="A429" t="str">
        <f>Hyperlink("https://www.diodes.com/part/view/DT1240V3-04SO","DT1240V3-04SO")</f>
        <v>DT1240V3-04SO</v>
      </c>
      <c r="B429" t="str">
        <f>Hyperlink("https://www.diodes.com/assets/Datasheets/DT1240V3-04SO.pdf","DT1240V3-04SO Datasheet")</f>
        <v>DT1240V3-04SO Datasheet</v>
      </c>
      <c r="C429" t="s">
        <v>231</v>
      </c>
      <c r="D429" t="s">
        <v>23</v>
      </c>
      <c r="E429">
        <v>5.5</v>
      </c>
      <c r="F429" t="s">
        <v>16</v>
      </c>
      <c r="G429" t="s">
        <v>48</v>
      </c>
      <c r="H429">
        <v>0.55</v>
      </c>
      <c r="I429">
        <v>3.3</v>
      </c>
      <c r="J429">
        <v>6</v>
      </c>
      <c r="K429">
        <v>0.01</v>
      </c>
      <c r="L429">
        <v>11</v>
      </c>
      <c r="M429">
        <v>14</v>
      </c>
      <c r="N429" t="s">
        <v>44</v>
      </c>
    </row>
    <row r="430" spans="1:14">
      <c r="A430" t="str">
        <f>Hyperlink("https://www.diodes.com/part/view/DT1446-04S","DT1446-04S")</f>
        <v>DT1446-04S</v>
      </c>
      <c r="B430" t="str">
        <f>Hyperlink("https://www.diodes.com/assets/Datasheets/DT1446-04S.pdf","DT1446-04S Datasheet")</f>
        <v>DT1446-04S Datasheet</v>
      </c>
      <c r="D430" t="s">
        <v>23</v>
      </c>
      <c r="E430">
        <v>4.7</v>
      </c>
      <c r="F430" t="s">
        <v>16</v>
      </c>
      <c r="G430" t="s">
        <v>48</v>
      </c>
      <c r="H430">
        <v>0.65</v>
      </c>
      <c r="I430">
        <v>5</v>
      </c>
      <c r="J430">
        <v>6</v>
      </c>
      <c r="K430">
        <v>1</v>
      </c>
      <c r="L430">
        <v>8.5</v>
      </c>
      <c r="M430">
        <v>16</v>
      </c>
      <c r="N430" t="s">
        <v>51</v>
      </c>
    </row>
    <row r="431" spans="1:14">
      <c r="A431" t="str">
        <f>Hyperlink("https://www.diodes.com/part/view/DT1446-04SO","DT1446-04SO")</f>
        <v>DT1446-04SO</v>
      </c>
      <c r="B431" t="str">
        <f>Hyperlink("https://www.diodes.com/assets/Datasheets/DT1446-04SO.pdf","DT1446-04SO Datasheet")</f>
        <v>DT1446-04SO Datasheet</v>
      </c>
      <c r="D431" t="s">
        <v>23</v>
      </c>
      <c r="E431">
        <v>4.7</v>
      </c>
      <c r="F431" t="s">
        <v>16</v>
      </c>
      <c r="G431" t="s">
        <v>48</v>
      </c>
      <c r="H431">
        <v>0.65</v>
      </c>
      <c r="I431">
        <v>5</v>
      </c>
      <c r="J431">
        <v>6</v>
      </c>
      <c r="K431">
        <v>1</v>
      </c>
      <c r="L431">
        <v>8.5</v>
      </c>
      <c r="M431">
        <v>16</v>
      </c>
      <c r="N431" t="s">
        <v>44</v>
      </c>
    </row>
    <row r="432" spans="1:14">
      <c r="A432" t="str">
        <f>Hyperlink("https://www.diodes.com/part/view/DT1446-04TS","DT1446-04TS")</f>
        <v>DT1446-04TS</v>
      </c>
      <c r="B432" t="str">
        <f>Hyperlink("https://www.diodes.com/assets/Datasheets/DT1446-04TS.pdf","DT1446-04TS Datasheet")</f>
        <v>DT1446-04TS Datasheet</v>
      </c>
      <c r="D432" t="s">
        <v>23</v>
      </c>
      <c r="E432">
        <v>4.7</v>
      </c>
      <c r="F432" t="s">
        <v>16</v>
      </c>
      <c r="G432" t="s">
        <v>48</v>
      </c>
      <c r="H432">
        <v>0.65</v>
      </c>
      <c r="I432">
        <v>5</v>
      </c>
      <c r="J432">
        <v>6</v>
      </c>
      <c r="K432">
        <v>1</v>
      </c>
      <c r="L432">
        <v>8.5</v>
      </c>
      <c r="M432">
        <v>16</v>
      </c>
      <c r="N432" t="s">
        <v>52</v>
      </c>
    </row>
    <row r="433" spans="1:14">
      <c r="A433" t="str">
        <f>Hyperlink("https://www.diodes.com/part/view/DT1446-04V","DT1446-04V")</f>
        <v>DT1446-04V</v>
      </c>
      <c r="B433" t="str">
        <f>Hyperlink("https://www.diodes.com/assets/Datasheets/DT1446-04V.pdf","DT1446-04V Datasheet")</f>
        <v>DT1446-04V Datasheet</v>
      </c>
      <c r="D433" t="s">
        <v>23</v>
      </c>
      <c r="E433">
        <v>4.7</v>
      </c>
      <c r="F433" t="s">
        <v>16</v>
      </c>
      <c r="G433" t="s">
        <v>48</v>
      </c>
      <c r="H433">
        <v>0.65</v>
      </c>
      <c r="I433">
        <v>5</v>
      </c>
      <c r="J433">
        <v>6</v>
      </c>
      <c r="K433">
        <v>1</v>
      </c>
      <c r="L433">
        <v>8.5</v>
      </c>
      <c r="M433">
        <v>16</v>
      </c>
      <c r="N433" t="s">
        <v>53</v>
      </c>
    </row>
    <row r="434" spans="1:14">
      <c r="A434" t="str">
        <f>Hyperlink("https://www.diodes.com/part/view/DT1452-02SO","DT1452-02SO")</f>
        <v>DT1452-02SO</v>
      </c>
      <c r="B434" t="str">
        <f>Hyperlink("https://www.diodes.com/assets/Datasheets/DT1452-02SO.pdf","DT1452-02SO Datasheet")</f>
        <v>DT1452-02SO Datasheet</v>
      </c>
      <c r="C434" t="s">
        <v>45</v>
      </c>
      <c r="D434" t="s">
        <v>23</v>
      </c>
      <c r="F434" t="s">
        <v>16</v>
      </c>
      <c r="G434" t="s">
        <v>41</v>
      </c>
      <c r="H434">
        <v>1.2</v>
      </c>
      <c r="I434">
        <v>5.5</v>
      </c>
      <c r="J434">
        <v>7</v>
      </c>
      <c r="K434">
        <v>0.01</v>
      </c>
      <c r="L434">
        <v>11</v>
      </c>
      <c r="M434">
        <v>16</v>
      </c>
      <c r="N434" t="s">
        <v>35</v>
      </c>
    </row>
    <row r="435" spans="1:14">
      <c r="A435" t="str">
        <f>Hyperlink("https://www.diodes.com/part/view/DT1452-02SOQ","DT1452-02SOQ")</f>
        <v>DT1452-02SOQ</v>
      </c>
      <c r="B435" t="str">
        <f>Hyperlink("https://www.diodes.com/assets/Datasheets/DT1452-02SOQ.pdf","DT1452-02SOQ Datasheet")</f>
        <v>DT1452-02SOQ Datasheet</v>
      </c>
      <c r="C435" t="s">
        <v>232</v>
      </c>
      <c r="D435" t="s">
        <v>15</v>
      </c>
      <c r="F435" t="s">
        <v>16</v>
      </c>
      <c r="G435" t="s">
        <v>19</v>
      </c>
      <c r="H435">
        <v>1.2</v>
      </c>
      <c r="I435">
        <v>5.5</v>
      </c>
      <c r="J435">
        <v>7</v>
      </c>
      <c r="L435">
        <v>9.5</v>
      </c>
      <c r="M435">
        <v>9.5</v>
      </c>
      <c r="N435" t="s">
        <v>35</v>
      </c>
    </row>
    <row r="436" spans="1:14">
      <c r="A436" t="str">
        <f>Hyperlink("https://www.diodes.com/part/view/DT2041-04SO","DT2041-04SO")</f>
        <v>DT2041-04SO</v>
      </c>
      <c r="B436" t="str">
        <f>Hyperlink("https://www.diodes.com/assets/Datasheets/DT2041-04SO.pdf","DT2041-04SO Datasheet")</f>
        <v>DT2041-04SO Datasheet</v>
      </c>
      <c r="C436" t="s">
        <v>50</v>
      </c>
      <c r="D436" t="s">
        <v>23</v>
      </c>
      <c r="F436" t="s">
        <v>27</v>
      </c>
      <c r="G436" t="s">
        <v>48</v>
      </c>
      <c r="H436">
        <v>1</v>
      </c>
      <c r="I436">
        <v>5.5</v>
      </c>
      <c r="J436">
        <v>6</v>
      </c>
      <c r="K436">
        <v>0.01</v>
      </c>
      <c r="L436">
        <v>10.5</v>
      </c>
      <c r="M436">
        <v>30</v>
      </c>
      <c r="N436" t="s">
        <v>44</v>
      </c>
    </row>
    <row r="437" spans="1:14">
      <c r="A437" t="str">
        <f>Hyperlink("https://www.diodes.com/part/view/DT2042-04SO","DT2042-04SO")</f>
        <v>DT2042-04SO</v>
      </c>
      <c r="B437" t="str">
        <f>Hyperlink("https://www.diodes.com/assets/Datasheets/DT2042-04SO.pdf","DT2042-04SO Datasheet")</f>
        <v>DT2042-04SO Datasheet</v>
      </c>
      <c r="D437" t="s">
        <v>23</v>
      </c>
      <c r="E437">
        <v>10</v>
      </c>
      <c r="F437" t="s">
        <v>16</v>
      </c>
      <c r="G437" t="s">
        <v>48</v>
      </c>
      <c r="H437">
        <v>1.2</v>
      </c>
      <c r="I437">
        <v>5.5</v>
      </c>
      <c r="J437">
        <v>6</v>
      </c>
      <c r="K437">
        <v>1</v>
      </c>
      <c r="L437">
        <v>10.5</v>
      </c>
      <c r="M437">
        <v>30</v>
      </c>
      <c r="N437" t="s">
        <v>44</v>
      </c>
    </row>
    <row r="438" spans="1:14">
      <c r="A438" t="str">
        <f>Hyperlink("https://www.diodes.com/part/view/DT2042-04SOQ","DT2042-04SOQ")</f>
        <v>DT2042-04SOQ</v>
      </c>
      <c r="B438" t="str">
        <f>Hyperlink("https://www.diodes.com/assets/Datasheets/DT2042-04SOQ.pdf","DT2042-04SOQ Datasheet")</f>
        <v>DT2042-04SOQ Datasheet</v>
      </c>
      <c r="C438" t="s">
        <v>233</v>
      </c>
      <c r="D438" t="s">
        <v>15</v>
      </c>
      <c r="E438">
        <v>10</v>
      </c>
      <c r="F438" t="s">
        <v>16</v>
      </c>
      <c r="G438" t="s">
        <v>19</v>
      </c>
      <c r="H438">
        <v>1.2</v>
      </c>
      <c r="I438">
        <v>5.5</v>
      </c>
      <c r="J438">
        <v>6</v>
      </c>
      <c r="K438">
        <v>1</v>
      </c>
      <c r="L438">
        <v>10.5</v>
      </c>
      <c r="M438" t="s">
        <v>113</v>
      </c>
      <c r="N438" t="s">
        <v>44</v>
      </c>
    </row>
    <row r="439" spans="1:14">
      <c r="A439" t="str">
        <f>Hyperlink("https://www.diodes.com/part/view/DT2042-04TS","DT2042-04TS")</f>
        <v>DT2042-04TS</v>
      </c>
      <c r="B439" t="str">
        <f>Hyperlink("https://www.diodes.com/assets/Datasheets/DT2042-04TS.pdf","DT2042-04TS Datasheet")</f>
        <v>DT2042-04TS Datasheet</v>
      </c>
      <c r="D439" t="s">
        <v>23</v>
      </c>
      <c r="E439">
        <v>10</v>
      </c>
      <c r="F439" t="s">
        <v>16</v>
      </c>
      <c r="G439" t="s">
        <v>48</v>
      </c>
      <c r="H439">
        <v>1.2</v>
      </c>
      <c r="I439">
        <v>5.5</v>
      </c>
      <c r="N439" t="s">
        <v>52</v>
      </c>
    </row>
    <row r="440" spans="1:14">
      <c r="A440" t="str">
        <f>Hyperlink("https://www.diodes.com/part/view/DT2636-04S","DT2636-04S")</f>
        <v>DT2636-04S</v>
      </c>
      <c r="B440" t="str">
        <f>Hyperlink("https://www.diodes.com/assets/Datasheets/DT2636-04S.pdf","DT2636-04S Datasheet")</f>
        <v>DT2636-04S Datasheet</v>
      </c>
      <c r="D440" t="s">
        <v>23</v>
      </c>
      <c r="E440">
        <v>6.5</v>
      </c>
      <c r="F440" t="s">
        <v>16</v>
      </c>
      <c r="G440" t="s">
        <v>48</v>
      </c>
      <c r="H440">
        <v>0.65</v>
      </c>
      <c r="I440">
        <v>5.5</v>
      </c>
      <c r="J440">
        <v>7</v>
      </c>
      <c r="K440">
        <v>0.01</v>
      </c>
      <c r="L440">
        <v>11</v>
      </c>
      <c r="M440">
        <v>18</v>
      </c>
      <c r="N440" t="s">
        <v>51</v>
      </c>
    </row>
    <row r="441" spans="1:14">
      <c r="A441" t="str">
        <f>Hyperlink("https://www.diodes.com/part/view/DT6250-06MR","DT6250-06MR")</f>
        <v>DT6250-06MR</v>
      </c>
      <c r="B441" t="str">
        <f>Hyperlink("https://www.diodes.com/assets/Datasheets/DT6250-06MR.pdf","DT6250-06MR Datasheet")</f>
        <v>DT6250-06MR Datasheet</v>
      </c>
      <c r="D441" t="s">
        <v>23</v>
      </c>
      <c r="E441">
        <v>4</v>
      </c>
      <c r="F441" t="s">
        <v>16</v>
      </c>
      <c r="G441" t="s">
        <v>151</v>
      </c>
      <c r="H441">
        <v>0.32</v>
      </c>
      <c r="I441">
        <v>5</v>
      </c>
      <c r="J441">
        <v>6</v>
      </c>
      <c r="K441">
        <v>0.01</v>
      </c>
      <c r="L441">
        <v>10</v>
      </c>
      <c r="M441" t="s">
        <v>234</v>
      </c>
      <c r="N441" t="s">
        <v>235</v>
      </c>
    </row>
    <row r="442" spans="1:14">
      <c r="A442" t="str">
        <f>Hyperlink("https://www.diodes.com/part/view/DTVS20SP4UR","DTVS20SP4UR")</f>
        <v>DTVS20SP4UR</v>
      </c>
      <c r="B442" t="str">
        <f>Hyperlink("https://www.diodes.com/assets/Datasheets/DTVS20SP4UR-DTVS22SP4UR.pdf","DTVS20SP4UR Datasheet")</f>
        <v>DTVS20SP4UR Datasheet</v>
      </c>
      <c r="C442" t="s">
        <v>236</v>
      </c>
      <c r="D442" t="s">
        <v>23</v>
      </c>
      <c r="F442" t="s">
        <v>16</v>
      </c>
      <c r="G442" t="s">
        <v>24</v>
      </c>
      <c r="I442">
        <v>20</v>
      </c>
      <c r="J442">
        <v>22.2</v>
      </c>
      <c r="K442">
        <v>1</v>
      </c>
      <c r="L442">
        <v>32.4</v>
      </c>
      <c r="M442">
        <v>30</v>
      </c>
      <c r="N442" t="s">
        <v>74</v>
      </c>
    </row>
    <row r="443" spans="1:14">
      <c r="A443" t="str">
        <f>Hyperlink("https://www.diodes.com/part/view/DTVS22SP4UR","DTVS22SP4UR")</f>
        <v>DTVS22SP4UR</v>
      </c>
      <c r="B443" t="str">
        <f>Hyperlink("https://www.diodes.com/assets/Datasheets/DTVS20SP4UR-DTVS22SP4UR.pdf","DTVS22SP4UR Datasheet")</f>
        <v>DTVS22SP4UR Datasheet</v>
      </c>
      <c r="C443" t="s">
        <v>236</v>
      </c>
      <c r="D443" t="s">
        <v>23</v>
      </c>
      <c r="F443" t="s">
        <v>16</v>
      </c>
      <c r="G443" t="s">
        <v>24</v>
      </c>
      <c r="I443">
        <v>22</v>
      </c>
      <c r="J443">
        <v>24.4</v>
      </c>
      <c r="K443">
        <v>1</v>
      </c>
      <c r="L443">
        <v>35.5</v>
      </c>
      <c r="M443">
        <v>30</v>
      </c>
      <c r="N443" t="s">
        <v>74</v>
      </c>
    </row>
    <row r="444" spans="1:14">
      <c r="A444" t="str">
        <f>Hyperlink("https://www.diodes.com/part/view/DUP1105SOQ","DUP1105SOQ")</f>
        <v>DUP1105SOQ</v>
      </c>
      <c r="B444" t="str">
        <f>Hyperlink("https://www.diodes.com/assets/Datasheets/DUP1105SOQ.pdf","DUP1105SOQ Datasheet")</f>
        <v>DUP1105SOQ Datasheet</v>
      </c>
      <c r="C444" t="s">
        <v>237</v>
      </c>
      <c r="D444" t="s">
        <v>15</v>
      </c>
      <c r="F444" t="s">
        <v>16</v>
      </c>
      <c r="G444" t="s">
        <v>41</v>
      </c>
      <c r="H444">
        <v>60</v>
      </c>
      <c r="I444">
        <v>24</v>
      </c>
      <c r="J444">
        <v>25.7</v>
      </c>
      <c r="K444">
        <v>10</v>
      </c>
      <c r="L444">
        <v>44</v>
      </c>
      <c r="M444">
        <v>30</v>
      </c>
      <c r="N444" t="s">
        <v>35</v>
      </c>
    </row>
    <row r="445" spans="1:14">
      <c r="A445" t="str">
        <f>Hyperlink("https://www.diodes.com/part/view/DUP2105SOQ","DUP2105SOQ")</f>
        <v>DUP2105SOQ</v>
      </c>
      <c r="B445" t="str">
        <f>Hyperlink("https://www.diodes.com/assets/Datasheets/DUP2105SOQ.pdf","DUP2105SOQ Datasheet")</f>
        <v>DUP2105SOQ Datasheet</v>
      </c>
      <c r="C445" t="s">
        <v>238</v>
      </c>
      <c r="D445" t="s">
        <v>15</v>
      </c>
      <c r="F445" t="s">
        <v>16</v>
      </c>
      <c r="G445" t="s">
        <v>127</v>
      </c>
      <c r="H445">
        <v>30</v>
      </c>
      <c r="I445">
        <v>24</v>
      </c>
      <c r="J445">
        <v>26.2</v>
      </c>
      <c r="K445">
        <v>10</v>
      </c>
      <c r="L445">
        <v>44</v>
      </c>
      <c r="M445">
        <v>30</v>
      </c>
      <c r="N445" t="s">
        <v>35</v>
      </c>
    </row>
    <row r="446" spans="1:14">
      <c r="A446" t="str">
        <f>Hyperlink("https://www.diodes.com/part/view/DUP3105SOQ","DUP3105SOQ")</f>
        <v>DUP3105SOQ</v>
      </c>
      <c r="B446" t="str">
        <f>Hyperlink("https://www.diodes.com/assets/Datasheets/DUP3105SOQ.pdf","DUP3105SOQ Datasheet")</f>
        <v>DUP3105SOQ Datasheet</v>
      </c>
      <c r="C446" t="s">
        <v>237</v>
      </c>
      <c r="D446" t="s">
        <v>15</v>
      </c>
      <c r="F446" t="s">
        <v>16</v>
      </c>
      <c r="G446" t="s">
        <v>127</v>
      </c>
      <c r="H446">
        <v>30</v>
      </c>
      <c r="I446">
        <v>32</v>
      </c>
      <c r="J446">
        <v>35.6</v>
      </c>
      <c r="K446">
        <v>10</v>
      </c>
      <c r="L446">
        <v>66</v>
      </c>
      <c r="M446">
        <v>30</v>
      </c>
      <c r="N446" t="s">
        <v>35</v>
      </c>
    </row>
    <row r="447" spans="1:14">
      <c r="A447" t="str">
        <f>Hyperlink("https://www.diodes.com/part/view/DZQA5V6AXV5","DZQA5V6AXV5")</f>
        <v>DZQA5V6AXV5</v>
      </c>
      <c r="B447" t="str">
        <f>Hyperlink("https://www.diodes.com/assets/Datasheets/ds31557.pdf","DZQA5V6AXV5 Datasheet")</f>
        <v>DZQA5V6AXV5 Datasheet</v>
      </c>
      <c r="C447" t="s">
        <v>211</v>
      </c>
      <c r="D447" t="s">
        <v>23</v>
      </c>
      <c r="F447" t="s">
        <v>27</v>
      </c>
      <c r="G447" t="s">
        <v>223</v>
      </c>
      <c r="H447">
        <v>18.7</v>
      </c>
      <c r="I447">
        <v>3</v>
      </c>
      <c r="J447">
        <v>5.3</v>
      </c>
      <c r="L447">
        <v>13</v>
      </c>
      <c r="N447" t="s">
        <v>158</v>
      </c>
    </row>
    <row r="448" spans="1:14">
      <c r="A448" t="str">
        <f>Hyperlink("https://www.diodes.com/part/view/DZQA6V8AXV5","DZQA6V8AXV5")</f>
        <v>DZQA6V8AXV5</v>
      </c>
      <c r="B448" t="str">
        <f>Hyperlink("https://www.diodes.com/assets/Datasheets/ds31271.pdf","DZQA6V8AXV5 Datasheet")</f>
        <v>DZQA6V8AXV5 Datasheet</v>
      </c>
      <c r="C448" t="s">
        <v>211</v>
      </c>
      <c r="D448" t="s">
        <v>23</v>
      </c>
      <c r="F448" t="s">
        <v>27</v>
      </c>
      <c r="G448" t="s">
        <v>223</v>
      </c>
      <c r="H448">
        <v>12.5</v>
      </c>
      <c r="I448">
        <v>4.3</v>
      </c>
      <c r="J448">
        <v>6.47</v>
      </c>
      <c r="L448">
        <v>13</v>
      </c>
      <c r="N448" t="s">
        <v>158</v>
      </c>
    </row>
    <row r="449" spans="1:14">
      <c r="A449" t="str">
        <f>Hyperlink("https://www.diodes.com/part/view/L25L5V0CB2","L25L5V0CB2")</f>
        <v>L25L5V0CB2</v>
      </c>
      <c r="B449" t="str">
        <f>Hyperlink("https://www.diodes.com/assets/Datasheets/L25L5V0CB2.pdf","L25L5V0CB2 Datasheet")</f>
        <v>L25L5V0CB2 Datasheet</v>
      </c>
      <c r="C449" t="s">
        <v>239</v>
      </c>
      <c r="D449" t="s">
        <v>23</v>
      </c>
      <c r="F449" t="s">
        <v>27</v>
      </c>
      <c r="G449" t="s">
        <v>20</v>
      </c>
      <c r="H449">
        <v>2</v>
      </c>
      <c r="I449">
        <v>5</v>
      </c>
      <c r="J449">
        <v>6</v>
      </c>
      <c r="K449">
        <v>5</v>
      </c>
      <c r="L449">
        <v>15</v>
      </c>
      <c r="M449" t="s">
        <v>55</v>
      </c>
      <c r="N449" t="s">
        <v>240</v>
      </c>
    </row>
    <row r="450" spans="1:14">
      <c r="A450" t="str">
        <f>Hyperlink("https://www.diodes.com/part/view/L30ESD12VC3-2","L30ESD12VC3-2")</f>
        <v>L30ESD12VC3-2</v>
      </c>
      <c r="B450" t="str">
        <f>Hyperlink("https://www.diodes.com/assets/Datasheets/L30ESD5V0C3-2-L30ESD24VC3-2.pdf","L30ESD12VC3-2 Datasheet")</f>
        <v>L30ESD12VC3-2 Datasheet</v>
      </c>
      <c r="C450" t="s">
        <v>58</v>
      </c>
      <c r="D450" t="s">
        <v>23</v>
      </c>
      <c r="F450" t="s">
        <v>27</v>
      </c>
      <c r="G450" t="s">
        <v>41</v>
      </c>
      <c r="H450">
        <v>78</v>
      </c>
      <c r="I450">
        <v>12</v>
      </c>
      <c r="J450">
        <v>14.2</v>
      </c>
      <c r="K450">
        <v>1</v>
      </c>
      <c r="L450">
        <v>25</v>
      </c>
      <c r="M450" t="s">
        <v>46</v>
      </c>
      <c r="N450" t="s">
        <v>241</v>
      </c>
    </row>
    <row r="451" spans="1:14">
      <c r="A451" t="str">
        <f>Hyperlink("https://www.diodes.com/part/view/L30ESD24VC3-2","L30ESD24VC3-2")</f>
        <v>L30ESD24VC3-2</v>
      </c>
      <c r="B451" t="str">
        <f>Hyperlink("https://www.diodes.com/assets/Datasheets/L30ESD5V0C3-2-L30ESD24VC3-2.pdf","L30ESD24VC3-2 Datasheet")</f>
        <v>L30ESD24VC3-2 Datasheet</v>
      </c>
      <c r="C451" t="s">
        <v>58</v>
      </c>
      <c r="D451" t="s">
        <v>23</v>
      </c>
      <c r="F451" t="s">
        <v>27</v>
      </c>
      <c r="G451" t="s">
        <v>41</v>
      </c>
      <c r="H451">
        <v>30</v>
      </c>
      <c r="I451">
        <v>24</v>
      </c>
      <c r="J451">
        <v>26.7</v>
      </c>
      <c r="K451">
        <v>1</v>
      </c>
      <c r="L451">
        <v>43</v>
      </c>
      <c r="M451" t="s">
        <v>46</v>
      </c>
      <c r="N451" t="s">
        <v>241</v>
      </c>
    </row>
    <row r="452" spans="1:14">
      <c r="A452" t="str">
        <f>Hyperlink("https://www.diodes.com/part/view/L30ESD5V0AC3-2","L30ESD5V0AC3-2")</f>
        <v>L30ESD5V0AC3-2</v>
      </c>
      <c r="B452" t="str">
        <f>Hyperlink("https://www.diodes.com/assets/Datasheets/L30ESD5V0AC3-2.pdf","L30ESD5V0AC3-2 Datasheet")</f>
        <v>L30ESD5V0AC3-2 Datasheet</v>
      </c>
      <c r="C452" t="s">
        <v>58</v>
      </c>
      <c r="D452" t="s">
        <v>23</v>
      </c>
      <c r="F452" t="s">
        <v>27</v>
      </c>
      <c r="G452" t="s">
        <v>41</v>
      </c>
      <c r="H452">
        <v>157</v>
      </c>
      <c r="I452">
        <v>5</v>
      </c>
      <c r="J452">
        <v>6.4</v>
      </c>
      <c r="K452">
        <v>1</v>
      </c>
      <c r="L452">
        <v>20</v>
      </c>
      <c r="M452" t="s">
        <v>46</v>
      </c>
      <c r="N452" t="s">
        <v>241</v>
      </c>
    </row>
    <row r="453" spans="1:14">
      <c r="A453" t="str">
        <f>Hyperlink("https://www.diodes.com/part/view/L30ESD5V0C3-2","L30ESD5V0C3-2")</f>
        <v>L30ESD5V0C3-2</v>
      </c>
      <c r="B453" t="str">
        <f>Hyperlink("https://www.diodes.com/assets/Datasheets/L30ESD5V0C3-2-L30ESD24VC3-2.pdf","L30ESD5V0C3-2 Datasheet")</f>
        <v>L30ESD5V0C3-2 Datasheet</v>
      </c>
      <c r="C453" t="s">
        <v>58</v>
      </c>
      <c r="D453" t="s">
        <v>23</v>
      </c>
      <c r="F453" t="s">
        <v>27</v>
      </c>
      <c r="G453" t="s">
        <v>41</v>
      </c>
      <c r="H453">
        <v>156</v>
      </c>
      <c r="I453">
        <v>5</v>
      </c>
      <c r="J453">
        <v>6.4</v>
      </c>
      <c r="K453">
        <v>1</v>
      </c>
      <c r="L453">
        <v>20</v>
      </c>
      <c r="M453" t="s">
        <v>46</v>
      </c>
      <c r="N453" t="s">
        <v>241</v>
      </c>
    </row>
    <row r="454" spans="1:14">
      <c r="A454" t="str">
        <f>Hyperlink("https://www.diodes.com/part/view/L35L12VCB2","L35L12VCB2")</f>
        <v>L35L12VCB2</v>
      </c>
      <c r="B454" t="str">
        <f>Hyperlink("https://www.diodes.com/assets/Datasheets/L35L12VCB2.pdf","L35L12VCB2 Datasheet")</f>
        <v>L35L12VCB2 Datasheet</v>
      </c>
      <c r="C454" t="s">
        <v>242</v>
      </c>
      <c r="D454" t="s">
        <v>23</v>
      </c>
      <c r="F454" t="s">
        <v>27</v>
      </c>
      <c r="G454" t="s">
        <v>20</v>
      </c>
      <c r="H454">
        <v>0.6</v>
      </c>
      <c r="I454">
        <v>12</v>
      </c>
      <c r="J454">
        <v>13.3</v>
      </c>
      <c r="K454">
        <v>1</v>
      </c>
      <c r="L454">
        <v>35</v>
      </c>
      <c r="M454" t="s">
        <v>243</v>
      </c>
      <c r="N454" t="s">
        <v>240</v>
      </c>
    </row>
    <row r="455" spans="1:14">
      <c r="A455" t="str">
        <f>Hyperlink("https://www.diodes.com/part/view/L35L15VCB2","L35L15VCB2")</f>
        <v>L35L15VCB2</v>
      </c>
      <c r="B455" t="str">
        <f>Hyperlink("https://www.diodes.com/assets/Datasheets/L35L15VCB2.pdf","L35L15VCB2 Datasheet")</f>
        <v>L35L15VCB2 Datasheet</v>
      </c>
      <c r="C455" t="s">
        <v>242</v>
      </c>
      <c r="D455" t="s">
        <v>23</v>
      </c>
      <c r="F455" t="s">
        <v>27</v>
      </c>
      <c r="G455" t="s">
        <v>20</v>
      </c>
      <c r="H455">
        <v>0.6</v>
      </c>
      <c r="I455">
        <v>15</v>
      </c>
      <c r="J455">
        <v>16.7</v>
      </c>
      <c r="K455">
        <v>1</v>
      </c>
      <c r="L455">
        <v>36.8</v>
      </c>
      <c r="M455" t="s">
        <v>243</v>
      </c>
      <c r="N455" t="s">
        <v>240</v>
      </c>
    </row>
    <row r="456" spans="1:14">
      <c r="A456" t="str">
        <f>Hyperlink("https://www.diodes.com/part/view/L35L18VCB2","L35L18VCB2")</f>
        <v>L35L18VCB2</v>
      </c>
      <c r="B456" t="str">
        <f>Hyperlink("https://www.diodes.com/assets/Datasheets/L35L18VCB2.pdf","L35L18VCB2 Datasheet")</f>
        <v>L35L18VCB2 Datasheet</v>
      </c>
      <c r="C456" t="s">
        <v>242</v>
      </c>
      <c r="D456" t="s">
        <v>23</v>
      </c>
      <c r="F456" t="s">
        <v>27</v>
      </c>
      <c r="G456" t="s">
        <v>20</v>
      </c>
      <c r="H456">
        <v>0.6</v>
      </c>
      <c r="I456">
        <v>18</v>
      </c>
      <c r="J456">
        <v>20</v>
      </c>
      <c r="K456">
        <v>1</v>
      </c>
      <c r="L456">
        <v>44</v>
      </c>
      <c r="M456" t="s">
        <v>243</v>
      </c>
      <c r="N456" t="s">
        <v>240</v>
      </c>
    </row>
    <row r="457" spans="1:14">
      <c r="A457" t="str">
        <f>Hyperlink("https://www.diodes.com/part/view/L35L24VCB2","L35L24VCB2")</f>
        <v>L35L24VCB2</v>
      </c>
      <c r="B457" t="str">
        <f>Hyperlink("https://www.diodes.com/assets/Datasheets/L35L24VCB2.pdf","L35L24VCB2 Datasheet")</f>
        <v>L35L24VCB2 Datasheet</v>
      </c>
      <c r="C457" t="s">
        <v>242</v>
      </c>
      <c r="D457" t="s">
        <v>23</v>
      </c>
      <c r="F457" t="s">
        <v>27</v>
      </c>
      <c r="G457" t="s">
        <v>20</v>
      </c>
      <c r="H457">
        <v>0.6</v>
      </c>
      <c r="I457">
        <v>24</v>
      </c>
      <c r="J457">
        <v>26.7</v>
      </c>
      <c r="K457">
        <v>1</v>
      </c>
      <c r="L457">
        <v>58</v>
      </c>
      <c r="M457" t="s">
        <v>243</v>
      </c>
      <c r="N457" t="s">
        <v>240</v>
      </c>
    </row>
    <row r="458" spans="1:14">
      <c r="A458" t="str">
        <f>Hyperlink("https://www.diodes.com/part/view/L35L3V3CB2","L35L3V3CB2")</f>
        <v>L35L3V3CB2</v>
      </c>
      <c r="B458" t="str">
        <f>Hyperlink("https://www.diodes.com/assets/Datasheets/L35L3V3CB2.pdf","L35L3V3CB2 Datasheet")</f>
        <v>L35L3V3CB2 Datasheet</v>
      </c>
      <c r="C458" t="s">
        <v>242</v>
      </c>
      <c r="D458" t="s">
        <v>23</v>
      </c>
      <c r="F458" t="s">
        <v>27</v>
      </c>
      <c r="G458" t="s">
        <v>20</v>
      </c>
      <c r="H458">
        <v>0.7</v>
      </c>
      <c r="I458">
        <v>3.3</v>
      </c>
      <c r="J458">
        <v>4</v>
      </c>
      <c r="K458">
        <v>4.5</v>
      </c>
      <c r="L458">
        <v>18.5</v>
      </c>
      <c r="M458" t="s">
        <v>243</v>
      </c>
      <c r="N458" t="s">
        <v>240</v>
      </c>
    </row>
    <row r="459" spans="1:14">
      <c r="A459" t="str">
        <f>Hyperlink("https://www.diodes.com/part/view/L35L5V0CB2","L35L5V0CB2")</f>
        <v>L35L5V0CB2</v>
      </c>
      <c r="B459" t="str">
        <f>Hyperlink("https://www.diodes.com/assets/Datasheets/L35L5V0CB2.pdf","L35L5V0CB2 Datasheet")</f>
        <v>L35L5V0CB2 Datasheet</v>
      </c>
      <c r="C459" t="s">
        <v>239</v>
      </c>
      <c r="D459" t="s">
        <v>23</v>
      </c>
      <c r="F459" t="s">
        <v>27</v>
      </c>
      <c r="G459" t="s">
        <v>20</v>
      </c>
      <c r="H459">
        <v>0.6</v>
      </c>
      <c r="I459">
        <v>5</v>
      </c>
      <c r="J459">
        <v>6</v>
      </c>
      <c r="K459">
        <v>4.5</v>
      </c>
      <c r="L459">
        <v>20.6</v>
      </c>
      <c r="M459" t="s">
        <v>243</v>
      </c>
      <c r="N459" t="s">
        <v>240</v>
      </c>
    </row>
    <row r="460" spans="1:14">
      <c r="A460" t="str">
        <f>Hyperlink("https://www.diodes.com/part/view/L35L8V0CB2","L35L8V0CB2")</f>
        <v>L35L8V0CB2</v>
      </c>
      <c r="B460" t="str">
        <f>Hyperlink("https://www.diodes.com/assets/Datasheets/L35L8V0CB2.pdf","L35L8V0CB2 Datasheet")</f>
        <v>L35L8V0CB2 Datasheet</v>
      </c>
      <c r="C460" t="s">
        <v>242</v>
      </c>
      <c r="D460" t="s">
        <v>23</v>
      </c>
      <c r="F460" t="s">
        <v>27</v>
      </c>
      <c r="G460" t="s">
        <v>20</v>
      </c>
      <c r="H460">
        <v>0.6</v>
      </c>
      <c r="I460">
        <v>8</v>
      </c>
      <c r="J460">
        <v>8.5</v>
      </c>
      <c r="K460">
        <v>2</v>
      </c>
      <c r="L460">
        <v>25</v>
      </c>
      <c r="M460" t="s">
        <v>243</v>
      </c>
      <c r="N460" t="s">
        <v>240</v>
      </c>
    </row>
    <row r="461" spans="1:14">
      <c r="A461" t="str">
        <f>Hyperlink("https://www.diodes.com/part/view/L50L5V0CB2","L50L5V0CB2")</f>
        <v>L50L5V0CB2</v>
      </c>
      <c r="B461" t="str">
        <f>Hyperlink("https://www.diodes.com/assets/Datasheets/L50L5V0CB2.pdf","L50L5V0CB2 Datasheet")</f>
        <v>L50L5V0CB2 Datasheet</v>
      </c>
      <c r="C461" t="s">
        <v>242</v>
      </c>
      <c r="D461" t="s">
        <v>23</v>
      </c>
      <c r="F461" t="s">
        <v>27</v>
      </c>
      <c r="G461" t="s">
        <v>20</v>
      </c>
      <c r="H461">
        <v>2.7</v>
      </c>
      <c r="I461">
        <v>5</v>
      </c>
      <c r="J461">
        <v>6.8</v>
      </c>
      <c r="K461">
        <v>5</v>
      </c>
      <c r="L461">
        <v>20</v>
      </c>
      <c r="M461" t="s">
        <v>28</v>
      </c>
      <c r="N461" t="s">
        <v>240</v>
      </c>
    </row>
    <row r="462" spans="1:14">
      <c r="A462" t="str">
        <f>Hyperlink("https://www.diodes.com/part/view/MMBZ10VALA","MMBZ10VALA")</f>
        <v>MMBZ10VALA</v>
      </c>
      <c r="B462" t="str">
        <f>Hyperlink("https://www.diodes.com/assets/Datasheets/ds45190.pdf","ds45190 Datasheet")</f>
        <v>ds45190 Datasheet</v>
      </c>
      <c r="C462" t="s">
        <v>244</v>
      </c>
      <c r="D462" t="s">
        <v>23</v>
      </c>
      <c r="E462">
        <v>1.7</v>
      </c>
      <c r="F462" t="s">
        <v>16</v>
      </c>
      <c r="G462" t="s">
        <v>19</v>
      </c>
      <c r="H462" t="s">
        <v>21</v>
      </c>
      <c r="I462">
        <v>6.5</v>
      </c>
      <c r="J462">
        <v>9.5</v>
      </c>
      <c r="K462">
        <v>0.3</v>
      </c>
      <c r="L462">
        <v>14.2</v>
      </c>
      <c r="M462" t="s">
        <v>21</v>
      </c>
      <c r="N462" t="s">
        <v>35</v>
      </c>
    </row>
    <row r="463" spans="1:14">
      <c r="A463" t="str">
        <f>Hyperlink("https://www.diodes.com/part/view/MMBZ10VALAQ","MMBZ10VALAQ")</f>
        <v>MMBZ10VALAQ</v>
      </c>
      <c r="B463" t="str">
        <f>Hyperlink("https://www.diodes.com/assets/Datasheets/ds45282.pdf","ds45282 Datasheet")</f>
        <v>ds45282 Datasheet</v>
      </c>
      <c r="C463" t="s">
        <v>244</v>
      </c>
      <c r="D463" t="s">
        <v>15</v>
      </c>
      <c r="E463">
        <v>1.7</v>
      </c>
      <c r="F463" t="s">
        <v>16</v>
      </c>
      <c r="G463" t="s">
        <v>19</v>
      </c>
      <c r="H463" t="s">
        <v>21</v>
      </c>
      <c r="I463">
        <v>6.5</v>
      </c>
      <c r="J463">
        <v>9.5</v>
      </c>
      <c r="K463">
        <v>0.3</v>
      </c>
      <c r="L463">
        <v>14.2</v>
      </c>
      <c r="M463" t="s">
        <v>21</v>
      </c>
      <c r="N463" t="s">
        <v>35</v>
      </c>
    </row>
    <row r="464" spans="1:14">
      <c r="A464" t="str">
        <f>Hyperlink("https://www.diodes.com/part/view/MMBZ15VALA","MMBZ15VALA")</f>
        <v>MMBZ15VALA</v>
      </c>
      <c r="B464" t="str">
        <f>Hyperlink("https://www.diodes.com/assets/Datasheets/ds45190.pdf","ds45190 Datasheet")</f>
        <v>ds45190 Datasheet</v>
      </c>
      <c r="C464" t="s">
        <v>245</v>
      </c>
      <c r="D464" t="s">
        <v>23</v>
      </c>
      <c r="E464">
        <v>1.9</v>
      </c>
      <c r="F464" t="s">
        <v>16</v>
      </c>
      <c r="G464" t="s">
        <v>19</v>
      </c>
      <c r="H464" t="s">
        <v>21</v>
      </c>
      <c r="I464">
        <v>12</v>
      </c>
      <c r="J464">
        <v>14.25</v>
      </c>
      <c r="K464">
        <v>0.05</v>
      </c>
      <c r="L464">
        <v>21</v>
      </c>
      <c r="M464" t="s">
        <v>21</v>
      </c>
      <c r="N464" t="s">
        <v>35</v>
      </c>
    </row>
    <row r="465" spans="1:14">
      <c r="A465" t="str">
        <f>Hyperlink("https://www.diodes.com/part/view/MMBZ15VALAQ","MMBZ15VALAQ")</f>
        <v>MMBZ15VALAQ</v>
      </c>
      <c r="B465" t="str">
        <f>Hyperlink("https://www.diodes.com/assets/Datasheets/ds45282.pdf","ds45282 Datasheet")</f>
        <v>ds45282 Datasheet</v>
      </c>
      <c r="C465" t="s">
        <v>245</v>
      </c>
      <c r="D465" t="s">
        <v>15</v>
      </c>
      <c r="E465">
        <v>1.9</v>
      </c>
      <c r="F465" t="s">
        <v>16</v>
      </c>
      <c r="G465" t="s">
        <v>19</v>
      </c>
      <c r="I465">
        <v>12</v>
      </c>
      <c r="J465">
        <v>14.25</v>
      </c>
      <c r="K465">
        <v>0.05</v>
      </c>
      <c r="L465">
        <v>21</v>
      </c>
      <c r="N465" t="s">
        <v>35</v>
      </c>
    </row>
    <row r="466" spans="1:14">
      <c r="A466" t="str">
        <f>Hyperlink("https://www.diodes.com/part/view/MMBZ18VALA","MMBZ18VALA")</f>
        <v>MMBZ18VALA</v>
      </c>
      <c r="B466" t="str">
        <f>Hyperlink("https://www.diodes.com/assets/Datasheets/ds45190.pdf","ds45190 Datasheet")</f>
        <v>ds45190 Datasheet</v>
      </c>
      <c r="C466" t="s">
        <v>245</v>
      </c>
      <c r="D466" t="s">
        <v>23</v>
      </c>
      <c r="E466">
        <v>1.6</v>
      </c>
      <c r="F466" t="s">
        <v>16</v>
      </c>
      <c r="G466" t="s">
        <v>19</v>
      </c>
      <c r="H466" t="s">
        <v>21</v>
      </c>
      <c r="I466">
        <v>14.5</v>
      </c>
      <c r="J466">
        <v>17.1</v>
      </c>
      <c r="K466">
        <v>0.05</v>
      </c>
      <c r="L466">
        <v>25</v>
      </c>
      <c r="M466" t="s">
        <v>21</v>
      </c>
      <c r="N466" t="s">
        <v>35</v>
      </c>
    </row>
    <row r="467" spans="1:14">
      <c r="A467" t="str">
        <f>Hyperlink("https://www.diodes.com/part/view/MMBZ18VALAQ","MMBZ18VALAQ")</f>
        <v>MMBZ18VALAQ</v>
      </c>
      <c r="B467" t="str">
        <f>Hyperlink("https://www.diodes.com/assets/Datasheets/ds45282.pdf","ds45282 Datasheet")</f>
        <v>ds45282 Datasheet</v>
      </c>
      <c r="C467" t="s">
        <v>245</v>
      </c>
      <c r="D467" t="s">
        <v>15</v>
      </c>
      <c r="E467">
        <v>1.6</v>
      </c>
      <c r="F467" t="s">
        <v>16</v>
      </c>
      <c r="G467" t="s">
        <v>19</v>
      </c>
      <c r="I467">
        <v>14.5</v>
      </c>
      <c r="J467">
        <v>17.1</v>
      </c>
      <c r="K467">
        <v>0.05</v>
      </c>
      <c r="L467">
        <v>25</v>
      </c>
      <c r="N467" t="s">
        <v>35</v>
      </c>
    </row>
    <row r="468" spans="1:14">
      <c r="A468" t="str">
        <f>Hyperlink("https://www.diodes.com/part/view/MMBZ20VALA","MMBZ20VALA")</f>
        <v>MMBZ20VALA</v>
      </c>
      <c r="B468" t="str">
        <f>Hyperlink("https://www.diodes.com/assets/Datasheets/ds45190.pdf","ds45190 Datasheet")</f>
        <v>ds45190 Datasheet</v>
      </c>
      <c r="C468" t="s">
        <v>245</v>
      </c>
      <c r="D468" t="s">
        <v>23</v>
      </c>
      <c r="E468">
        <v>1.4</v>
      </c>
      <c r="F468" t="s">
        <v>16</v>
      </c>
      <c r="G468" t="s">
        <v>19</v>
      </c>
      <c r="H468" t="s">
        <v>21</v>
      </c>
      <c r="I468">
        <v>17</v>
      </c>
      <c r="J468">
        <v>19</v>
      </c>
      <c r="K468">
        <v>0.05</v>
      </c>
      <c r="L468">
        <v>28</v>
      </c>
      <c r="M468" t="s">
        <v>21</v>
      </c>
      <c r="N468" t="s">
        <v>35</v>
      </c>
    </row>
    <row r="469" spans="1:14">
      <c r="A469" t="str">
        <f>Hyperlink("https://www.diodes.com/part/view/MMBZ20VALAQ","MMBZ20VALAQ")</f>
        <v>MMBZ20VALAQ</v>
      </c>
      <c r="B469" t="str">
        <f>Hyperlink("https://www.diodes.com/assets/Datasheets/ds45282.pdf","ds45282 Datasheet")</f>
        <v>ds45282 Datasheet</v>
      </c>
      <c r="C469" t="s">
        <v>245</v>
      </c>
      <c r="D469" t="s">
        <v>15</v>
      </c>
      <c r="E469">
        <v>1.4</v>
      </c>
      <c r="F469" t="s">
        <v>16</v>
      </c>
      <c r="G469" t="s">
        <v>19</v>
      </c>
      <c r="I469">
        <v>17</v>
      </c>
      <c r="J469">
        <v>19</v>
      </c>
      <c r="K469">
        <v>0.05</v>
      </c>
      <c r="L469">
        <v>28</v>
      </c>
      <c r="N469" t="s">
        <v>35</v>
      </c>
    </row>
    <row r="470" spans="1:14">
      <c r="A470" t="str">
        <f>Hyperlink("https://www.diodes.com/part/view/MMBZ27VALA","MMBZ27VALA")</f>
        <v>MMBZ27VALA</v>
      </c>
      <c r="B470" t="str">
        <f>Hyperlink("https://www.diodes.com/assets/Datasheets/ds45190.pdf","ds45190 Datasheet")</f>
        <v>ds45190 Datasheet</v>
      </c>
      <c r="C470" t="s">
        <v>245</v>
      </c>
      <c r="D470" t="s">
        <v>23</v>
      </c>
      <c r="E470">
        <v>1.0</v>
      </c>
      <c r="F470" t="s">
        <v>16</v>
      </c>
      <c r="G470" t="s">
        <v>19</v>
      </c>
      <c r="H470" t="s">
        <v>21</v>
      </c>
      <c r="I470">
        <v>22</v>
      </c>
      <c r="J470">
        <v>25.65</v>
      </c>
      <c r="K470">
        <v>0.05</v>
      </c>
      <c r="L470">
        <v>40</v>
      </c>
      <c r="M470" t="s">
        <v>21</v>
      </c>
      <c r="N470" t="s">
        <v>35</v>
      </c>
    </row>
    <row r="471" spans="1:14">
      <c r="A471" t="str">
        <f>Hyperlink("https://www.diodes.com/part/view/MMBZ27VALAQ","MMBZ27VALAQ")</f>
        <v>MMBZ27VALAQ</v>
      </c>
      <c r="B471" t="str">
        <f>Hyperlink("https://www.diodes.com/assets/Datasheets/ds45282.pdf","ds45282 Datasheet")</f>
        <v>ds45282 Datasheet</v>
      </c>
      <c r="C471" t="s">
        <v>245</v>
      </c>
      <c r="D471" t="s">
        <v>15</v>
      </c>
      <c r="E471">
        <v>1</v>
      </c>
      <c r="F471" t="s">
        <v>16</v>
      </c>
      <c r="G471" t="s">
        <v>19</v>
      </c>
      <c r="I471">
        <v>22</v>
      </c>
      <c r="J471">
        <v>25.65</v>
      </c>
      <c r="K471">
        <v>0.05</v>
      </c>
      <c r="L471">
        <v>40</v>
      </c>
      <c r="N471" t="s">
        <v>35</v>
      </c>
    </row>
    <row r="472" spans="1:14">
      <c r="A472" t="str">
        <f>Hyperlink("https://www.diodes.com/part/view/MMBZ33VALA","MMBZ33VALA")</f>
        <v>MMBZ33VALA</v>
      </c>
      <c r="B472" t="str">
        <f>Hyperlink("https://www.diodes.com/assets/Datasheets/ds45190.pdf","ds45190 Datasheet")</f>
        <v>ds45190 Datasheet</v>
      </c>
      <c r="C472" t="s">
        <v>245</v>
      </c>
      <c r="D472" t="s">
        <v>23</v>
      </c>
      <c r="E472">
        <v>0.87</v>
      </c>
      <c r="F472" t="s">
        <v>16</v>
      </c>
      <c r="G472" t="s">
        <v>19</v>
      </c>
      <c r="H472" t="s">
        <v>21</v>
      </c>
      <c r="I472">
        <v>26</v>
      </c>
      <c r="J472">
        <v>31.35</v>
      </c>
      <c r="K472">
        <v>0.05</v>
      </c>
      <c r="L472">
        <v>46</v>
      </c>
      <c r="M472" t="s">
        <v>21</v>
      </c>
      <c r="N472" t="s">
        <v>35</v>
      </c>
    </row>
    <row r="473" spans="1:14">
      <c r="A473" t="str">
        <f>Hyperlink("https://www.diodes.com/part/view/MMBZ33VALAQ","MMBZ33VALAQ")</f>
        <v>MMBZ33VALAQ</v>
      </c>
      <c r="B473" t="str">
        <f>Hyperlink("https://www.diodes.com/assets/Datasheets/ds45282.pdf","ds45282 Datasheet")</f>
        <v>ds45282 Datasheet</v>
      </c>
      <c r="C473" t="s">
        <v>245</v>
      </c>
      <c r="D473" t="s">
        <v>15</v>
      </c>
      <c r="E473">
        <v>0.87</v>
      </c>
      <c r="F473" t="s">
        <v>16</v>
      </c>
      <c r="G473" t="s">
        <v>19</v>
      </c>
      <c r="I473">
        <v>26</v>
      </c>
      <c r="J473">
        <v>31.35</v>
      </c>
      <c r="K473">
        <v>0.05</v>
      </c>
      <c r="L473">
        <v>46</v>
      </c>
      <c r="N473" t="s">
        <v>35</v>
      </c>
    </row>
    <row r="474" spans="1:14">
      <c r="A474" t="str">
        <f>Hyperlink("https://www.diodes.com/part/view/MMBZ5V6ALA","MMBZ5V6ALA")</f>
        <v>MMBZ5V6ALA</v>
      </c>
      <c r="B474" t="str">
        <f>Hyperlink("https://www.diodes.com/assets/Datasheets/ds45190.pdf","ds45190 Datasheet")</f>
        <v>ds45190 Datasheet</v>
      </c>
      <c r="C474" t="s">
        <v>245</v>
      </c>
      <c r="D474" t="s">
        <v>23</v>
      </c>
      <c r="E474">
        <v>3</v>
      </c>
      <c r="F474" t="s">
        <v>27</v>
      </c>
      <c r="G474" t="s">
        <v>19</v>
      </c>
      <c r="H474" t="s">
        <v>21</v>
      </c>
      <c r="I474">
        <v>3</v>
      </c>
      <c r="J474">
        <v>5.32</v>
      </c>
      <c r="K474">
        <v>5</v>
      </c>
      <c r="L474">
        <v>8</v>
      </c>
      <c r="M474" t="s">
        <v>21</v>
      </c>
      <c r="N474" t="s">
        <v>35</v>
      </c>
    </row>
    <row r="475" spans="1:14">
      <c r="A475" t="str">
        <f>Hyperlink("https://www.diodes.com/part/view/MMBZ5V6ALAQ","MMBZ5V6ALAQ")</f>
        <v>MMBZ5V6ALAQ</v>
      </c>
      <c r="B475" t="str">
        <f>Hyperlink("https://www.diodes.com/assets/Datasheets/ds45282.pdf","ds45282 Datasheet")</f>
        <v>ds45282 Datasheet</v>
      </c>
      <c r="C475" t="s">
        <v>245</v>
      </c>
      <c r="D475" t="s">
        <v>15</v>
      </c>
      <c r="E475">
        <v>3</v>
      </c>
      <c r="F475" t="s">
        <v>16</v>
      </c>
      <c r="G475" t="s">
        <v>19</v>
      </c>
      <c r="H475" t="s">
        <v>21</v>
      </c>
      <c r="I475">
        <v>3</v>
      </c>
      <c r="J475">
        <v>5.32</v>
      </c>
      <c r="K475">
        <v>5</v>
      </c>
      <c r="L475">
        <v>8</v>
      </c>
      <c r="M475" t="s">
        <v>21</v>
      </c>
      <c r="N475" t="s">
        <v>35</v>
      </c>
    </row>
    <row r="476" spans="1:14">
      <c r="A476" t="str">
        <f>Hyperlink("https://www.diodes.com/part/view/MMBZ6V2ALA","MMBZ6V2ALA")</f>
        <v>MMBZ6V2ALA</v>
      </c>
      <c r="B476" t="str">
        <f>Hyperlink("https://www.diodes.com/assets/Datasheets/ds45190.pdf","ds45190 Datasheet")</f>
        <v>ds45190 Datasheet</v>
      </c>
      <c r="C476" t="s">
        <v>245</v>
      </c>
      <c r="D476" t="s">
        <v>23</v>
      </c>
      <c r="E476">
        <v>2.8</v>
      </c>
      <c r="F476" t="s">
        <v>27</v>
      </c>
      <c r="G476" t="s">
        <v>19</v>
      </c>
      <c r="H476" t="s">
        <v>21</v>
      </c>
      <c r="I476">
        <v>3</v>
      </c>
      <c r="J476">
        <v>5.89</v>
      </c>
      <c r="K476">
        <v>1</v>
      </c>
      <c r="L476">
        <v>8.7</v>
      </c>
      <c r="M476" t="s">
        <v>21</v>
      </c>
      <c r="N476" t="s">
        <v>35</v>
      </c>
    </row>
    <row r="477" spans="1:14">
      <c r="A477" t="str">
        <f>Hyperlink("https://www.diodes.com/part/view/MMBZ6V2ALAQ","MMBZ6V2ALAQ")</f>
        <v>MMBZ6V2ALAQ</v>
      </c>
      <c r="B477" t="str">
        <f>Hyperlink("https://www.diodes.com/assets/Datasheets/ds45282.pdf","ds45282 Datasheet")</f>
        <v>ds45282 Datasheet</v>
      </c>
      <c r="C477" t="s">
        <v>245</v>
      </c>
      <c r="D477" t="s">
        <v>15</v>
      </c>
      <c r="E477">
        <v>2.76</v>
      </c>
      <c r="F477" t="s">
        <v>16</v>
      </c>
      <c r="G477" t="s">
        <v>19</v>
      </c>
      <c r="H477" t="s">
        <v>21</v>
      </c>
      <c r="I477">
        <v>3</v>
      </c>
      <c r="J477">
        <v>5.89</v>
      </c>
      <c r="K477">
        <v>1</v>
      </c>
      <c r="L477">
        <v>8.7</v>
      </c>
      <c r="M477" t="s">
        <v>21</v>
      </c>
      <c r="N477" t="s">
        <v>35</v>
      </c>
    </row>
    <row r="478" spans="1:14">
      <c r="A478" t="str">
        <f>Hyperlink("https://www.diodes.com/part/view/MMBZ6V8ALA","MMBZ6V8ALA")</f>
        <v>MMBZ6V8ALA</v>
      </c>
      <c r="B478" t="str">
        <f>Hyperlink("https://www.diodes.com/assets/Datasheets/ds45190.pdf","ds45190 Datasheet")</f>
        <v>ds45190 Datasheet</v>
      </c>
      <c r="C478" t="s">
        <v>245</v>
      </c>
      <c r="D478" t="s">
        <v>23</v>
      </c>
      <c r="E478">
        <v>2.5</v>
      </c>
      <c r="F478" t="s">
        <v>16</v>
      </c>
      <c r="G478" t="s">
        <v>19</v>
      </c>
      <c r="H478" t="s">
        <v>21</v>
      </c>
      <c r="I478">
        <v>4.5</v>
      </c>
      <c r="J478">
        <v>6.46</v>
      </c>
      <c r="K478">
        <v>0.5</v>
      </c>
      <c r="L478">
        <v>9.6</v>
      </c>
      <c r="M478" t="s">
        <v>21</v>
      </c>
      <c r="N478" t="s">
        <v>35</v>
      </c>
    </row>
    <row r="479" spans="1:14">
      <c r="A479" t="str">
        <f>Hyperlink("https://www.diodes.com/part/view/MMBZ6V8ALAQ","MMBZ6V8ALAQ")</f>
        <v>MMBZ6V8ALAQ</v>
      </c>
      <c r="B479" t="str">
        <f>Hyperlink("https://www.diodes.com/assets/Datasheets/ds45282.pdf","ds45282 Datasheet")</f>
        <v>ds45282 Datasheet</v>
      </c>
      <c r="C479" t="s">
        <v>245</v>
      </c>
      <c r="D479" t="s">
        <v>15</v>
      </c>
      <c r="E479">
        <v>2.5</v>
      </c>
      <c r="F479" t="s">
        <v>16</v>
      </c>
      <c r="G479" t="s">
        <v>19</v>
      </c>
      <c r="I479">
        <v>4.5</v>
      </c>
      <c r="K479">
        <v>0.5</v>
      </c>
      <c r="L479">
        <v>9.6</v>
      </c>
      <c r="N479" t="s">
        <v>35</v>
      </c>
    </row>
    <row r="480" spans="1:14">
      <c r="A480" t="str">
        <f>Hyperlink("https://www.diodes.com/part/view/MMBZ9V1ALA","MMBZ9V1ALA")</f>
        <v>MMBZ9V1ALA</v>
      </c>
      <c r="B480" t="str">
        <f>Hyperlink("https://www.diodes.com/assets/Datasheets/ds45190.pdf","ds45190 Datasheet")</f>
        <v>ds45190 Datasheet</v>
      </c>
      <c r="C480" t="s">
        <v>244</v>
      </c>
      <c r="D480" t="s">
        <v>23</v>
      </c>
      <c r="E480">
        <v>1.7</v>
      </c>
      <c r="F480" t="s">
        <v>16</v>
      </c>
      <c r="G480" t="s">
        <v>19</v>
      </c>
      <c r="H480" t="s">
        <v>21</v>
      </c>
      <c r="I480">
        <v>6</v>
      </c>
      <c r="J480">
        <v>8.65</v>
      </c>
      <c r="K480">
        <v>0.3</v>
      </c>
      <c r="L480">
        <v>14</v>
      </c>
      <c r="M480" t="s">
        <v>21</v>
      </c>
      <c r="N480" t="s">
        <v>35</v>
      </c>
    </row>
    <row r="481" spans="1:14">
      <c r="A481" t="str">
        <f>Hyperlink("https://www.diodes.com/part/view/MMBZ9V1ALAQ","MMBZ9V1ALAQ")</f>
        <v>MMBZ9V1ALAQ</v>
      </c>
      <c r="B481" t="str">
        <f>Hyperlink("https://www.diodes.com/assets/Datasheets/ds45282.pdf","ds45282 Datasheet")</f>
        <v>ds45282 Datasheet</v>
      </c>
      <c r="C481" t="s">
        <v>244</v>
      </c>
      <c r="D481" t="s">
        <v>15</v>
      </c>
      <c r="E481">
        <v>1.7</v>
      </c>
      <c r="F481" t="s">
        <v>16</v>
      </c>
      <c r="G481" t="s">
        <v>19</v>
      </c>
      <c r="H481" t="s">
        <v>21</v>
      </c>
      <c r="I481">
        <v>6</v>
      </c>
      <c r="J481">
        <v>8.65</v>
      </c>
      <c r="K481">
        <v>0.3</v>
      </c>
      <c r="L481">
        <v>14</v>
      </c>
      <c r="M481" t="s">
        <v>21</v>
      </c>
      <c r="N481" t="s">
        <v>35</v>
      </c>
    </row>
    <row r="482" spans="1:14">
      <c r="A482" t="str">
        <f>Hyperlink("https://www.diodes.com/part/view/SD03","SD03")</f>
        <v>SD03</v>
      </c>
      <c r="B482" t="str">
        <f>Hyperlink("https://www.diodes.com/assets/Datasheets/SD03.pdf","SD03 Datasheet")</f>
        <v>SD03 Datasheet</v>
      </c>
      <c r="C482" t="s">
        <v>246</v>
      </c>
      <c r="D482" t="s">
        <v>23</v>
      </c>
      <c r="E482">
        <v>50</v>
      </c>
      <c r="F482" t="s">
        <v>16</v>
      </c>
      <c r="G482" t="s">
        <v>19</v>
      </c>
      <c r="H482">
        <v>400</v>
      </c>
      <c r="I482">
        <v>3.3</v>
      </c>
      <c r="J482">
        <v>4</v>
      </c>
      <c r="K482">
        <v>1</v>
      </c>
      <c r="L482">
        <v>9.6</v>
      </c>
      <c r="M482" t="s">
        <v>28</v>
      </c>
      <c r="N482" t="s">
        <v>39</v>
      </c>
    </row>
    <row r="483" spans="1:14">
      <c r="A483" t="str">
        <f>Hyperlink("https://www.diodes.com/part/view/SD03C","SD03C")</f>
        <v>SD03C</v>
      </c>
      <c r="B483" t="str">
        <f>Hyperlink("https://www.diodes.com/assets/Datasheets/SD03C.pdf","SD03C Datasheet")</f>
        <v>SD03C Datasheet</v>
      </c>
      <c r="C483" t="s">
        <v>247</v>
      </c>
      <c r="D483" t="s">
        <v>23</v>
      </c>
      <c r="F483" t="s">
        <v>16</v>
      </c>
      <c r="G483" t="s">
        <v>20</v>
      </c>
      <c r="H483">
        <v>150</v>
      </c>
      <c r="I483">
        <v>3.3</v>
      </c>
      <c r="J483">
        <v>4</v>
      </c>
      <c r="K483">
        <v>10</v>
      </c>
      <c r="L483">
        <v>11</v>
      </c>
      <c r="M483">
        <v>30</v>
      </c>
      <c r="N483" t="s">
        <v>39</v>
      </c>
    </row>
    <row r="484" spans="1:14">
      <c r="A484" t="str">
        <f>Hyperlink("https://www.diodes.com/part/view/SD03CQ","SD03CQ")</f>
        <v>SD03CQ</v>
      </c>
      <c r="B484" t="str">
        <f>Hyperlink("https://www.diodes.com/assets/Datasheets/SD03CQ.pdf","SD03CQ Datasheet")</f>
        <v>SD03CQ Datasheet</v>
      </c>
      <c r="C484" t="s">
        <v>247</v>
      </c>
      <c r="D484" t="s">
        <v>15</v>
      </c>
      <c r="E484">
        <v>55</v>
      </c>
      <c r="F484" t="s">
        <v>16</v>
      </c>
      <c r="G484" t="s">
        <v>17</v>
      </c>
      <c r="H484">
        <v>150</v>
      </c>
      <c r="I484">
        <v>3.3</v>
      </c>
      <c r="J484">
        <v>4</v>
      </c>
      <c r="K484">
        <v>1</v>
      </c>
      <c r="L484">
        <v>11</v>
      </c>
      <c r="M484" t="s">
        <v>113</v>
      </c>
      <c r="N484" t="s">
        <v>39</v>
      </c>
    </row>
    <row r="485" spans="1:14">
      <c r="A485" t="str">
        <f>Hyperlink("https://www.diodes.com/part/view/SD05","SD05")</f>
        <v>SD05</v>
      </c>
      <c r="B485" t="str">
        <f>Hyperlink("https://www.diodes.com/assets/Datasheets/ds31594.pdf","SD05 Datasheet")</f>
        <v>SD05 Datasheet</v>
      </c>
      <c r="C485" t="s">
        <v>214</v>
      </c>
      <c r="D485" t="s">
        <v>23</v>
      </c>
      <c r="E485">
        <v>24</v>
      </c>
      <c r="F485" t="s">
        <v>16</v>
      </c>
      <c r="G485" t="s">
        <v>24</v>
      </c>
      <c r="I485">
        <v>5</v>
      </c>
      <c r="J485">
        <v>6.2</v>
      </c>
      <c r="L485">
        <v>14.5</v>
      </c>
      <c r="M485" t="s">
        <v>46</v>
      </c>
      <c r="N485" t="s">
        <v>39</v>
      </c>
    </row>
    <row r="486" spans="1:14">
      <c r="A486" t="str">
        <f>Hyperlink("https://www.diodes.com/part/view/SD05A","SD05A")</f>
        <v>SD05A</v>
      </c>
      <c r="B486" t="str">
        <f>Hyperlink("https://www.diodes.com/assets/Datasheets/SD05A.pdf","SD05A Datasheet")</f>
        <v>SD05A Datasheet</v>
      </c>
      <c r="C486" t="s">
        <v>248</v>
      </c>
      <c r="D486" t="s">
        <v>23</v>
      </c>
      <c r="E486">
        <v>40</v>
      </c>
      <c r="F486" t="s">
        <v>16</v>
      </c>
      <c r="G486" t="s">
        <v>19</v>
      </c>
      <c r="I486">
        <v>5</v>
      </c>
      <c r="J486">
        <v>6.2</v>
      </c>
      <c r="L486">
        <v>13</v>
      </c>
      <c r="M486" t="s">
        <v>28</v>
      </c>
      <c r="N486" t="s">
        <v>39</v>
      </c>
    </row>
    <row r="487" spans="1:14">
      <c r="A487" t="str">
        <f>Hyperlink("https://www.diodes.com/part/view/SD05C","SD05C")</f>
        <v>SD05C</v>
      </c>
      <c r="B487" t="str">
        <f>Hyperlink("https://www.diodes.com/assets/Datasheets/SD05C.pdf","SD05C Datasheet")</f>
        <v>SD05C Datasheet</v>
      </c>
      <c r="C487" t="s">
        <v>153</v>
      </c>
      <c r="D487" t="s">
        <v>23</v>
      </c>
      <c r="F487" t="s">
        <v>27</v>
      </c>
      <c r="G487" t="s">
        <v>20</v>
      </c>
      <c r="H487">
        <v>200</v>
      </c>
      <c r="I487">
        <v>5</v>
      </c>
      <c r="J487">
        <v>6</v>
      </c>
      <c r="K487">
        <v>1</v>
      </c>
      <c r="L487">
        <v>16</v>
      </c>
      <c r="M487">
        <v>30</v>
      </c>
      <c r="N487" t="s">
        <v>39</v>
      </c>
    </row>
    <row r="488" spans="1:14">
      <c r="A488" t="str">
        <f>Hyperlink("https://www.diodes.com/part/view/SD05CQ","SD05CQ")</f>
        <v>SD05CQ</v>
      </c>
      <c r="B488" t="str">
        <f>Hyperlink("https://www.diodes.com/assets/Datasheets/SD05CQ.pdf","SD05CQ Datasheet")</f>
        <v>SD05CQ Datasheet</v>
      </c>
      <c r="C488" t="s">
        <v>249</v>
      </c>
      <c r="D488" t="s">
        <v>15</v>
      </c>
      <c r="E488">
        <v>40</v>
      </c>
      <c r="F488" t="s">
        <v>16</v>
      </c>
      <c r="G488" t="s">
        <v>17</v>
      </c>
      <c r="I488">
        <v>5</v>
      </c>
      <c r="J488">
        <v>6</v>
      </c>
      <c r="K488">
        <v>0.1</v>
      </c>
      <c r="L488">
        <v>17</v>
      </c>
      <c r="M488" t="s">
        <v>28</v>
      </c>
      <c r="N488" t="s">
        <v>39</v>
      </c>
    </row>
    <row r="489" spans="1:14">
      <c r="A489" t="str">
        <f>Hyperlink("https://www.diodes.com/part/view/SD09","SD09")</f>
        <v>SD09</v>
      </c>
      <c r="B489" t="str">
        <f>Hyperlink("https://www.diodes.com/assets/Datasheets/SD09.pdf","SD09 Datasheet")</f>
        <v>SD09 Datasheet</v>
      </c>
      <c r="C489" t="s">
        <v>250</v>
      </c>
      <c r="D489" t="s">
        <v>23</v>
      </c>
      <c r="E489">
        <v>20</v>
      </c>
      <c r="F489" t="s">
        <v>16</v>
      </c>
      <c r="G489" t="s">
        <v>19</v>
      </c>
      <c r="H489">
        <v>141</v>
      </c>
      <c r="I489">
        <v>9</v>
      </c>
      <c r="J489">
        <v>10</v>
      </c>
      <c r="L489">
        <v>18</v>
      </c>
      <c r="M489" t="s">
        <v>28</v>
      </c>
      <c r="N489" t="s">
        <v>39</v>
      </c>
    </row>
    <row r="490" spans="1:14">
      <c r="A490" t="str">
        <f>Hyperlink("https://www.diodes.com/part/view/SD09C","SD09C")</f>
        <v>SD09C</v>
      </c>
      <c r="B490" t="str">
        <f>Hyperlink("https://www.diodes.com/assets/Datasheets/SD09C.pdf","SD09C Datasheet")</f>
        <v>SD09C Datasheet</v>
      </c>
      <c r="D490" t="s">
        <v>23</v>
      </c>
      <c r="F490" t="s">
        <v>27</v>
      </c>
      <c r="G490" t="s">
        <v>20</v>
      </c>
      <c r="H490">
        <v>68</v>
      </c>
      <c r="I490">
        <v>9</v>
      </c>
      <c r="J490">
        <v>10</v>
      </c>
      <c r="K490">
        <v>3</v>
      </c>
      <c r="L490">
        <v>20</v>
      </c>
      <c r="M490">
        <v>30</v>
      </c>
      <c r="N490" t="s">
        <v>39</v>
      </c>
    </row>
    <row r="491" spans="1:14">
      <c r="A491" t="str">
        <f>Hyperlink("https://www.diodes.com/part/view/SD09CQ","SD09CQ")</f>
        <v>SD09CQ</v>
      </c>
      <c r="B491" t="str">
        <f>Hyperlink("https://www.diodes.com/assets/Datasheets/SD09CQ.pdf","SD09CQ Datasheet")</f>
        <v>SD09CQ Datasheet</v>
      </c>
      <c r="C491" t="s">
        <v>251</v>
      </c>
      <c r="D491" t="s">
        <v>15</v>
      </c>
      <c r="F491" t="s">
        <v>16</v>
      </c>
      <c r="G491" t="s">
        <v>20</v>
      </c>
      <c r="H491">
        <v>68</v>
      </c>
      <c r="I491">
        <v>9</v>
      </c>
      <c r="J491">
        <v>10</v>
      </c>
      <c r="K491">
        <v>1</v>
      </c>
      <c r="L491">
        <v>20</v>
      </c>
      <c r="M491">
        <v>30</v>
      </c>
      <c r="N491" t="s">
        <v>39</v>
      </c>
    </row>
    <row r="492" spans="1:14">
      <c r="A492" t="str">
        <f>Hyperlink("https://www.diodes.com/part/view/SD12","SD12")</f>
        <v>SD12</v>
      </c>
      <c r="B492" t="str">
        <f>Hyperlink("https://www.diodes.com/assets/Datasheets/ds31772.pdf","SD12 Datasheet")</f>
        <v>SD12 Datasheet</v>
      </c>
      <c r="C492" t="s">
        <v>214</v>
      </c>
      <c r="D492" t="s">
        <v>23</v>
      </c>
      <c r="E492">
        <v>15</v>
      </c>
      <c r="F492" t="s">
        <v>16</v>
      </c>
      <c r="G492" t="s">
        <v>24</v>
      </c>
      <c r="I492">
        <v>12</v>
      </c>
      <c r="J492">
        <v>13.3</v>
      </c>
      <c r="L492">
        <v>25</v>
      </c>
      <c r="M492" t="s">
        <v>28</v>
      </c>
      <c r="N492" t="s">
        <v>39</v>
      </c>
    </row>
    <row r="493" spans="1:14">
      <c r="A493" t="str">
        <f>Hyperlink("https://www.diodes.com/part/view/SD12A","SD12A")</f>
        <v>SD12A</v>
      </c>
      <c r="B493" t="str">
        <f>Hyperlink("https://www.diodes.com/assets/Datasheets/SD12A.pdf","SD12A Datasheet")</f>
        <v>SD12A Datasheet</v>
      </c>
      <c r="C493" t="s">
        <v>250</v>
      </c>
      <c r="D493" t="s">
        <v>23</v>
      </c>
      <c r="E493">
        <v>15</v>
      </c>
      <c r="F493" t="s">
        <v>16</v>
      </c>
      <c r="G493" t="s">
        <v>19</v>
      </c>
      <c r="H493">
        <v>106</v>
      </c>
      <c r="I493">
        <v>12</v>
      </c>
      <c r="J493">
        <v>13</v>
      </c>
      <c r="K493">
        <v>1</v>
      </c>
      <c r="L493">
        <v>24</v>
      </c>
      <c r="M493" t="s">
        <v>28</v>
      </c>
      <c r="N493" t="s">
        <v>39</v>
      </c>
    </row>
    <row r="494" spans="1:14">
      <c r="A494" t="str">
        <f>Hyperlink("https://www.diodes.com/part/view/SD12C","SD12C")</f>
        <v>SD12C</v>
      </c>
      <c r="B494" t="str">
        <f>Hyperlink("https://www.diodes.com/assets/Datasheets/SD12C.pdf","SD12C Datasheet")</f>
        <v>SD12C Datasheet</v>
      </c>
      <c r="D494" t="s">
        <v>23</v>
      </c>
      <c r="F494" t="s">
        <v>27</v>
      </c>
      <c r="G494" t="s">
        <v>20</v>
      </c>
      <c r="H494">
        <v>52.6</v>
      </c>
      <c r="I494">
        <v>12</v>
      </c>
      <c r="J494">
        <v>13</v>
      </c>
      <c r="K494">
        <v>3</v>
      </c>
      <c r="L494">
        <v>24</v>
      </c>
      <c r="M494">
        <v>30</v>
      </c>
      <c r="N494" t="s">
        <v>39</v>
      </c>
    </row>
    <row r="495" spans="1:14">
      <c r="A495" t="str">
        <f>Hyperlink("https://www.diodes.com/part/view/SD12CQ","SD12CQ")</f>
        <v>SD12CQ</v>
      </c>
      <c r="B495" t="str">
        <f>Hyperlink("https://www.diodes.com/assets/Datasheets/SD12CQ.pdf","SD12CQ Datasheet")</f>
        <v>SD12CQ Datasheet</v>
      </c>
      <c r="C495" t="s">
        <v>252</v>
      </c>
      <c r="D495" t="s">
        <v>15</v>
      </c>
      <c r="E495">
        <v>15</v>
      </c>
      <c r="F495" t="s">
        <v>16</v>
      </c>
      <c r="G495" t="s">
        <v>17</v>
      </c>
      <c r="H495">
        <v>52.6</v>
      </c>
      <c r="I495">
        <v>12</v>
      </c>
      <c r="J495">
        <v>13</v>
      </c>
      <c r="K495">
        <v>1</v>
      </c>
      <c r="L495">
        <v>24</v>
      </c>
      <c r="M495" t="s">
        <v>116</v>
      </c>
      <c r="N495" t="s">
        <v>39</v>
      </c>
    </row>
    <row r="496" spans="1:14">
      <c r="A496" t="str">
        <f>Hyperlink("https://www.diodes.com/part/view/SD12Q","SD12Q")</f>
        <v>SD12Q</v>
      </c>
      <c r="B496" t="str">
        <f>Hyperlink("https://www.diodes.com/assets/Datasheets/SD12Q.pdf","SD12Q Datasheet")</f>
        <v>SD12Q Datasheet</v>
      </c>
      <c r="C496" t="s">
        <v>253</v>
      </c>
      <c r="D496" t="s">
        <v>15</v>
      </c>
      <c r="E496">
        <v>15</v>
      </c>
      <c r="F496" t="s">
        <v>16</v>
      </c>
      <c r="G496" t="s">
        <v>19</v>
      </c>
      <c r="H496">
        <v>105</v>
      </c>
      <c r="I496">
        <v>12</v>
      </c>
      <c r="J496">
        <v>13</v>
      </c>
      <c r="K496">
        <v>1</v>
      </c>
      <c r="L496">
        <v>24</v>
      </c>
      <c r="M496" t="s">
        <v>116</v>
      </c>
      <c r="N496" t="s">
        <v>39</v>
      </c>
    </row>
    <row r="497" spans="1:14">
      <c r="A497" t="str">
        <f>Hyperlink("https://www.diodes.com/part/view/SD15","SD15")</f>
        <v>SD15</v>
      </c>
      <c r="B497" t="str">
        <f>Hyperlink("https://www.diodes.com/assets/Datasheets/SD15.pdf","SD15 Datasheet")</f>
        <v>SD15 Datasheet</v>
      </c>
      <c r="C497" t="s">
        <v>254</v>
      </c>
      <c r="D497" t="s">
        <v>23</v>
      </c>
      <c r="E497">
        <v>12</v>
      </c>
      <c r="F497" t="s">
        <v>16</v>
      </c>
      <c r="G497" t="s">
        <v>19</v>
      </c>
      <c r="H497">
        <v>90</v>
      </c>
      <c r="I497">
        <v>15</v>
      </c>
      <c r="J497">
        <v>16</v>
      </c>
      <c r="L497">
        <v>27</v>
      </c>
      <c r="M497" t="s">
        <v>28</v>
      </c>
      <c r="N497" t="s">
        <v>39</v>
      </c>
    </row>
    <row r="498" spans="1:14">
      <c r="A498" t="str">
        <f>Hyperlink("https://www.diodes.com/part/view/SD15C","SD15C")</f>
        <v>SD15C</v>
      </c>
      <c r="B498" t="str">
        <f>Hyperlink("https://www.diodes.com/assets/Datasheets/SD15C.pdf","SD15C Datasheet")</f>
        <v>SD15C Datasheet</v>
      </c>
      <c r="C498" t="s">
        <v>255</v>
      </c>
      <c r="D498" t="s">
        <v>23</v>
      </c>
      <c r="F498" t="s">
        <v>27</v>
      </c>
      <c r="G498" t="s">
        <v>20</v>
      </c>
      <c r="H498">
        <v>44</v>
      </c>
      <c r="I498">
        <v>15</v>
      </c>
      <c r="J498">
        <v>16.7</v>
      </c>
      <c r="K498">
        <v>1</v>
      </c>
      <c r="L498">
        <v>27</v>
      </c>
      <c r="M498">
        <v>30</v>
      </c>
      <c r="N498" t="s">
        <v>39</v>
      </c>
    </row>
    <row r="499" spans="1:14">
      <c r="A499" t="str">
        <f>Hyperlink("https://www.diodes.com/part/view/SD15CQ","SD15CQ")</f>
        <v>SD15CQ</v>
      </c>
      <c r="B499" t="str">
        <f>Hyperlink("https://www.diodes.com/assets/Datasheets/SD15CQ.pdf","SD15CQ Datasheet")</f>
        <v>SD15CQ Datasheet</v>
      </c>
      <c r="C499" t="s">
        <v>252</v>
      </c>
      <c r="D499" t="s">
        <v>23</v>
      </c>
      <c r="E499">
        <v>12</v>
      </c>
      <c r="F499" t="s">
        <v>16</v>
      </c>
      <c r="G499" t="s">
        <v>17</v>
      </c>
      <c r="H499">
        <v>44</v>
      </c>
      <c r="I499">
        <v>15</v>
      </c>
      <c r="J499">
        <v>16.7</v>
      </c>
      <c r="K499">
        <v>0.5</v>
      </c>
      <c r="L499">
        <v>30</v>
      </c>
      <c r="M499" t="s">
        <v>116</v>
      </c>
      <c r="N499" t="s">
        <v>39</v>
      </c>
    </row>
    <row r="500" spans="1:14">
      <c r="A500" t="str">
        <f>Hyperlink("https://www.diodes.com/part/view/SD15Q","SD15Q")</f>
        <v>SD15Q</v>
      </c>
      <c r="B500" t="str">
        <f>Hyperlink("https://www.diodes.com/assets/Datasheets/SD15Q.pdf","SD15Q Datasheet")</f>
        <v>SD15Q Datasheet</v>
      </c>
      <c r="C500" t="s">
        <v>256</v>
      </c>
      <c r="D500" t="s">
        <v>15</v>
      </c>
      <c r="E500">
        <v>12</v>
      </c>
      <c r="F500" t="s">
        <v>16</v>
      </c>
      <c r="G500" t="s">
        <v>19</v>
      </c>
      <c r="H500">
        <v>88</v>
      </c>
      <c r="I500">
        <v>15</v>
      </c>
      <c r="J500">
        <v>16</v>
      </c>
      <c r="K500">
        <v>1</v>
      </c>
      <c r="L500">
        <v>27</v>
      </c>
      <c r="M500" t="s">
        <v>116</v>
      </c>
      <c r="N500" t="s">
        <v>39</v>
      </c>
    </row>
    <row r="501" spans="1:14">
      <c r="A501" t="str">
        <f>Hyperlink("https://www.diodes.com/part/view/SD18","SD18")</f>
        <v>SD18</v>
      </c>
      <c r="B501" t="str">
        <f>Hyperlink("https://www.diodes.com/assets/Datasheets/SD18.pdf","SD18 Datasheet")</f>
        <v>SD18 Datasheet</v>
      </c>
      <c r="C501" t="s">
        <v>254</v>
      </c>
      <c r="D501" t="s">
        <v>23</v>
      </c>
      <c r="E501">
        <v>9</v>
      </c>
      <c r="F501" t="s">
        <v>16</v>
      </c>
      <c r="G501" t="s">
        <v>19</v>
      </c>
      <c r="H501">
        <v>74</v>
      </c>
      <c r="I501">
        <v>18</v>
      </c>
      <c r="J501">
        <v>19</v>
      </c>
      <c r="L501">
        <v>36</v>
      </c>
      <c r="M501" t="s">
        <v>28</v>
      </c>
      <c r="N501" t="s">
        <v>39</v>
      </c>
    </row>
    <row r="502" spans="1:14">
      <c r="A502" t="str">
        <f>Hyperlink("https://www.diodes.com/part/view/SD20","SD20")</f>
        <v>SD20</v>
      </c>
      <c r="B502" t="str">
        <f>Hyperlink("https://www.diodes.com/assets/Datasheets/SD20.pdf","SD20 Datasheet")</f>
        <v>SD20 Datasheet</v>
      </c>
      <c r="C502" t="s">
        <v>257</v>
      </c>
      <c r="D502" t="s">
        <v>23</v>
      </c>
      <c r="E502">
        <v>8</v>
      </c>
      <c r="F502" t="s">
        <v>16</v>
      </c>
      <c r="G502" t="s">
        <v>19</v>
      </c>
      <c r="H502">
        <v>66</v>
      </c>
      <c r="I502">
        <v>20</v>
      </c>
      <c r="J502">
        <v>21</v>
      </c>
      <c r="L502">
        <v>37</v>
      </c>
      <c r="M502" t="s">
        <v>28</v>
      </c>
      <c r="N502" t="s">
        <v>39</v>
      </c>
    </row>
    <row r="503" spans="1:14">
      <c r="A503" t="str">
        <f>Hyperlink("https://www.diodes.com/part/view/SD20C","SD20C")</f>
        <v>SD20C</v>
      </c>
      <c r="B503" t="str">
        <f>Hyperlink("https://www.diodes.com/assets/Datasheets/SD20C.pdf","SD20C Datasheet")</f>
        <v>SD20C Datasheet</v>
      </c>
      <c r="C503" t="s">
        <v>258</v>
      </c>
      <c r="D503" t="s">
        <v>23</v>
      </c>
      <c r="F503" t="s">
        <v>27</v>
      </c>
      <c r="G503" t="s">
        <v>20</v>
      </c>
      <c r="H503">
        <v>31</v>
      </c>
      <c r="I503">
        <v>20</v>
      </c>
      <c r="J503">
        <v>21</v>
      </c>
      <c r="K503">
        <v>3</v>
      </c>
      <c r="L503">
        <v>37</v>
      </c>
      <c r="M503">
        <v>30</v>
      </c>
      <c r="N503" t="s">
        <v>39</v>
      </c>
    </row>
    <row r="504" spans="1:14">
      <c r="A504" t="str">
        <f>Hyperlink("https://www.diodes.com/part/view/SD24","SD24")</f>
        <v>SD24</v>
      </c>
      <c r="B504" t="str">
        <f>Hyperlink("https://www.diodes.com/assets/Datasheets/SD24.pdf","SD24 Datasheet")</f>
        <v>SD24 Datasheet</v>
      </c>
      <c r="C504" t="s">
        <v>259</v>
      </c>
      <c r="D504" t="s">
        <v>23</v>
      </c>
      <c r="F504" t="s">
        <v>16</v>
      </c>
      <c r="G504" t="s">
        <v>24</v>
      </c>
      <c r="H504">
        <v>58</v>
      </c>
      <c r="I504">
        <v>24</v>
      </c>
      <c r="J504">
        <v>26</v>
      </c>
      <c r="K504">
        <v>1</v>
      </c>
      <c r="L504">
        <v>44</v>
      </c>
      <c r="M504">
        <v>30</v>
      </c>
      <c r="N504" t="s">
        <v>39</v>
      </c>
    </row>
    <row r="505" spans="1:14">
      <c r="A505" t="str">
        <f>Hyperlink("https://www.diodes.com/part/view/SD24C","SD24C")</f>
        <v>SD24C</v>
      </c>
      <c r="B505" t="str">
        <f>Hyperlink("https://www.diodes.com/assets/Datasheets/SD24C.pdf","SD24C Datasheet")</f>
        <v>SD24C Datasheet</v>
      </c>
      <c r="C505" t="s">
        <v>260</v>
      </c>
      <c r="D505" t="s">
        <v>23</v>
      </c>
      <c r="F505" t="s">
        <v>16</v>
      </c>
      <c r="G505" t="s">
        <v>20</v>
      </c>
      <c r="H505">
        <v>27.8</v>
      </c>
      <c r="I505">
        <v>24</v>
      </c>
      <c r="J505">
        <v>26.7</v>
      </c>
      <c r="K505">
        <v>10</v>
      </c>
      <c r="L505">
        <v>45</v>
      </c>
      <c r="M505">
        <v>30</v>
      </c>
      <c r="N505" t="s">
        <v>39</v>
      </c>
    </row>
    <row r="506" spans="1:14">
      <c r="A506" t="str">
        <f>Hyperlink("https://www.diodes.com/part/view/SD24CQ","SD24CQ")</f>
        <v>SD24CQ</v>
      </c>
      <c r="B506" t="str">
        <f>Hyperlink("https://www.diodes.com/assets/Datasheets/SD24CQ.pdf","SD24CQ Datasheet")</f>
        <v>SD24CQ Datasheet</v>
      </c>
      <c r="C506" t="s">
        <v>260</v>
      </c>
      <c r="D506" t="s">
        <v>23</v>
      </c>
      <c r="E506">
        <v>7</v>
      </c>
      <c r="F506" t="s">
        <v>16</v>
      </c>
      <c r="G506" t="s">
        <v>17</v>
      </c>
      <c r="H506">
        <v>24</v>
      </c>
      <c r="I506">
        <v>24</v>
      </c>
      <c r="J506">
        <v>26.7</v>
      </c>
      <c r="K506">
        <v>0.5</v>
      </c>
      <c r="L506">
        <v>45</v>
      </c>
      <c r="M506" t="s">
        <v>113</v>
      </c>
      <c r="N506" t="s">
        <v>39</v>
      </c>
    </row>
    <row r="507" spans="1:14">
      <c r="A507" t="str">
        <f>Hyperlink("https://www.diodes.com/part/view/SD24Q","SD24Q")</f>
        <v>SD24Q</v>
      </c>
      <c r="B507" t="str">
        <f>Hyperlink("https://www.diodes.com/assets/Datasheets/SD24Q.pdf","SD24Q Datasheet")</f>
        <v>SD24Q Datasheet</v>
      </c>
      <c r="C507" t="s">
        <v>259</v>
      </c>
      <c r="D507" t="s">
        <v>15</v>
      </c>
      <c r="E507">
        <v>8</v>
      </c>
      <c r="F507" t="s">
        <v>16</v>
      </c>
      <c r="G507" t="s">
        <v>19</v>
      </c>
      <c r="H507">
        <v>58</v>
      </c>
      <c r="I507">
        <v>24</v>
      </c>
      <c r="J507">
        <v>26</v>
      </c>
      <c r="K507">
        <v>1</v>
      </c>
      <c r="L507">
        <v>44</v>
      </c>
      <c r="M507" t="s">
        <v>116</v>
      </c>
      <c r="N507" t="s">
        <v>39</v>
      </c>
    </row>
    <row r="508" spans="1:14">
      <c r="A508" t="str">
        <f>Hyperlink("https://www.diodes.com/part/view/SD36","SD36")</f>
        <v>SD36</v>
      </c>
      <c r="B508" t="str">
        <f>Hyperlink("https://www.diodes.com/assets/Datasheets/SD36.pdf","SD36 Datasheet")</f>
        <v>SD36 Datasheet</v>
      </c>
      <c r="C508" t="s">
        <v>261</v>
      </c>
      <c r="D508" t="s">
        <v>23</v>
      </c>
      <c r="E508">
        <v>5</v>
      </c>
      <c r="F508" t="s">
        <v>16</v>
      </c>
      <c r="G508" t="s">
        <v>19</v>
      </c>
      <c r="H508">
        <v>44</v>
      </c>
      <c r="I508">
        <v>36</v>
      </c>
      <c r="J508">
        <v>40</v>
      </c>
      <c r="L508">
        <v>55</v>
      </c>
      <c r="M508" t="s">
        <v>28</v>
      </c>
      <c r="N508" t="s">
        <v>39</v>
      </c>
    </row>
    <row r="509" spans="1:14">
      <c r="A509" t="str">
        <f>Hyperlink("https://www.diodes.com/part/view/SD36CQ","SD36CQ")</f>
        <v>SD36CQ</v>
      </c>
      <c r="B509" t="str">
        <f>Hyperlink("https://www.diodes.com/assets/Datasheets/SD36CQ.pdf","SD36CQ Datasheet")</f>
        <v>SD36CQ Datasheet</v>
      </c>
      <c r="C509" t="s">
        <v>262</v>
      </c>
      <c r="D509" t="s">
        <v>15</v>
      </c>
      <c r="F509" t="s">
        <v>16</v>
      </c>
      <c r="G509" t="s">
        <v>20</v>
      </c>
      <c r="H509">
        <v>22</v>
      </c>
      <c r="I509">
        <v>36</v>
      </c>
      <c r="J509">
        <v>40</v>
      </c>
      <c r="K509">
        <v>1</v>
      </c>
      <c r="L509">
        <v>60</v>
      </c>
      <c r="M509">
        <v>30</v>
      </c>
      <c r="N509" t="s">
        <v>39</v>
      </c>
    </row>
    <row r="510" spans="1:14">
      <c r="A510" t="str">
        <f>Hyperlink("https://www.diodes.com/part/view/SDA004","SDA004")</f>
        <v>SDA004</v>
      </c>
      <c r="B510" t="str">
        <f>Hyperlink("https://www.diodes.com/assets/Datasheets/SDA004.pdf","SDA004 Datasheet")</f>
        <v>SDA004 Datasheet</v>
      </c>
      <c r="C510" t="s">
        <v>263</v>
      </c>
      <c r="D510" t="s">
        <v>23</v>
      </c>
      <c r="F510" t="s">
        <v>16</v>
      </c>
      <c r="G510" t="s">
        <v>264</v>
      </c>
      <c r="N510" t="s">
        <v>51</v>
      </c>
    </row>
    <row r="511" spans="1:14">
      <c r="A511" t="str">
        <f>Hyperlink("https://www.diodes.com/part/view/SDA006","SDA006")</f>
        <v>SDA006</v>
      </c>
      <c r="B511" t="str">
        <f>Hyperlink("https://www.diodes.com/assets/Datasheets/ds30559.pdf","SDA006 Datasheet")</f>
        <v>SDA006 Datasheet</v>
      </c>
      <c r="C511" t="s">
        <v>263</v>
      </c>
      <c r="D511" t="s">
        <v>23</v>
      </c>
      <c r="F511" t="s">
        <v>16</v>
      </c>
      <c r="G511" t="s">
        <v>221</v>
      </c>
      <c r="K511">
        <v>2.5</v>
      </c>
      <c r="M511">
        <v>8</v>
      </c>
      <c r="N511" t="s">
        <v>51</v>
      </c>
    </row>
    <row r="512" spans="1:14">
      <c r="A512" t="str">
        <f>Hyperlink("https://www.diodes.com/part/view/SM05","SM05")</f>
        <v>SM05</v>
      </c>
      <c r="B512" t="str">
        <f>Hyperlink("https://www.diodes.com/assets/Datasheets/ds31828.pdf","SM05 Datasheet")</f>
        <v>SM05 Datasheet</v>
      </c>
      <c r="C512" t="s">
        <v>214</v>
      </c>
      <c r="D512" t="s">
        <v>23</v>
      </c>
      <c r="E512">
        <v>17</v>
      </c>
      <c r="F512" t="s">
        <v>16</v>
      </c>
      <c r="G512" t="s">
        <v>197</v>
      </c>
      <c r="H512">
        <v>230</v>
      </c>
      <c r="I512">
        <v>5</v>
      </c>
      <c r="J512">
        <v>6.2</v>
      </c>
      <c r="L512">
        <v>20.6</v>
      </c>
      <c r="M512" t="s">
        <v>46</v>
      </c>
      <c r="N512" t="s">
        <v>35</v>
      </c>
    </row>
    <row r="513" spans="1:14">
      <c r="A513" t="str">
        <f>Hyperlink("https://www.diodes.com/part/view/SM12","SM12")</f>
        <v>SM12</v>
      </c>
      <c r="B513" t="str">
        <f>Hyperlink("https://www.diodes.com/assets/Datasheets/SM12.pdf","SM12 Datasheet")</f>
        <v>SM12 Datasheet</v>
      </c>
      <c r="C513" t="s">
        <v>214</v>
      </c>
      <c r="D513" t="s">
        <v>23</v>
      </c>
      <c r="E513">
        <v>12</v>
      </c>
      <c r="F513" t="s">
        <v>16</v>
      </c>
      <c r="G513" t="s">
        <v>197</v>
      </c>
      <c r="H513">
        <v>95</v>
      </c>
      <c r="I513">
        <v>12</v>
      </c>
      <c r="J513">
        <v>13.3</v>
      </c>
      <c r="L513">
        <v>19</v>
      </c>
      <c r="M513" t="s">
        <v>46</v>
      </c>
      <c r="N513" t="s">
        <v>35</v>
      </c>
    </row>
    <row r="514" spans="1:14">
      <c r="A514" t="str">
        <f>Hyperlink("https://www.diodes.com/part/view/SMBJ10AQ","SMBJ10AQ")</f>
        <v>SMBJ10AQ</v>
      </c>
      <c r="B514" t="str">
        <f>Hyperlink("https://www.diodes.com/assets/Datasheets/ds40740.pdf","ds40740 Datasheet")</f>
        <v>ds40740 Datasheet</v>
      </c>
      <c r="C514" t="s">
        <v>265</v>
      </c>
      <c r="D514" t="s">
        <v>15</v>
      </c>
      <c r="E514">
        <v>35.3</v>
      </c>
      <c r="F514" t="s">
        <v>16</v>
      </c>
      <c r="G514" t="s">
        <v>19</v>
      </c>
      <c r="I514">
        <v>10</v>
      </c>
      <c r="J514">
        <v>11.1</v>
      </c>
      <c r="K514">
        <v>5</v>
      </c>
      <c r="L514">
        <v>17</v>
      </c>
      <c r="M514">
        <v>30</v>
      </c>
      <c r="N514" t="s">
        <v>266</v>
      </c>
    </row>
    <row r="515" spans="1:14">
      <c r="A515" t="str">
        <f>Hyperlink("https://www.diodes.com/part/view/SMBJ10CAQ","SMBJ10CAQ")</f>
        <v>SMBJ10CAQ</v>
      </c>
      <c r="B515" t="str">
        <f>Hyperlink("https://www.diodes.com/assets/Datasheets/ds40740.pdf","ds40740 Datasheet")</f>
        <v>ds40740 Datasheet</v>
      </c>
      <c r="C515" t="s">
        <v>265</v>
      </c>
      <c r="D515" t="s">
        <v>15</v>
      </c>
      <c r="E515">
        <v>35.3</v>
      </c>
      <c r="F515" t="s">
        <v>16</v>
      </c>
      <c r="G515" t="s">
        <v>17</v>
      </c>
      <c r="I515">
        <v>10</v>
      </c>
      <c r="J515">
        <v>11.1</v>
      </c>
      <c r="K515">
        <v>5</v>
      </c>
      <c r="L515">
        <v>17</v>
      </c>
      <c r="M515">
        <v>30</v>
      </c>
      <c r="N515" t="s">
        <v>266</v>
      </c>
    </row>
    <row r="516" spans="1:14">
      <c r="A516" t="str">
        <f>Hyperlink("https://www.diodes.com/part/view/SMBJ110AQ","SMBJ110AQ")</f>
        <v>SMBJ110AQ</v>
      </c>
      <c r="B516" t="str">
        <f>Hyperlink("https://www.diodes.com/assets/Datasheets/ds40740.pdf","ds40740 Datasheet")</f>
        <v>ds40740 Datasheet</v>
      </c>
      <c r="C516" t="s">
        <v>265</v>
      </c>
      <c r="D516" t="s">
        <v>15</v>
      </c>
      <c r="E516">
        <v>3.4</v>
      </c>
      <c r="F516" t="s">
        <v>16</v>
      </c>
      <c r="G516" t="s">
        <v>19</v>
      </c>
      <c r="I516">
        <v>110</v>
      </c>
      <c r="J516">
        <v>122</v>
      </c>
      <c r="K516">
        <v>5</v>
      </c>
      <c r="L516">
        <v>177</v>
      </c>
      <c r="M516">
        <v>30</v>
      </c>
      <c r="N516" t="s">
        <v>266</v>
      </c>
    </row>
    <row r="517" spans="1:14">
      <c r="A517" t="str">
        <f>Hyperlink("https://www.diodes.com/part/view/SMBJ11AQ","SMBJ11AQ")</f>
        <v>SMBJ11AQ</v>
      </c>
      <c r="B517" t="str">
        <f>Hyperlink("https://www.diodes.com/assets/Datasheets/ds40740.pdf","DS40740 Datasheet")</f>
        <v>DS40740 Datasheet</v>
      </c>
      <c r="C517" t="s">
        <v>267</v>
      </c>
      <c r="D517" t="s">
        <v>15</v>
      </c>
      <c r="E517">
        <v>33</v>
      </c>
      <c r="F517" t="s">
        <v>16</v>
      </c>
      <c r="G517" t="s">
        <v>19</v>
      </c>
      <c r="H517" t="s">
        <v>21</v>
      </c>
      <c r="I517">
        <v>11</v>
      </c>
      <c r="J517">
        <v>12.2</v>
      </c>
      <c r="K517">
        <v>1</v>
      </c>
      <c r="L517">
        <v>18.2</v>
      </c>
      <c r="M517">
        <v>30</v>
      </c>
      <c r="N517" t="s">
        <v>266</v>
      </c>
    </row>
    <row r="518" spans="1:14">
      <c r="A518" t="str">
        <f>Hyperlink("https://www.diodes.com/part/view/SMBJ11CAQ","SMBJ11CAQ")</f>
        <v>SMBJ11CAQ</v>
      </c>
      <c r="B518" t="str">
        <f>Hyperlink("https://www.diodes.com/assets/Datasheets/ds40740.pdf","DS40740 Datasheet")</f>
        <v>DS40740 Datasheet</v>
      </c>
      <c r="C518" t="s">
        <v>267</v>
      </c>
      <c r="D518" t="s">
        <v>15</v>
      </c>
      <c r="E518">
        <v>33</v>
      </c>
      <c r="F518" t="s">
        <v>16</v>
      </c>
      <c r="G518" t="s">
        <v>19</v>
      </c>
      <c r="H518" t="s">
        <v>21</v>
      </c>
      <c r="I518">
        <v>11</v>
      </c>
      <c r="J518">
        <v>12.2</v>
      </c>
      <c r="K518">
        <v>1</v>
      </c>
      <c r="L518">
        <v>18.2</v>
      </c>
      <c r="M518">
        <v>30</v>
      </c>
      <c r="N518" t="s">
        <v>266</v>
      </c>
    </row>
    <row r="519" spans="1:14">
      <c r="A519" t="str">
        <f>Hyperlink("https://www.diodes.com/part/view/SMBJ170AQ","SMBJ170AQ")</f>
        <v>SMBJ170AQ</v>
      </c>
      <c r="B519" t="str">
        <f>Hyperlink("https://www.diodes.com/assets/Datasheets/ds40740.pdf","ds40740 Datasheet")</f>
        <v>ds40740 Datasheet</v>
      </c>
      <c r="C519" t="s">
        <v>265</v>
      </c>
      <c r="D519" t="s">
        <v>15</v>
      </c>
      <c r="E519">
        <v>2.2</v>
      </c>
      <c r="F519" t="s">
        <v>16</v>
      </c>
      <c r="G519" t="s">
        <v>19</v>
      </c>
      <c r="I519">
        <v>170</v>
      </c>
      <c r="J519">
        <v>189</v>
      </c>
      <c r="K519">
        <v>5</v>
      </c>
      <c r="L519">
        <v>275</v>
      </c>
      <c r="M519">
        <v>30</v>
      </c>
      <c r="N519" t="s">
        <v>266</v>
      </c>
    </row>
    <row r="520" spans="1:14">
      <c r="A520" t="str">
        <f>Hyperlink("https://www.diodes.com/part/view/SMBJ170CAQ","SMBJ170CAQ")</f>
        <v>SMBJ170CAQ</v>
      </c>
      <c r="B520" t="str">
        <f>Hyperlink("https://www.diodes.com/assets/Datasheets/ds40740.pdf","ds40740 Datasheet")</f>
        <v>ds40740 Datasheet</v>
      </c>
      <c r="C520" t="s">
        <v>265</v>
      </c>
      <c r="D520" t="s">
        <v>15</v>
      </c>
      <c r="E520">
        <v>2.2</v>
      </c>
      <c r="F520" t="s">
        <v>16</v>
      </c>
      <c r="G520" t="s">
        <v>17</v>
      </c>
      <c r="I520">
        <v>170</v>
      </c>
      <c r="J520">
        <v>189</v>
      </c>
      <c r="K520">
        <v>5</v>
      </c>
      <c r="L520">
        <v>275</v>
      </c>
      <c r="M520">
        <v>30</v>
      </c>
      <c r="N520" t="s">
        <v>266</v>
      </c>
    </row>
    <row r="521" spans="1:14">
      <c r="A521" t="str">
        <f>Hyperlink("https://www.diodes.com/part/view/SMBJ180AQ","SMBJ180AQ")</f>
        <v>SMBJ180AQ</v>
      </c>
      <c r="B521" t="str">
        <f>Hyperlink("https://www.diodes.com/assets/Datasheets/ds40740.pdf","ds40740 Datasheet")</f>
        <v>ds40740 Datasheet</v>
      </c>
      <c r="C521" t="s">
        <v>265</v>
      </c>
      <c r="D521" t="s">
        <v>15</v>
      </c>
      <c r="E521">
        <v>2.06</v>
      </c>
      <c r="F521" t="s">
        <v>16</v>
      </c>
      <c r="G521" t="s">
        <v>19</v>
      </c>
      <c r="I521">
        <v>180</v>
      </c>
      <c r="J521">
        <v>200</v>
      </c>
      <c r="K521">
        <v>5</v>
      </c>
      <c r="L521">
        <v>291.6</v>
      </c>
      <c r="M521">
        <v>30</v>
      </c>
      <c r="N521" t="s">
        <v>266</v>
      </c>
    </row>
    <row r="522" spans="1:14">
      <c r="A522" t="str">
        <f>Hyperlink("https://www.diodes.com/part/view/SMBJ180CAQ","SMBJ180CAQ")</f>
        <v>SMBJ180CAQ</v>
      </c>
      <c r="B522" t="str">
        <f>Hyperlink("https://www.diodes.com/assets/Datasheets/ds40740.pdf","ds40740 Datasheet")</f>
        <v>ds40740 Datasheet</v>
      </c>
      <c r="C522" t="s">
        <v>267</v>
      </c>
      <c r="D522" t="s">
        <v>15</v>
      </c>
      <c r="E522">
        <v>2.06</v>
      </c>
      <c r="F522" t="s">
        <v>16</v>
      </c>
      <c r="G522" t="s">
        <v>17</v>
      </c>
      <c r="H522" t="s">
        <v>21</v>
      </c>
      <c r="I522">
        <v>180</v>
      </c>
      <c r="J522">
        <v>200</v>
      </c>
      <c r="K522">
        <v>1</v>
      </c>
      <c r="L522">
        <v>291.6</v>
      </c>
      <c r="M522">
        <v>30</v>
      </c>
      <c r="N522" t="s">
        <v>266</v>
      </c>
    </row>
    <row r="523" spans="1:14">
      <c r="A523" t="str">
        <f>Hyperlink("https://www.diodes.com/part/view/SMBJ200AQ","SMBJ200AQ")</f>
        <v>SMBJ200AQ</v>
      </c>
      <c r="B523" t="str">
        <f>Hyperlink("https://www.diodes.com/assets/Datasheets/ds40740.pdf","ds40740 Datasheet")</f>
        <v>ds40740 Datasheet</v>
      </c>
      <c r="C523" t="s">
        <v>265</v>
      </c>
      <c r="D523" t="s">
        <v>15</v>
      </c>
      <c r="E523">
        <v>1.9</v>
      </c>
      <c r="F523" t="s">
        <v>16</v>
      </c>
      <c r="G523" t="s">
        <v>19</v>
      </c>
      <c r="I523">
        <v>200</v>
      </c>
      <c r="J523">
        <v>224</v>
      </c>
      <c r="K523">
        <v>1</v>
      </c>
      <c r="L523">
        <v>324</v>
      </c>
      <c r="M523">
        <v>30</v>
      </c>
      <c r="N523" t="s">
        <v>266</v>
      </c>
    </row>
    <row r="524" spans="1:14">
      <c r="A524" t="str">
        <f>Hyperlink("https://www.diodes.com/part/view/SMBJ200CAQ","SMBJ200CAQ")</f>
        <v>SMBJ200CAQ</v>
      </c>
      <c r="B524" t="str">
        <f>Hyperlink("https://www.diodes.com/assets/Datasheets/ds40740.pdf","ds40740 Datasheet")</f>
        <v>ds40740 Datasheet</v>
      </c>
      <c r="C524" t="s">
        <v>267</v>
      </c>
      <c r="D524" t="s">
        <v>15</v>
      </c>
      <c r="E524">
        <v>1.9</v>
      </c>
      <c r="F524" t="s">
        <v>16</v>
      </c>
      <c r="G524" t="s">
        <v>19</v>
      </c>
      <c r="H524" t="s">
        <v>21</v>
      </c>
      <c r="I524">
        <v>200</v>
      </c>
      <c r="J524">
        <v>224</v>
      </c>
      <c r="K524">
        <v>1</v>
      </c>
      <c r="L524">
        <v>324</v>
      </c>
      <c r="M524">
        <v>30</v>
      </c>
      <c r="N524" t="s">
        <v>266</v>
      </c>
    </row>
    <row r="525" spans="1:14">
      <c r="A525" t="str">
        <f>Hyperlink("https://www.diodes.com/part/view/SMBJ43AQ","SMBJ43AQ")</f>
        <v>SMBJ43AQ</v>
      </c>
      <c r="B525" t="str">
        <f>Hyperlink("https://www.diodes.com/assets/Datasheets/ds40740.pdf","ds40740 Datasheet")</f>
        <v>ds40740 Datasheet</v>
      </c>
      <c r="C525" t="s">
        <v>265</v>
      </c>
      <c r="D525" t="s">
        <v>15</v>
      </c>
      <c r="E525">
        <v>8.6</v>
      </c>
      <c r="F525" t="s">
        <v>16</v>
      </c>
      <c r="G525" t="s">
        <v>19</v>
      </c>
      <c r="I525">
        <v>43</v>
      </c>
      <c r="J525">
        <v>47.8</v>
      </c>
      <c r="K525">
        <v>5</v>
      </c>
      <c r="L525">
        <v>69.4</v>
      </c>
      <c r="M525">
        <v>30</v>
      </c>
      <c r="N525" t="s">
        <v>266</v>
      </c>
    </row>
    <row r="526" spans="1:14">
      <c r="A526" t="str">
        <f>Hyperlink("https://www.diodes.com/part/view/SMBJ43CAQ","SMBJ43CAQ")</f>
        <v>SMBJ43CAQ</v>
      </c>
      <c r="B526" t="str">
        <f>Hyperlink("https://www.diodes.com/assets/Datasheets/ds40740.pdf","ds40740 Datasheet")</f>
        <v>ds40740 Datasheet</v>
      </c>
      <c r="C526" t="s">
        <v>265</v>
      </c>
      <c r="D526" t="s">
        <v>15</v>
      </c>
      <c r="E526">
        <v>8.6</v>
      </c>
      <c r="F526" t="s">
        <v>16</v>
      </c>
      <c r="G526" t="s">
        <v>17</v>
      </c>
      <c r="I526">
        <v>43</v>
      </c>
      <c r="J526">
        <v>47.8</v>
      </c>
      <c r="K526">
        <v>5</v>
      </c>
      <c r="L526">
        <v>69.4</v>
      </c>
      <c r="M526">
        <v>30</v>
      </c>
      <c r="N526" t="s">
        <v>266</v>
      </c>
    </row>
    <row r="527" spans="1:14">
      <c r="A527" t="str">
        <f>Hyperlink("https://www.diodes.com/part/view/SMBJ48AQ","SMBJ48AQ")</f>
        <v>SMBJ48AQ</v>
      </c>
      <c r="B527" t="str">
        <f>Hyperlink("https://www.diodes.com/assets/Datasheets/ds40740.pdf","ds40740 Datasheet")</f>
        <v>ds40740 Datasheet</v>
      </c>
      <c r="C527" t="s">
        <v>265</v>
      </c>
      <c r="D527" t="s">
        <v>15</v>
      </c>
      <c r="E527">
        <v>7.7</v>
      </c>
      <c r="F527" t="s">
        <v>16</v>
      </c>
      <c r="G527" t="s">
        <v>19</v>
      </c>
      <c r="I527">
        <v>48</v>
      </c>
      <c r="J527">
        <v>53.3</v>
      </c>
      <c r="K527">
        <v>5</v>
      </c>
      <c r="L527">
        <v>77.4</v>
      </c>
      <c r="M527">
        <v>30</v>
      </c>
      <c r="N527" t="s">
        <v>266</v>
      </c>
    </row>
    <row r="528" spans="1:14">
      <c r="A528" t="str">
        <f>Hyperlink("https://www.diodes.com/part/view/SMBJ48CAQ","SMBJ48CAQ")</f>
        <v>SMBJ48CAQ</v>
      </c>
      <c r="B528" t="str">
        <f>Hyperlink("https://www.diodes.com/assets/Datasheets/ds40740.pdf","ds40740 Datasheet")</f>
        <v>ds40740 Datasheet</v>
      </c>
      <c r="C528" t="s">
        <v>265</v>
      </c>
      <c r="D528" t="s">
        <v>15</v>
      </c>
      <c r="E528">
        <v>7.7</v>
      </c>
      <c r="F528" t="s">
        <v>16</v>
      </c>
      <c r="G528" t="s">
        <v>17</v>
      </c>
      <c r="I528">
        <v>48</v>
      </c>
      <c r="J528">
        <v>53.3</v>
      </c>
      <c r="K528">
        <v>5</v>
      </c>
      <c r="L528">
        <v>77.4</v>
      </c>
      <c r="M528">
        <v>30</v>
      </c>
      <c r="N528" t="s">
        <v>266</v>
      </c>
    </row>
    <row r="529" spans="1:14">
      <c r="A529" t="str">
        <f>Hyperlink("https://www.diodes.com/part/view/SMBJ6.0AQ","SMBJ6.0AQ")</f>
        <v>SMBJ6.0AQ</v>
      </c>
      <c r="B529" t="str">
        <f>Hyperlink("https://www.diodes.com/assets/Datasheets/ds40740.pdf","ds40740 Datasheet")</f>
        <v>ds40740 Datasheet</v>
      </c>
      <c r="C529" t="s">
        <v>265</v>
      </c>
      <c r="D529" t="s">
        <v>15</v>
      </c>
      <c r="E529">
        <v>58.3</v>
      </c>
      <c r="F529" t="s">
        <v>16</v>
      </c>
      <c r="G529" t="s">
        <v>19</v>
      </c>
      <c r="I529">
        <v>6</v>
      </c>
      <c r="J529">
        <v>6.67</v>
      </c>
      <c r="K529">
        <v>800</v>
      </c>
      <c r="L529">
        <v>10.3</v>
      </c>
      <c r="M529">
        <v>30</v>
      </c>
      <c r="N529" t="s">
        <v>266</v>
      </c>
    </row>
    <row r="530" spans="1:14">
      <c r="A530" t="str">
        <f>Hyperlink("https://www.diodes.com/part/view/SMBJ6.0CAQ","SMBJ6.0CAQ")</f>
        <v>SMBJ6.0CAQ</v>
      </c>
      <c r="B530" t="str">
        <f>Hyperlink("https://www.diodes.com/assets/Datasheets/ds40740.pdf","ds40740 Datasheet")</f>
        <v>ds40740 Datasheet</v>
      </c>
      <c r="C530" t="s">
        <v>265</v>
      </c>
      <c r="D530" t="s">
        <v>15</v>
      </c>
      <c r="E530">
        <v>58.3</v>
      </c>
      <c r="F530" t="s">
        <v>16</v>
      </c>
      <c r="G530" t="s">
        <v>17</v>
      </c>
      <c r="I530">
        <v>6</v>
      </c>
      <c r="J530">
        <v>6.67</v>
      </c>
      <c r="K530">
        <v>800</v>
      </c>
      <c r="L530">
        <v>10.3</v>
      </c>
      <c r="M530">
        <v>30</v>
      </c>
      <c r="N530" t="s">
        <v>266</v>
      </c>
    </row>
    <row r="531" spans="1:14">
      <c r="A531" t="str">
        <f>Hyperlink("https://www.diodes.com/part/view/SMBJ7.5AQ","SMBJ7.5AQ")</f>
        <v>SMBJ7.5AQ</v>
      </c>
      <c r="B531" t="str">
        <f>Hyperlink("https://www.diodes.com/assets/Datasheets/ds40740.pdf","ds40740 Datasheet")</f>
        <v>ds40740 Datasheet</v>
      </c>
      <c r="C531" t="s">
        <v>265</v>
      </c>
      <c r="D531" t="s">
        <v>15</v>
      </c>
      <c r="E531">
        <v>46.5</v>
      </c>
      <c r="F531" t="s">
        <v>16</v>
      </c>
      <c r="G531" t="s">
        <v>19</v>
      </c>
      <c r="I531">
        <v>7.5</v>
      </c>
      <c r="J531">
        <v>8.33</v>
      </c>
      <c r="K531">
        <v>50</v>
      </c>
      <c r="L531">
        <v>12.9</v>
      </c>
      <c r="M531">
        <v>30</v>
      </c>
      <c r="N531" t="s">
        <v>266</v>
      </c>
    </row>
    <row r="532" spans="1:14">
      <c r="A532" t="str">
        <f>Hyperlink("https://www.diodes.com/part/view/SMBJ7.5CAQ","SMBJ7.5CAQ")</f>
        <v>SMBJ7.5CAQ</v>
      </c>
      <c r="B532" t="str">
        <f>Hyperlink("https://www.diodes.com/assets/Datasheets/ds40740.pdf","ds40740 Datasheet")</f>
        <v>ds40740 Datasheet</v>
      </c>
      <c r="C532" t="s">
        <v>265</v>
      </c>
      <c r="D532" t="s">
        <v>15</v>
      </c>
      <c r="E532">
        <v>46.5</v>
      </c>
      <c r="F532" t="s">
        <v>16</v>
      </c>
      <c r="G532" t="s">
        <v>17</v>
      </c>
      <c r="I532">
        <v>7.5</v>
      </c>
      <c r="J532">
        <v>8.33</v>
      </c>
      <c r="K532">
        <v>50</v>
      </c>
      <c r="L532">
        <v>12.9</v>
      </c>
      <c r="M532">
        <v>30</v>
      </c>
      <c r="N532" t="s">
        <v>266</v>
      </c>
    </row>
    <row r="533" spans="1:14">
      <c r="A533" t="str">
        <f>Hyperlink("https://www.diodes.com/part/view/SMBJ8.0AQ","SMBJ8.0AQ")</f>
        <v>SMBJ8.0AQ</v>
      </c>
      <c r="B533" t="str">
        <f>Hyperlink("https://www.diodes.com/assets/Datasheets/ds40740.pdf","ds40740 Datasheet")</f>
        <v>ds40740 Datasheet</v>
      </c>
      <c r="C533" t="s">
        <v>265</v>
      </c>
      <c r="D533" t="s">
        <v>15</v>
      </c>
      <c r="E533">
        <v>44.1</v>
      </c>
      <c r="F533" t="s">
        <v>16</v>
      </c>
      <c r="G533" t="s">
        <v>19</v>
      </c>
      <c r="I533">
        <v>8</v>
      </c>
      <c r="J533">
        <v>8.89</v>
      </c>
      <c r="K533">
        <v>50</v>
      </c>
      <c r="L533">
        <v>13.6</v>
      </c>
      <c r="M533">
        <v>30</v>
      </c>
      <c r="N533" t="s">
        <v>266</v>
      </c>
    </row>
    <row r="534" spans="1:14">
      <c r="A534" t="str">
        <f>Hyperlink("https://www.diodes.com/part/view/SMBJ8.0CAQ","SMBJ8.0CAQ")</f>
        <v>SMBJ8.0CAQ</v>
      </c>
      <c r="B534" t="str">
        <f>Hyperlink("https://www.diodes.com/assets/Datasheets/ds40740.pdf","ds40740 Datasheet")</f>
        <v>ds40740 Datasheet</v>
      </c>
      <c r="C534" t="s">
        <v>265</v>
      </c>
      <c r="D534" t="s">
        <v>15</v>
      </c>
      <c r="E534">
        <v>44.1</v>
      </c>
      <c r="F534" t="s">
        <v>16</v>
      </c>
      <c r="G534" t="s">
        <v>17</v>
      </c>
      <c r="I534">
        <v>8</v>
      </c>
      <c r="J534">
        <v>8.89</v>
      </c>
      <c r="K534">
        <v>50</v>
      </c>
      <c r="L534">
        <v>13.6</v>
      </c>
      <c r="M534">
        <v>30</v>
      </c>
      <c r="N534" t="s">
        <v>266</v>
      </c>
    </row>
    <row r="535" spans="1:14">
      <c r="A535" t="str">
        <f>Hyperlink("https://www.diodes.com/part/view/T12S5A","T12S5A")</f>
        <v>T12S5A</v>
      </c>
      <c r="B535" t="str">
        <f>Hyperlink("https://www.diodes.com/assets/Datasheets/T3V3S5A_T5V0S5A_T6V0S5A_T12S5A.pdf","T3V3S5A_T5V0S5A_T6V0S5A_T12S5A Datasheet")</f>
        <v>T3V3S5A_T5V0S5A_T6V0S5A_T12S5A Datasheet</v>
      </c>
      <c r="C535" t="s">
        <v>268</v>
      </c>
      <c r="D535" t="s">
        <v>23</v>
      </c>
      <c r="E535">
        <v>12</v>
      </c>
      <c r="F535" t="s">
        <v>16</v>
      </c>
      <c r="G535" t="s">
        <v>24</v>
      </c>
      <c r="H535">
        <v>85</v>
      </c>
      <c r="I535">
        <v>12</v>
      </c>
      <c r="J535">
        <v>14.1</v>
      </c>
      <c r="L535">
        <v>25</v>
      </c>
      <c r="M535" t="s">
        <v>28</v>
      </c>
      <c r="N535" t="s">
        <v>36</v>
      </c>
    </row>
    <row r="536" spans="1:14">
      <c r="A536" t="str">
        <f>Hyperlink("https://www.diodes.com/part/view/T3V3S5A","T3V3S5A")</f>
        <v>T3V3S5A</v>
      </c>
      <c r="B536" t="str">
        <f>Hyperlink("https://www.diodes.com/assets/Datasheets/T3V3S5A_T5V0S5A_T6V0S5A_T12S5A.pdf","T3V3S5A_T5V0S5A_T6V0S5A_T12S5A Datasheet")</f>
        <v>T3V3S5A_T5V0S5A_T6V0S5A_T12S5A Datasheet</v>
      </c>
      <c r="C536" t="s">
        <v>268</v>
      </c>
      <c r="D536" t="s">
        <v>23</v>
      </c>
      <c r="E536">
        <v>16</v>
      </c>
      <c r="F536" t="s">
        <v>16</v>
      </c>
      <c r="G536" t="s">
        <v>24</v>
      </c>
      <c r="H536">
        <v>125</v>
      </c>
      <c r="I536">
        <v>3.3</v>
      </c>
      <c r="J536">
        <v>5</v>
      </c>
      <c r="L536">
        <v>13.7</v>
      </c>
      <c r="M536" t="s">
        <v>28</v>
      </c>
      <c r="N536" t="s">
        <v>36</v>
      </c>
    </row>
    <row r="537" spans="1:14">
      <c r="A537" t="str">
        <f>Hyperlink("https://www.diodes.com/part/view/T5V0DLP","T5V0DLP")</f>
        <v>T5V0DLP</v>
      </c>
      <c r="B537" t="str">
        <f>Hyperlink("https://www.diodes.com/assets/Datasheets/ds31906.pdf","T5V0DLP Datasheet")</f>
        <v>T5V0DLP Datasheet</v>
      </c>
      <c r="C537" t="s">
        <v>269</v>
      </c>
      <c r="D537" t="s">
        <v>23</v>
      </c>
      <c r="F537" t="s">
        <v>27</v>
      </c>
      <c r="G537" t="s">
        <v>41</v>
      </c>
      <c r="I537">
        <v>5</v>
      </c>
      <c r="J537">
        <v>6.1</v>
      </c>
      <c r="L537">
        <v>12.5</v>
      </c>
      <c r="M537" t="s">
        <v>46</v>
      </c>
      <c r="N537" t="s">
        <v>130</v>
      </c>
    </row>
    <row r="538" spans="1:14">
      <c r="A538" t="str">
        <f>Hyperlink("https://www.diodes.com/part/view/T5V0S5A","T5V0S5A")</f>
        <v>T5V0S5A</v>
      </c>
      <c r="B538" t="str">
        <f>Hyperlink("https://www.diodes.com/assets/Datasheets/T3V3S5A_T5V0S5A_T6V0S5A_T12S5A.pdf","T3V3S5A_T5V0S5A_T6V0S5A_T12S5A Datasheet")</f>
        <v>T3V3S5A_T5V0S5A_T6V0S5A_T12S5A Datasheet</v>
      </c>
      <c r="C538" t="s">
        <v>268</v>
      </c>
      <c r="D538" t="s">
        <v>23</v>
      </c>
      <c r="E538">
        <v>15</v>
      </c>
      <c r="F538" t="s">
        <v>16</v>
      </c>
      <c r="G538" t="s">
        <v>24</v>
      </c>
      <c r="H538">
        <v>130</v>
      </c>
      <c r="I538">
        <v>5</v>
      </c>
      <c r="J538">
        <v>6.2</v>
      </c>
      <c r="L538">
        <v>17.3</v>
      </c>
      <c r="M538" t="s">
        <v>28</v>
      </c>
      <c r="N538" t="s">
        <v>36</v>
      </c>
    </row>
    <row r="539" spans="1:14">
      <c r="A539" t="str">
        <f>Hyperlink("https://www.diodes.com/part/view/T5V0S5AQ","T5V0S5AQ")</f>
        <v>T5V0S5AQ</v>
      </c>
      <c r="B539" t="str">
        <f>Hyperlink("https://www.diodes.com/assets/Datasheets/T5V0S5AQ.pdf","T5V0S5AQ Datasheet")</f>
        <v>T5V0S5AQ Datasheet</v>
      </c>
      <c r="C539" t="s">
        <v>270</v>
      </c>
      <c r="D539" t="s">
        <v>15</v>
      </c>
      <c r="E539">
        <v>15</v>
      </c>
      <c r="F539" t="s">
        <v>16</v>
      </c>
      <c r="G539" t="s">
        <v>19</v>
      </c>
      <c r="H539">
        <v>130</v>
      </c>
      <c r="I539">
        <v>5</v>
      </c>
      <c r="J539">
        <v>6.2</v>
      </c>
      <c r="K539">
        <v>0.05</v>
      </c>
      <c r="L539">
        <v>6.7</v>
      </c>
      <c r="M539">
        <v>30</v>
      </c>
      <c r="N539" t="s">
        <v>36</v>
      </c>
    </row>
    <row r="540" spans="1:14">
      <c r="A540" t="str">
        <f>Hyperlink("https://www.diodes.com/part/view/T6V0S5A","T6V0S5A")</f>
        <v>T6V0S5A</v>
      </c>
      <c r="B540" t="str">
        <f>Hyperlink("https://www.diodes.com/assets/Datasheets/T3V3S5A_T5V0S5A_T6V0S5A_T12S5A.pdf","T3V3S5A_T5V0S5A_T6V0S5A_T12S5A Datasheet")</f>
        <v>T3V3S5A_T5V0S5A_T6V0S5A_T12S5A Datasheet</v>
      </c>
      <c r="C540" t="s">
        <v>268</v>
      </c>
      <c r="D540" t="s">
        <v>23</v>
      </c>
      <c r="E540">
        <v>13</v>
      </c>
      <c r="F540" t="s">
        <v>16</v>
      </c>
      <c r="G540" t="s">
        <v>24</v>
      </c>
      <c r="H540">
        <v>110</v>
      </c>
      <c r="I540">
        <v>6</v>
      </c>
      <c r="J540">
        <v>6.8</v>
      </c>
      <c r="L540">
        <v>20</v>
      </c>
      <c r="M540" t="s">
        <v>28</v>
      </c>
      <c r="N540" t="s">
        <v>36</v>
      </c>
    </row>
    <row r="541" spans="1:14">
      <c r="A541" t="str">
        <f>Hyperlink("https://www.diodes.com/part/view/TPD6V8LP","TPD6V8LP")</f>
        <v>TPD6V8LP</v>
      </c>
      <c r="B541" t="str">
        <f>Hyperlink("https://www.diodes.com/assets/Datasheets/ds30914.pdf","TPD6V8LP Datasheet")</f>
        <v>TPD6V8LP Datasheet</v>
      </c>
      <c r="C541" t="s">
        <v>214</v>
      </c>
      <c r="D541" t="s">
        <v>23</v>
      </c>
      <c r="E541">
        <v>4.5</v>
      </c>
      <c r="F541" t="s">
        <v>16</v>
      </c>
      <c r="G541" t="s">
        <v>24</v>
      </c>
      <c r="H541">
        <v>65</v>
      </c>
      <c r="I541">
        <v>5</v>
      </c>
      <c r="J541">
        <v>6.4</v>
      </c>
      <c r="L541">
        <v>19</v>
      </c>
      <c r="N541" t="s">
        <v>25</v>
      </c>
    </row>
    <row r="542" spans="1:14">
      <c r="A542" t="str">
        <f>Hyperlink("https://www.diodes.com/part/view/TPD6V8LPN","TPD6V8LPN")</f>
        <v>TPD6V8LPN</v>
      </c>
      <c r="B542" t="str">
        <f>Hyperlink("https://www.diodes.com/assets/Datasheets/TPD6V8LPN.pdf","TPD6V8LPN Datasheet")</f>
        <v>TPD6V8LPN Datasheet</v>
      </c>
      <c r="C542" t="s">
        <v>271</v>
      </c>
      <c r="D542" t="s">
        <v>23</v>
      </c>
      <c r="E542">
        <v>4.5</v>
      </c>
      <c r="F542" t="s">
        <v>27</v>
      </c>
      <c r="G542" t="s">
        <v>19</v>
      </c>
      <c r="H542">
        <v>65</v>
      </c>
      <c r="I542">
        <v>5</v>
      </c>
      <c r="J542">
        <v>6.4</v>
      </c>
      <c r="L542">
        <v>19</v>
      </c>
      <c r="M542" t="s">
        <v>46</v>
      </c>
      <c r="N542" t="s">
        <v>25</v>
      </c>
    </row>
  </sheetData>
  <hyperlinks>
    <hyperlink ref="A2" r:id="rId_hyperlink_1" tooltip="3.0SMCJ10CAQ" display="3.0SMCJ10CAQ"/>
    <hyperlink ref="B2" r:id="rId_hyperlink_2" tooltip="Ds40742 Datasheet" display="Ds40742 Datasheet"/>
    <hyperlink ref="A3" r:id="rId_hyperlink_3" tooltip="3.0SMCJ11CAQ" display="3.0SMCJ11CAQ"/>
    <hyperlink ref="B3" r:id="rId_hyperlink_4" tooltip="Ds40742 Datasheet" display="Ds40742 Datasheet"/>
    <hyperlink ref="A4" r:id="rId_hyperlink_5" tooltip="3.0SMCJ12AQ" display="3.0SMCJ12AQ"/>
    <hyperlink ref="B4" r:id="rId_hyperlink_6" tooltip="Ds40742 Datasheet" display="Ds40742 Datasheet"/>
    <hyperlink ref="A5" r:id="rId_hyperlink_7" tooltip="3.0SMCJ12CAQ" display="3.0SMCJ12CAQ"/>
    <hyperlink ref="B5" r:id="rId_hyperlink_8" tooltip="Ds40742 Datasheet" display="Ds40742 Datasheet"/>
    <hyperlink ref="A6" r:id="rId_hyperlink_9" tooltip="3.0SMCJ14CAQ" display="3.0SMCJ14CAQ"/>
    <hyperlink ref="B6" r:id="rId_hyperlink_10" tooltip="Ds40742 Datasheet" display="Ds40742 Datasheet"/>
    <hyperlink ref="A7" r:id="rId_hyperlink_11" tooltip="3.0SMCJ15CAQ" display="3.0SMCJ15CAQ"/>
    <hyperlink ref="B7" r:id="rId_hyperlink_12" tooltip="Ds40742 Datasheet" display="Ds40742 Datasheet"/>
    <hyperlink ref="A8" r:id="rId_hyperlink_13" tooltip="3.0SMCJ16CAQ" display="3.0SMCJ16CAQ"/>
    <hyperlink ref="B8" r:id="rId_hyperlink_14" tooltip="Ds40742 Datasheet" display="Ds40742 Datasheet"/>
    <hyperlink ref="A9" r:id="rId_hyperlink_15" tooltip="3.0SMCJ17CAQ" display="3.0SMCJ17CAQ"/>
    <hyperlink ref="B9" r:id="rId_hyperlink_16" tooltip="Ds40742 Datasheet" display="Ds40742 Datasheet"/>
    <hyperlink ref="A10" r:id="rId_hyperlink_17" tooltip="3.0SMCJ18CAQ" display="3.0SMCJ18CAQ"/>
    <hyperlink ref="B10" r:id="rId_hyperlink_18" tooltip="Ds40742 Datasheet" display="Ds40742 Datasheet"/>
    <hyperlink ref="A11" r:id="rId_hyperlink_19" tooltip="3.0SMCJ20CAQ" display="3.0SMCJ20CAQ"/>
    <hyperlink ref="B11" r:id="rId_hyperlink_20" tooltip="Ds40742 Datasheet" display="Ds40742 Datasheet"/>
    <hyperlink ref="A12" r:id="rId_hyperlink_21" tooltip="3.0SMCJ24CAQ" display="3.0SMCJ24CAQ"/>
    <hyperlink ref="B12" r:id="rId_hyperlink_22" tooltip="Ds40742 Datasheet" display="Ds40742 Datasheet"/>
    <hyperlink ref="A13" r:id="rId_hyperlink_23" tooltip="3.0SMCJ30CAQ" display="3.0SMCJ30CAQ"/>
    <hyperlink ref="B13" r:id="rId_hyperlink_24" tooltip="Ds40742 Datasheet" display="Ds40742 Datasheet"/>
    <hyperlink ref="A14" r:id="rId_hyperlink_25" tooltip="3.0SMCJ60AQ" display="3.0SMCJ60AQ"/>
    <hyperlink ref="B14" r:id="rId_hyperlink_26" tooltip="DS40742 Datasheet" display="DS40742 Datasheet"/>
    <hyperlink ref="A15" r:id="rId_hyperlink_27" tooltip="3.0SMCJ60CAQ" display="3.0SMCJ60CAQ"/>
    <hyperlink ref="B15" r:id="rId_hyperlink_28" tooltip="DS40742 Datasheet" display="DS40742 Datasheet"/>
    <hyperlink ref="A16" r:id="rId_hyperlink_29" tooltip="3.0SMCJ64AQ" display="3.0SMCJ64AQ"/>
    <hyperlink ref="B16" r:id="rId_hyperlink_30" tooltip="DS40742 Datasheet" display="DS40742 Datasheet"/>
    <hyperlink ref="A17" r:id="rId_hyperlink_31" tooltip="3.0SMCJ64CAQ" display="3.0SMCJ64CAQ"/>
    <hyperlink ref="B17" r:id="rId_hyperlink_32" tooltip="DS40742 Datasheet" display="DS40742 Datasheet"/>
    <hyperlink ref="A18" r:id="rId_hyperlink_33" tooltip="3.0SMCJ70AQ" display="3.0SMCJ70AQ"/>
    <hyperlink ref="B18" r:id="rId_hyperlink_34" tooltip="ds40742 Datasheet" display="ds40742 Datasheet"/>
    <hyperlink ref="A19" r:id="rId_hyperlink_35" tooltip="3.0SMCJ70CAQ" display="3.0SMCJ70CAQ"/>
    <hyperlink ref="B19" r:id="rId_hyperlink_36" tooltip="DS40742 Datasheet" display="DS40742 Datasheet"/>
    <hyperlink ref="A20" r:id="rId_hyperlink_37" tooltip="D10V0H1U2LP" display="D10V0H1U2LP"/>
    <hyperlink ref="B20" r:id="rId_hyperlink_38" tooltip="D10V0H1U2LP Datasheet" display="D10V0H1U2LP Datasheet"/>
    <hyperlink ref="A21" r:id="rId_hyperlink_39" tooltip="D10V0S1U3LP20" display="D10V0S1U3LP20"/>
    <hyperlink ref="B21" r:id="rId_hyperlink_40" tooltip="D7V5S1U3LP20-D48V0S1U3LP20 Datasheet" display="D7V5S1U3LP20-D48V0S1U3LP20 Datasheet"/>
    <hyperlink ref="A22" r:id="rId_hyperlink_41" tooltip="D10V0X1B2LP" display="D10V0X1B2LP"/>
    <hyperlink ref="B22" r:id="rId_hyperlink_42" tooltip="D10V0X1B2LP Datasheet" display="D10V0X1B2LP Datasheet"/>
    <hyperlink ref="A23" r:id="rId_hyperlink_43" tooltip="D10V0X1B2LP4Q" display="D10V0X1B2LP4Q"/>
    <hyperlink ref="B23" r:id="rId_hyperlink_44" tooltip="DS43178 Datasheet" display="DS43178 Datasheet"/>
    <hyperlink ref="A24" r:id="rId_hyperlink_45" tooltip="D10V0X1B2LPQ" display="D10V0X1B2LPQ"/>
    <hyperlink ref="B24" r:id="rId_hyperlink_46" tooltip="D10V0X1B2LPQ Datasheet" display="D10V0X1B2LPQ Datasheet"/>
    <hyperlink ref="A25" r:id="rId_hyperlink_47" tooltip="D1213A-01LP" display="D1213A-01LP"/>
    <hyperlink ref="B25" r:id="rId_hyperlink_48" tooltip="D1213A-01LP Datasheet" display="D1213A-01LP Datasheet"/>
    <hyperlink ref="A26" r:id="rId_hyperlink_49" tooltip="D1213A-01LP4" display="D1213A-01LP4"/>
    <hyperlink ref="B26" r:id="rId_hyperlink_50" tooltip="D1213A-01LP4 Datasheet" display="D1213A-01LP4 Datasheet"/>
    <hyperlink ref="A27" r:id="rId_hyperlink_51" tooltip="D1213A-01LPQ" display="D1213A-01LPQ"/>
    <hyperlink ref="B27" r:id="rId_hyperlink_52" tooltip="D1213A-01LPQ Datasheet" display="D1213A-01LPQ Datasheet"/>
    <hyperlink ref="A28" r:id="rId_hyperlink_53" tooltip="D1213A-01SO" display="D1213A-01SO"/>
    <hyperlink ref="B28" r:id="rId_hyperlink_54" tooltip="D1213A-01SO Datasheet" display="D1213A-01SO Datasheet"/>
    <hyperlink ref="A29" r:id="rId_hyperlink_55" tooltip="D1213A-01T" display="D1213A-01T"/>
    <hyperlink ref="B29" r:id="rId_hyperlink_56" tooltip="D1213A-01T Datasheet" display="D1213A-01T Datasheet"/>
    <hyperlink ref="A30" r:id="rId_hyperlink_57" tooltip="D1213A-01W" display="D1213A-01W"/>
    <hyperlink ref="B30" r:id="rId_hyperlink_58" tooltip="D1213A-01W Datasheet" display="D1213A-01W Datasheet"/>
    <hyperlink ref="A31" r:id="rId_hyperlink_59" tooltip="D1213A-01WQ" display="D1213A-01WQ"/>
    <hyperlink ref="B31" r:id="rId_hyperlink_60" tooltip="D1213A-01WQ Datasheet" display="D1213A-01WQ Datasheet"/>
    <hyperlink ref="A32" r:id="rId_hyperlink_61" tooltip="D1213A-01WS" display="D1213A-01WS"/>
    <hyperlink ref="B32" r:id="rId_hyperlink_62" tooltip="D1213A-01WS Datasheet" display="D1213A-01WS Datasheet"/>
    <hyperlink ref="A33" r:id="rId_hyperlink_63" tooltip="D1213A-01WSQ" display="D1213A-01WSQ"/>
    <hyperlink ref="B33" r:id="rId_hyperlink_64" tooltip="D1213A 01WSQ Datasheet" display="D1213A 01WSQ Datasheet"/>
    <hyperlink ref="A34" r:id="rId_hyperlink_65" tooltip="D1213A-02S" display="D1213A-02S"/>
    <hyperlink ref="B34" r:id="rId_hyperlink_66" tooltip="D1213A-02S Datasheet" display="D1213A-02S Datasheet"/>
    <hyperlink ref="A35" r:id="rId_hyperlink_67" tooltip="D1213A-02SM" display="D1213A-02SM"/>
    <hyperlink ref="B35" r:id="rId_hyperlink_68" tooltip="D1213A-02SM Datasheet" display="D1213A-02SM Datasheet"/>
    <hyperlink ref="A36" r:id="rId_hyperlink_69" tooltip="D1213A-02SO" display="D1213A-02SO"/>
    <hyperlink ref="B36" r:id="rId_hyperlink_70" tooltip="D1213A-02SO Datasheet" display="D1213A-02SO Datasheet"/>
    <hyperlink ref="A37" r:id="rId_hyperlink_71" tooltip="D1213A-02SOL" display="D1213A-02SOL"/>
    <hyperlink ref="B37" r:id="rId_hyperlink_72" tooltip="D1213A-02SOL Datasheet" display="D1213A-02SOL Datasheet"/>
    <hyperlink ref="A38" r:id="rId_hyperlink_73" tooltip="D1213A-02SOLQ" display="D1213A-02SOLQ"/>
    <hyperlink ref="B38" r:id="rId_hyperlink_74" tooltip="D1213A-02SOLQ Datasheet" display="D1213A-02SOLQ Datasheet"/>
    <hyperlink ref="A39" r:id="rId_hyperlink_75" tooltip="D1213A-02SR" display="D1213A-02SR"/>
    <hyperlink ref="B39" r:id="rId_hyperlink_76" tooltip="D1213A-02SR Datasheet" display="D1213A-02SR Datasheet"/>
    <hyperlink ref="A40" r:id="rId_hyperlink_77" tooltip="D1213A-02WL" display="D1213A-02WL"/>
    <hyperlink ref="B40" r:id="rId_hyperlink_78" tooltip="D1213A-02WL Datasheet" display="D1213A-02WL Datasheet"/>
    <hyperlink ref="A41" r:id="rId_hyperlink_79" tooltip="D1213A-02WLQ" display="D1213A-02WLQ"/>
    <hyperlink ref="B41" r:id="rId_hyperlink_80" tooltip="D1213A-02WLQ Datasheet" display="D1213A-02WLQ Datasheet"/>
    <hyperlink ref="A42" r:id="rId_hyperlink_81" tooltip="D1213A-04MR" display="D1213A-04MR"/>
    <hyperlink ref="B42" r:id="rId_hyperlink_82" tooltip="D1213A-04MR Datasheet" display="D1213A-04MR Datasheet"/>
    <hyperlink ref="A43" r:id="rId_hyperlink_83" tooltip="D1213A-04S" display="D1213A-04S"/>
    <hyperlink ref="B43" r:id="rId_hyperlink_84" tooltip="D1213A-04S Datasheet" display="D1213A-04S Datasheet"/>
    <hyperlink ref="A44" r:id="rId_hyperlink_85" tooltip="D1213A-04SO" display="D1213A-04SO"/>
    <hyperlink ref="B44" r:id="rId_hyperlink_86" tooltip="D1213A-04SO Datasheet" display="D1213A-04SO Datasheet"/>
    <hyperlink ref="A45" r:id="rId_hyperlink_87" tooltip="D1213A-04TS" display="D1213A-04TS"/>
    <hyperlink ref="B45" r:id="rId_hyperlink_88" tooltip="D1213A-04TS Datasheet" display="D1213A-04TS Datasheet"/>
    <hyperlink ref="A46" r:id="rId_hyperlink_89" tooltip="D1213A-04V" display="D1213A-04V"/>
    <hyperlink ref="B46" r:id="rId_hyperlink_90" tooltip="D1213A-04V Datasheet" display="D1213A-04V Datasheet"/>
    <hyperlink ref="A47" r:id="rId_hyperlink_91" tooltip="D1213A-04VQ" display="D1213A-04VQ"/>
    <hyperlink ref="B47" r:id="rId_hyperlink_92" tooltip="D1213A-04VQ Datasheet" display="D1213A-04VQ Datasheet"/>
    <hyperlink ref="A48" r:id="rId_hyperlink_93" tooltip="D12V0H1U2LP" display="D12V0H1U2LP"/>
    <hyperlink ref="B48" r:id="rId_hyperlink_94" tooltip="D12V0H1U2LP Datasheet" display="D12V0H1U2LP Datasheet"/>
    <hyperlink ref="A49" r:id="rId_hyperlink_95" tooltip="D12V0H1U2LP1610" display="D12V0H1U2LP1610"/>
    <hyperlink ref="B49" r:id="rId_hyperlink_96" tooltip="D12V0H1U2LP1610 Datasheet" display="D12V0H1U2LP1610 Datasheet"/>
    <hyperlink ref="A50" r:id="rId_hyperlink_97" tooltip="D12V0H1U2WS" display="D12V0H1U2WS"/>
    <hyperlink ref="B50" r:id="rId_hyperlink_98" tooltip="D12V0H1U2WS Datasheet" display="D12V0H1U2WS Datasheet"/>
    <hyperlink ref="A51" r:id="rId_hyperlink_99" tooltip="D12V0H1U2WSQ" display="D12V0H1U2WSQ"/>
    <hyperlink ref="B51" r:id="rId_hyperlink_100" tooltip="D12V0H1U2WSQ Datasheet" display="D12V0H1U2WSQ Datasheet"/>
    <hyperlink ref="A52" r:id="rId_hyperlink_101" tooltip="D12V0H2U3SO" display="D12V0H2U3SO"/>
    <hyperlink ref="B52" r:id="rId_hyperlink_102" tooltip="D12V0H2U3SO Datasheet" display="D12V0H2U3SO Datasheet"/>
    <hyperlink ref="A53" r:id="rId_hyperlink_103" tooltip="D12V0HA1U2LP" display="D12V0HA1U2LP"/>
    <hyperlink ref="B53" r:id="rId_hyperlink_104" tooltip="D12V0HA1U2LP Datasheet" display="D12V0HA1U2LP Datasheet"/>
    <hyperlink ref="A54" r:id="rId_hyperlink_105" tooltip="D12V0HA1U2LPQ" display="D12V0HA1U2LPQ"/>
    <hyperlink ref="B54" r:id="rId_hyperlink_106" tooltip="D12V0HA1U2LPQ Datasheet" display="D12V0HA1U2LPQ Datasheet"/>
    <hyperlink ref="A55" r:id="rId_hyperlink_107" tooltip="D12V0HA1U2SLP" display="D12V0HA1U2SLP"/>
    <hyperlink ref="B55" r:id="rId_hyperlink_108" tooltip="D12V0HA1U2SLP Datasheet" display="D12V0HA1U2SLP Datasheet"/>
    <hyperlink ref="A56" r:id="rId_hyperlink_109" tooltip="D12V0L1B2LP" display="D12V0L1B2LP"/>
    <hyperlink ref="B56" r:id="rId_hyperlink_110" tooltip="D12V0L1B2LP Datasheet" display="D12V0L1B2LP Datasheet"/>
    <hyperlink ref="A57" r:id="rId_hyperlink_111" tooltip="D12V0M1U2LP3" display="D12V0M1U2LP3"/>
    <hyperlink ref="B57" r:id="rId_hyperlink_112" tooltip="D12V0M1U2LP3 Datasheet" display="D12V0M1U2LP3 Datasheet"/>
    <hyperlink ref="A58" r:id="rId_hyperlink_113" tooltip="D12V0M1U2S9" display="D12V0M1U2S9"/>
    <hyperlink ref="B58" r:id="rId_hyperlink_114" tooltip="D12V0M1U2S9 Datasheet" display="D12V0M1U2S9 Datasheet"/>
    <hyperlink ref="A59" r:id="rId_hyperlink_115" tooltip="D12V0M1U2T" display="D12V0M1U2T"/>
    <hyperlink ref="B59" r:id="rId_hyperlink_116" tooltip="D12V0M1U2T Datasheet" display="D12V0M1U2T Datasheet"/>
    <hyperlink ref="A60" r:id="rId_hyperlink_117" tooltip="D12V0S1U2LP1608" display="D12V0S1U2LP1608"/>
    <hyperlink ref="B60" r:id="rId_hyperlink_118" tooltip="D12V0S1U2LP1608 _ D50V0S1U2LP1608 Datasheet" display="D12V0S1U2LP1608 _ D50V0S1U2LP1608 Datasheet"/>
    <hyperlink ref="A61" r:id="rId_hyperlink_119" tooltip="D12V0S1U2LP1610" display="D12V0S1U2LP1610"/>
    <hyperlink ref="B61" r:id="rId_hyperlink_120" tooltip="D12V0S1U2LP1610_D50V0S1U2LP1610 Datasheet" display="D12V0S1U2LP1610_D50V0S1U2LP1610 Datasheet"/>
    <hyperlink ref="A62" r:id="rId_hyperlink_121" tooltip="D12V0S1U2LP1610Q" display="D12V0S1U2LP1610Q"/>
    <hyperlink ref="B62" r:id="rId_hyperlink_122" tooltip="D12V0S1U2LP1610Q Datasheet" display="D12V0S1U2LP1610Q Datasheet"/>
    <hyperlink ref="A63" r:id="rId_hyperlink_123" tooltip="D12V0S1U3LP20" display="D12V0S1U3LP20"/>
    <hyperlink ref="B63" r:id="rId_hyperlink_124" tooltip="D7V5S1U3LP20-D48V0S1U3LP20 Datasheet" display="D7V5S1U3LP20-D48V0S1U3LP20 Datasheet"/>
    <hyperlink ref="A64" r:id="rId_hyperlink_125" tooltip="D12V0X1B2CSP" display="D12V0X1B2CSP"/>
    <hyperlink ref="B64" r:id="rId_hyperlink_126" tooltip="D12V0X1B2CSP Datasheet" display="D12V0X1B2CSP Datasheet"/>
    <hyperlink ref="A65" r:id="rId_hyperlink_127" tooltip="D12V0X1B2LP" display="D12V0X1B2LP"/>
    <hyperlink ref="B65" r:id="rId_hyperlink_128" tooltip="D12V0X1B2LP Datasheet" display="D12V0X1B2LP Datasheet"/>
    <hyperlink ref="A66" r:id="rId_hyperlink_129" tooltip="D12V0X1B2LP4Q" display="D12V0X1B2LP4Q"/>
    <hyperlink ref="B66" r:id="rId_hyperlink_130" tooltip="DS43178 Datasheet" display="DS43178 Datasheet"/>
    <hyperlink ref="A67" r:id="rId_hyperlink_131" tooltip="D12V0X1B2LPQ" display="D12V0X1B2LPQ"/>
    <hyperlink ref="B67" r:id="rId_hyperlink_132" tooltip="D12V0X1B2LPQ Datasheet" display="D12V0X1B2LPQ Datasheet"/>
    <hyperlink ref="A68" r:id="rId_hyperlink_133" tooltip="D13AP2WF" display="D13AP2WF"/>
    <hyperlink ref="B68" r:id="rId_hyperlink_134" tooltip="D13AP2WF Datasheet" display="D13AP2WF Datasheet"/>
    <hyperlink ref="A69" r:id="rId_hyperlink_135" tooltip="D14V0H1U2LP" display="D14V0H1U2LP"/>
    <hyperlink ref="B69" r:id="rId_hyperlink_136" tooltip="D14V0H1U2LP Datasheet" display="D14V0H1U2LP Datasheet"/>
    <hyperlink ref="A70" r:id="rId_hyperlink_137" tooltip="D14V0H1U2LP1610" display="D14V0H1U2LP1610"/>
    <hyperlink ref="B70" r:id="rId_hyperlink_138" tooltip="D14V0H1U2LP1610 Datasheet" display="D14V0H1U2LP1610 Datasheet"/>
    <hyperlink ref="A71" r:id="rId_hyperlink_139" tooltip="D14V0H1U2WS" display="D14V0H1U2WS"/>
    <hyperlink ref="B71" r:id="rId_hyperlink_140" tooltip="D14V0H1U2WS Datasheet" display="D14V0H1U2WS Datasheet"/>
    <hyperlink ref="A72" r:id="rId_hyperlink_141" tooltip="D14V0S1U2WS" display="D14V0S1U2WS"/>
    <hyperlink ref="B72" r:id="rId_hyperlink_142" tooltip="D14V0S1U2WS Datasheet" display="D14V0S1U2WS Datasheet"/>
    <hyperlink ref="A73" r:id="rId_hyperlink_143" tooltip="D15V0H1U2LP" display="D15V0H1U2LP"/>
    <hyperlink ref="B73" r:id="rId_hyperlink_144" tooltip="D15V0H1U2LP Datasheet" display="D15V0H1U2LP Datasheet"/>
    <hyperlink ref="A74" r:id="rId_hyperlink_145" tooltip="D15V0H1U2LP16" display="D15V0H1U2LP16"/>
    <hyperlink ref="B74" r:id="rId_hyperlink_146" tooltip="D15V0H1U2LP16 Datasheet" display="D15V0H1U2LP16 Datasheet"/>
    <hyperlink ref="A75" r:id="rId_hyperlink_147" tooltip="D15V0HA1U2LP" display="D15V0HA1U2LP"/>
    <hyperlink ref="B75" r:id="rId_hyperlink_148" tooltip="D15V0HA1U2LP Datasheet" display="D15V0HA1U2LP Datasheet"/>
    <hyperlink ref="A76" r:id="rId_hyperlink_149" tooltip="D15V0M1U2LP3" display="D15V0M1U2LP3"/>
    <hyperlink ref="B76" r:id="rId_hyperlink_150" tooltip="D15V0M1U2LP3 Datasheet" display="D15V0M1U2LP3 Datasheet"/>
    <hyperlink ref="A77" r:id="rId_hyperlink_151" tooltip="D15V0R1B2LP" display="D15V0R1B2LP"/>
    <hyperlink ref="B77" r:id="rId_hyperlink_152" tooltip="D15V0R1B2LP Datasheet" display="D15V0R1B2LP Datasheet"/>
    <hyperlink ref="A78" r:id="rId_hyperlink_153" tooltip="D15V0S1U2LP1608" display="D15V0S1U2LP1608"/>
    <hyperlink ref="B78" r:id="rId_hyperlink_154" tooltip="D12V0S1U2LP1608 _ D50V0S1U2LP1608 Datasheet" display="D12V0S1U2LP1608 _ D50V0S1U2LP1608 Datasheet"/>
    <hyperlink ref="A79" r:id="rId_hyperlink_155" tooltip="D15V0S1U2LP1608A" display="D15V0S1U2LP1608A"/>
    <hyperlink ref="B79" r:id="rId_hyperlink_156" tooltip="D15V0S1U2LP1608A Datasheet" display="D15V0S1U2LP1608A Datasheet"/>
    <hyperlink ref="A80" r:id="rId_hyperlink_157" tooltip="D15V0S1U2LP1610" display="D15V0S1U2LP1610"/>
    <hyperlink ref="B80" r:id="rId_hyperlink_158" tooltip="D12V0S1U2LP1610_D50V0S1U2LP1610 Datasheet" display="D12V0S1U2LP1610_D50V0S1U2LP1610 Datasheet"/>
    <hyperlink ref="A81" r:id="rId_hyperlink_159" tooltip="D15V0S1U2LP1610Q" display="D15V0S1U2LP1610Q"/>
    <hyperlink ref="B81" r:id="rId_hyperlink_160" tooltip="D15V0S1U2LP1610Q Datasheet" display="D15V0S1U2LP1610Q Datasheet"/>
    <hyperlink ref="A82" r:id="rId_hyperlink_161" tooltip="D15V0S1U3LP20" display="D15V0S1U3LP20"/>
    <hyperlink ref="B82" r:id="rId_hyperlink_162" tooltip="D7V5S1U3LP20-D48V0S1U3LP20 Datasheet" display="D7V5S1U3LP20-D48V0S1U3LP20 Datasheet"/>
    <hyperlink ref="A83" r:id="rId_hyperlink_163" tooltip="D15V0X1B2LP" display="D15V0X1B2LP"/>
    <hyperlink ref="B83" r:id="rId_hyperlink_164" tooltip="D15V0X1B2LP Datasheet" display="D15V0X1B2LP Datasheet"/>
    <hyperlink ref="A84" r:id="rId_hyperlink_165" tooltip="D15V0X1B2LP4Q" display="D15V0X1B2LP4Q"/>
    <hyperlink ref="B84" r:id="rId_hyperlink_166" tooltip="DS43178 Datasheet" display="DS43178 Datasheet"/>
    <hyperlink ref="A85" r:id="rId_hyperlink_167" tooltip="D15V0X1B2LPQ" display="D15V0X1B2LPQ"/>
    <hyperlink ref="B85" r:id="rId_hyperlink_168" tooltip="D15V0X1B2LPQ Datasheet" display="D15V0X1B2LPQ Datasheet"/>
    <hyperlink ref="A86" r:id="rId_hyperlink_169" tooltip="D18AP2WF" display="D18AP2WF"/>
    <hyperlink ref="B86" r:id="rId_hyperlink_170" tooltip="D18AP2WF Datasheet" display="D18AP2WF Datasheet"/>
    <hyperlink ref="A87" r:id="rId_hyperlink_171" tooltip="D18V0H1U2LP" display="D18V0H1U2LP"/>
    <hyperlink ref="B87" r:id="rId_hyperlink_172" tooltip="D18V0H1U2LP Datasheet" display="D18V0H1U2LP Datasheet"/>
    <hyperlink ref="A88" r:id="rId_hyperlink_173" tooltip="D18V0L1B2LP" display="D18V0L1B2LP"/>
    <hyperlink ref="B88" r:id="rId_hyperlink_174" tooltip="D18V0L1B2LP Datasheet" display="D18V0L1B2LP Datasheet"/>
    <hyperlink ref="A89" r:id="rId_hyperlink_175" tooltip="D18V0L1B2LPQ" display="D18V0L1B2LPQ"/>
    <hyperlink ref="B89" r:id="rId_hyperlink_176" tooltip="D18V0L1B2LPQ Datasheet" display="D18V0L1B2LPQ Datasheet"/>
    <hyperlink ref="A90" r:id="rId_hyperlink_177" tooltip="D18V0S1U2LP1610" display="D18V0S1U2LP1610"/>
    <hyperlink ref="B90" r:id="rId_hyperlink_178" tooltip="D12V0S1U2LP1610_D50V0S1U2LP1610 Datasheet" display="D12V0S1U2LP1610_D50V0S1U2LP1610 Datasheet"/>
    <hyperlink ref="A91" r:id="rId_hyperlink_179" tooltip="D18V0S1U3LP20" display="D18V0S1U3LP20"/>
    <hyperlink ref="B91" r:id="rId_hyperlink_180" tooltip="D7V5S1U3LP20-D48V0S1U3LP20 Datasheet" display="D7V5S1U3LP20-D48V0S1U3LP20 Datasheet"/>
    <hyperlink ref="A92" r:id="rId_hyperlink_181" tooltip="D18V0X1B2LP" display="D18V0X1B2LP"/>
    <hyperlink ref="B92" r:id="rId_hyperlink_182" tooltip="D18V0X1B2LP Datasheet" display="D18V0X1B2LP Datasheet"/>
    <hyperlink ref="A93" r:id="rId_hyperlink_183" tooltip="D18V0X1B2LP4Q" display="D18V0X1B2LP4Q"/>
    <hyperlink ref="B93" r:id="rId_hyperlink_184" tooltip="DS43178 Datasheet" display="DS43178 Datasheet"/>
    <hyperlink ref="A94" r:id="rId_hyperlink_185" tooltip="D18V0X1B2LPQ" display="D18V0X1B2LPQ"/>
    <hyperlink ref="B94" r:id="rId_hyperlink_186" tooltip="D18V0X1B2LPQ Datasheet" display="D18V0X1B2LPQ Datasheet"/>
    <hyperlink ref="A95" r:id="rId_hyperlink_187" tooltip="D1V8L1BS2LP3" display="D1V8L1BS2LP3"/>
    <hyperlink ref="B95" r:id="rId_hyperlink_188" tooltip="D1V8L1BS2LP3 Datasheet" display="D1V8L1BS2LP3 Datasheet"/>
    <hyperlink ref="A96" r:id="rId_hyperlink_189" tooltip="D20V0H1U2LP" display="D20V0H1U2LP"/>
    <hyperlink ref="B96" r:id="rId_hyperlink_190" tooltip="D20V0H1U2LP Datasheet" display="D20V0H1U2LP Datasheet"/>
    <hyperlink ref="A97" r:id="rId_hyperlink_191" tooltip="D20V0L1B2LP" display="D20V0L1B2LP"/>
    <hyperlink ref="B97" r:id="rId_hyperlink_192" tooltip="D20V0L1B2LP Datasheet" display="D20V0L1B2LP Datasheet"/>
    <hyperlink ref="A98" r:id="rId_hyperlink_193" tooltip="D20V0L1B2LP3" display="D20V0L1B2LP3"/>
    <hyperlink ref="B98" r:id="rId_hyperlink_194" tooltip="D20V0L1B2LP3 Datasheet" display="D20V0L1B2LP3 Datasheet"/>
    <hyperlink ref="A99" r:id="rId_hyperlink_195" tooltip="D20V0L1B2WS" display="D20V0L1B2WS"/>
    <hyperlink ref="B99" r:id="rId_hyperlink_196" tooltip="D20V0L1B2WS Datasheet" display="D20V0L1B2WS Datasheet"/>
    <hyperlink ref="A100" r:id="rId_hyperlink_197" tooltip="D20V0L1B2WSQ" display="D20V0L1B2WSQ"/>
    <hyperlink ref="B100" r:id="rId_hyperlink_198" tooltip="D20V0L1B2WSQ Datasheet" display="D20V0L1B2WSQ Datasheet"/>
    <hyperlink ref="A101" r:id="rId_hyperlink_199" tooltip="D20V0M2U3LP4" display="D20V0M2U3LP4"/>
    <hyperlink ref="B101" r:id="rId_hyperlink_200" tooltip="D20V0M2U3LP4 Datasheet" display="D20V0M2U3LP4 Datasheet"/>
    <hyperlink ref="A102" r:id="rId_hyperlink_201" tooltip="D20V0S1U2LP1610" display="D20V0S1U2LP1610"/>
    <hyperlink ref="B102" r:id="rId_hyperlink_202" tooltip="D12V0S1U2LP1610_D50V0S1U2LP1610 Datasheet" display="D12V0S1U2LP1610_D50V0S1U2LP1610 Datasheet"/>
    <hyperlink ref="A103" r:id="rId_hyperlink_203" tooltip="D20V0S1U2LP1610Q" display="D20V0S1U2LP1610Q"/>
    <hyperlink ref="B103" r:id="rId_hyperlink_204" tooltip="D20V0S1U2LP1610Q Datasheet" display="D20V0S1U2LP1610Q Datasheet"/>
    <hyperlink ref="A104" r:id="rId_hyperlink_205" tooltip="D20V0S1U2LP20" display="D20V0S1U2LP20"/>
    <hyperlink ref="B104" r:id="rId_hyperlink_206" tooltip="D20V0S1U2LP20 Datasheet" display="D20V0S1U2LP20 Datasheet"/>
    <hyperlink ref="A105" r:id="rId_hyperlink_207" tooltip="D20V0S1U3LP20" display="D20V0S1U3LP20"/>
    <hyperlink ref="B105" r:id="rId_hyperlink_208" tooltip="D7V5S1U3LP20-D48V0S1U3LP20 Datasheet" display="D7V5S1U3LP20-D48V0S1U3LP20 Datasheet"/>
    <hyperlink ref="A106" r:id="rId_hyperlink_209" tooltip="D22V0H1U2LP" display="D22V0H1U2LP"/>
    <hyperlink ref="B106" r:id="rId_hyperlink_210" tooltip="D22V0H1U2LP Datasheet" display="D22V0H1U2LP Datasheet"/>
    <hyperlink ref="A107" r:id="rId_hyperlink_211" tooltip="D22V0H1U2LP1610" display="D22V0H1U2LP1610"/>
    <hyperlink ref="B107" r:id="rId_hyperlink_212" tooltip="D22V0H1U2LP1610 Datasheet" display="D22V0H1U2LP1610 Datasheet"/>
    <hyperlink ref="A108" r:id="rId_hyperlink_213" tooltip="D22V0S1U2LP1610" display="D22V0S1U2LP1610"/>
    <hyperlink ref="B108" r:id="rId_hyperlink_214" tooltip="D12V0S1U2LP1610_D50V0S1U2LP1610 Datasheet" display="D12V0S1U2LP1610_D50V0S1U2LP1610 Datasheet"/>
    <hyperlink ref="A109" r:id="rId_hyperlink_215" tooltip="D22V0S1U2LP20" display="D22V0S1U2LP20"/>
    <hyperlink ref="B109" r:id="rId_hyperlink_216" tooltip="D22V0S1U2LP20 Datasheet" display="D22V0S1U2LP20 Datasheet"/>
    <hyperlink ref="A110" r:id="rId_hyperlink_217" tooltip="D22V0S1U2WS" display="D22V0S1U2WS"/>
    <hyperlink ref="B110" r:id="rId_hyperlink_218" tooltip="D22V0S1U2WS Datasheet" display="D22V0S1U2WS Datasheet"/>
    <hyperlink ref="A111" r:id="rId_hyperlink_219" tooltip="D22V0S1U3LP20" display="D22V0S1U3LP20"/>
    <hyperlink ref="B111" r:id="rId_hyperlink_220" tooltip="D7V5S1U3LP20-D48V0S1U3LP20 Datasheet" display="D7V5S1U3LP20-D48V0S1U3LP20 Datasheet"/>
    <hyperlink ref="A112" r:id="rId_hyperlink_221" tooltip="D22V0S1U6LP2018" display="D22V0S1U6LP2018"/>
    <hyperlink ref="B112" r:id="rId_hyperlink_222" tooltip="D22V0S1U6LP2018 Datasheet" display="D22V0S1U6LP2018 Datasheet"/>
    <hyperlink ref="A113" r:id="rId_hyperlink_223" tooltip="D24V0F2U3WQ" display="D24V0F2U3WQ"/>
    <hyperlink ref="B113" r:id="rId_hyperlink_224" tooltip="D24V0F2U3WQ Datasheet" display="D24V0F2U3WQ Datasheet"/>
    <hyperlink ref="A114" r:id="rId_hyperlink_225" tooltip="D24V0H1U2LP" display="D24V0H1U2LP"/>
    <hyperlink ref="B114" r:id="rId_hyperlink_226" tooltip="D24V0H1U2LP Datasheet" display="D24V0H1U2LP Datasheet"/>
    <hyperlink ref="A115" r:id="rId_hyperlink_227" tooltip="D24V0H2U3SO" display="D24V0H2U3SO"/>
    <hyperlink ref="B115" r:id="rId_hyperlink_228" tooltip="D24V0H2U3SO Datasheet" display="D24V0H2U3SO Datasheet"/>
    <hyperlink ref="A116" r:id="rId_hyperlink_229" tooltip="D24V0L1B2LP" display="D24V0L1B2LP"/>
    <hyperlink ref="B116" r:id="rId_hyperlink_230" tooltip="D24V0L1B2LP Datasheet" display="D24V0L1B2LP Datasheet"/>
    <hyperlink ref="A117" r:id="rId_hyperlink_231" tooltip="D24V0L1B2LPS" display="D24V0L1B2LPS"/>
    <hyperlink ref="B117" r:id="rId_hyperlink_232" tooltip="D24V0L1B2LPS Datasheet" display="D24V0L1B2LPS Datasheet"/>
    <hyperlink ref="A118" r:id="rId_hyperlink_233" tooltip="D24V0L1B2LPSQ" display="D24V0L1B2LPSQ"/>
    <hyperlink ref="B118" r:id="rId_hyperlink_234" tooltip="D24V0L1B2LPSQ Datasheet" display="D24V0L1B2LPSQ Datasheet"/>
    <hyperlink ref="A119" r:id="rId_hyperlink_235" tooltip="D24V0LA1B2LPQ" display="D24V0LA1B2LPQ"/>
    <hyperlink ref="B119" r:id="rId_hyperlink_236" tooltip="D24V0LA1B2LPQ Datasheet" display="D24V0LA1B2LPQ Datasheet"/>
    <hyperlink ref="A120" r:id="rId_hyperlink_237" tooltip="D24V0S1B2TQ" display="D24V0S1B2TQ"/>
    <hyperlink ref="B120" r:id="rId_hyperlink_238" tooltip="D24V0S1B2TQ Datasheet" display="D24V0S1B2TQ Datasheet"/>
    <hyperlink ref="A121" r:id="rId_hyperlink_239" tooltip="D24V0S1U2LP1610" display="D24V0S1U2LP1610"/>
    <hyperlink ref="B121" r:id="rId_hyperlink_240" tooltip="D12V0S1U2LP1610_D50V0S1U2LP1610 Datasheet" display="D12V0S1U2LP1610_D50V0S1U2LP1610 Datasheet"/>
    <hyperlink ref="A122" r:id="rId_hyperlink_241" tooltip="D24V0S1U2LP1610Q" display="D24V0S1U2LP1610Q"/>
    <hyperlink ref="B122" r:id="rId_hyperlink_242" tooltip="D24V0S1U2LP1610Q Datasheet" display="D24V0S1U2LP1610Q Datasheet"/>
    <hyperlink ref="A123" r:id="rId_hyperlink_243" tooltip="D24V0S1U2T" display="D24V0S1U2T"/>
    <hyperlink ref="B123" r:id="rId_hyperlink_244" tooltip="D24V0S1U2T Datasheet" display="D24V0S1U2T Datasheet"/>
    <hyperlink ref="A124" r:id="rId_hyperlink_245" tooltip="D24V0S1U2TQ" display="D24V0S1U2TQ"/>
    <hyperlink ref="B124" r:id="rId_hyperlink_246" tooltip="D24V0S1U2TQ Datasheet" display="D24V0S1U2TQ Datasheet"/>
    <hyperlink ref="A125" r:id="rId_hyperlink_247" tooltip="D24V0S1U3LP20" display="D24V0S1U3LP20"/>
    <hyperlink ref="B125" r:id="rId_hyperlink_248" tooltip="D7V5S1U3LP20-D48V0S1U3LP20 Datasheet" display="D7V5S1U3LP20-D48V0S1U3LP20 Datasheet"/>
    <hyperlink ref="A126" r:id="rId_hyperlink_249" tooltip="D24V0S1UG3LP20" display="D24V0S1UG3LP20"/>
    <hyperlink ref="B126" r:id="rId_hyperlink_250" tooltip="D24V0S1UG3LP20 Datasheet" display="D24V0S1UG3LP20 Datasheet"/>
    <hyperlink ref="A127" r:id="rId_hyperlink_251" tooltip="D24V0X1B2LP" display="D24V0X1B2LP"/>
    <hyperlink ref="B127" r:id="rId_hyperlink_252" tooltip="D24V0X1B2LP Datasheet" display="D24V0X1B2LP Datasheet"/>
    <hyperlink ref="A128" r:id="rId_hyperlink_253" tooltip="D26V0H1U2LP16" display="D26V0H1U2LP16"/>
    <hyperlink ref="B128" r:id="rId_hyperlink_254" tooltip="D26V0H1U2LP16 Datasheet" display="D26V0H1U2LP16 Datasheet"/>
    <hyperlink ref="A129" r:id="rId_hyperlink_255" tooltip="D26V0H1U2LP20" display="D26V0H1U2LP20"/>
    <hyperlink ref="B129" r:id="rId_hyperlink_256" tooltip="D26V0H1U2LP20 Datasheet" display="D26V0H1U2LP20 Datasheet"/>
    <hyperlink ref="A130" r:id="rId_hyperlink_257" tooltip="D26V0S1U2LP20" display="D26V0S1U2LP20"/>
    <hyperlink ref="B130" r:id="rId_hyperlink_258" tooltip="D26V0S1U2LP20 Datasheet" display="D26V0S1U2LP20 Datasheet"/>
    <hyperlink ref="A131" r:id="rId_hyperlink_259" tooltip="D26V0S1U3LP20" display="D26V0S1U3LP20"/>
    <hyperlink ref="B131" r:id="rId_hyperlink_260" tooltip="D7V5S1U3LP20-D48V0S1U3LP20 Datasheet" display="D7V5S1U3LP20-D48V0S1U3LP20 Datasheet"/>
    <hyperlink ref="A132" r:id="rId_hyperlink_261" tooltip="D28V0H1U2P5Q" display="D28V0H1U2P5Q"/>
    <hyperlink ref="B132" r:id="rId_hyperlink_262" tooltip="D28V0H1U2P5Q Datasheet" display="D28V0H1U2P5Q Datasheet"/>
    <hyperlink ref="A133" r:id="rId_hyperlink_263" tooltip="D28V0S1U3LP20" display="D28V0S1U3LP20"/>
    <hyperlink ref="B133" r:id="rId_hyperlink_264" tooltip="D28V0S1U3LP20 Datasheet" display="D28V0S1U3LP20 Datasheet"/>
    <hyperlink ref="A134" r:id="rId_hyperlink_265" tooltip="D2V5F4U8MR" display="D2V5F4U8MR"/>
    <hyperlink ref="B134" r:id="rId_hyperlink_266" tooltip="D2V5F4U8MR Datasheet" display="D2V5F4U8MR Datasheet"/>
    <hyperlink ref="A135" r:id="rId_hyperlink_267" tooltip="D2V5H1BS2LP" display="D2V5H1BS2LP"/>
    <hyperlink ref="B135" r:id="rId_hyperlink_268" tooltip="D2V5H1BS2LP Datasheet" display="D2V5H1BS2LP Datasheet"/>
    <hyperlink ref="A136" r:id="rId_hyperlink_269" tooltip="D2V5H1BS2LP4" display="D2V5H1BS2LP4"/>
    <hyperlink ref="B136" r:id="rId_hyperlink_270" tooltip="D2V5H1BS2LP4 Datasheet" display="D2V5H1BS2LP4 Datasheet"/>
    <hyperlink ref="A137" r:id="rId_hyperlink_271" tooltip="D2V5L1BS2LP" display="D2V5L1BS2LP"/>
    <hyperlink ref="B137" r:id="rId_hyperlink_272" tooltip="D2V5L1BS2LP Datasheet" display="D2V5L1BS2LP Datasheet"/>
    <hyperlink ref="A138" r:id="rId_hyperlink_273" tooltip="D2V5L1BS2LP3" display="D2V5L1BS2LP3"/>
    <hyperlink ref="B138" r:id="rId_hyperlink_274" tooltip="D2V5L1BS2LP3 Datasheet" display="D2V5L1BS2LP3 Datasheet"/>
    <hyperlink ref="A139" r:id="rId_hyperlink_275" tooltip="D2V5L1BS2LP4" display="D2V5L1BS2LP4"/>
    <hyperlink ref="B139" r:id="rId_hyperlink_276" tooltip="D2V5L1BS2LP4 Datasheet" display="D2V5L1BS2LP4 Datasheet"/>
    <hyperlink ref="A140" r:id="rId_hyperlink_277" tooltip="D2V5L4U8MR" display="D2V5L4U8MR"/>
    <hyperlink ref="B140" r:id="rId_hyperlink_278" tooltip="D2V5L4U8MR Datasheet" display="D2V5L4U8MR Datasheet"/>
    <hyperlink ref="A141" r:id="rId_hyperlink_279" tooltip="D2V8F4U8MR" display="D2V8F4U8MR"/>
    <hyperlink ref="B141" r:id="rId_hyperlink_280" tooltip="D2V8F4U8MR Datasheet" display="D2V8F4U8MR Datasheet"/>
    <hyperlink ref="A142" r:id="rId_hyperlink_281" tooltip="D30V0S1U3LP20" display="D30V0S1U3LP20"/>
    <hyperlink ref="B142" r:id="rId_hyperlink_282" tooltip="D7V5S1U3LP20-D48V0S1U3LP20 Datasheet" display="D7V5S1U3LP20-D48V0S1U3LP20 Datasheet"/>
    <hyperlink ref="A143" r:id="rId_hyperlink_283" tooltip="D30V0S1UG3LP20" display="D30V0S1UG3LP20"/>
    <hyperlink ref="B143" r:id="rId_hyperlink_284" tooltip="D30V0S1UG3LP20 Datasheet" display="D30V0S1UG3LP20 Datasheet"/>
    <hyperlink ref="A144" r:id="rId_hyperlink_285" tooltip="D33V0S1U2LP1608" display="D33V0S1U2LP1608"/>
    <hyperlink ref="B144" r:id="rId_hyperlink_286" tooltip="D12V0S1U2LP1608 _ D50V0S1U2LP1608 Datasheet" display="D12V0S1U2LP1608 _ D50V0S1U2LP1608 Datasheet"/>
    <hyperlink ref="A145" r:id="rId_hyperlink_287" tooltip="D33V0S1U2LP1610" display="D33V0S1U2LP1610"/>
    <hyperlink ref="B145" r:id="rId_hyperlink_288" tooltip="D12V0S1U2LP1610_D50V0S1U2LP1610 Datasheet" display="D12V0S1U2LP1610_D50V0S1U2LP1610 Datasheet"/>
    <hyperlink ref="A146" r:id="rId_hyperlink_289" tooltip="D34V0H1U2LP" display="D34V0H1U2LP"/>
    <hyperlink ref="B146" r:id="rId_hyperlink_290" tooltip="D34V0H1U2LP Datasheet" display="D34V0H1U2LP Datasheet"/>
    <hyperlink ref="A147" r:id="rId_hyperlink_291" tooltip="D36V0L1B2LP" display="D36V0L1B2LP"/>
    <hyperlink ref="B147" r:id="rId_hyperlink_292" tooltip="D36V0L1B2LP Datasheet" display="D36V0L1B2LP Datasheet"/>
    <hyperlink ref="A148" r:id="rId_hyperlink_293" tooltip="D36V0S1U2LP1610" display="D36V0S1U2LP1610"/>
    <hyperlink ref="B148" r:id="rId_hyperlink_294" tooltip="D12V0S1U2LP1610_D50V0S1U2LP1610 Datasheet" display="D12V0S1U2LP1610_D50V0S1U2LP1610 Datasheet"/>
    <hyperlink ref="A149" r:id="rId_hyperlink_295" tooltip="D36V0S1U2LP1610Q" display="D36V0S1U2LP1610Q"/>
    <hyperlink ref="B149" r:id="rId_hyperlink_296" tooltip="D36V0S1U2LP1610Q Datasheet" display="D36V0S1U2LP1610Q Datasheet"/>
    <hyperlink ref="A150" r:id="rId_hyperlink_297" tooltip="D36V0S1U3LP20" display="D36V0S1U3LP20"/>
    <hyperlink ref="B150" r:id="rId_hyperlink_298" tooltip="D7V5S1U3LP20-D48V0S1U3LP20 Datasheet" display="D7V5S1U3LP20-D48V0S1U3LP20 Datasheet"/>
    <hyperlink ref="A151" r:id="rId_hyperlink_299" tooltip="D3V3AP2WF" display="D3V3AP2WF"/>
    <hyperlink ref="B151" r:id="rId_hyperlink_300" tooltip="D3V3AP2WF Datasheet" display="D3V3AP2WF Datasheet"/>
    <hyperlink ref="A152" r:id="rId_hyperlink_301" tooltip="D3V3F4U10LP" display="D3V3F4U10LP"/>
    <hyperlink ref="B152" r:id="rId_hyperlink_302" tooltip="D3V3F4U10LP Datasheet" display="D3V3F4U10LP Datasheet"/>
    <hyperlink ref="A153" r:id="rId_hyperlink_303" tooltip="D3V3F4U10LPQ" display="D3V3F4U10LPQ"/>
    <hyperlink ref="B153" r:id="rId_hyperlink_304" tooltip="D3V3F4U10LPQ Datasheet" display="D3V3F4U10LPQ Datasheet"/>
    <hyperlink ref="A154" r:id="rId_hyperlink_305" tooltip="D3V3F4U6S" display="D3V3F4U6S"/>
    <hyperlink ref="B154" r:id="rId_hyperlink_306" tooltip="D3V3F4U6S Datasheet" display="D3V3F4U6S Datasheet"/>
    <hyperlink ref="A155" r:id="rId_hyperlink_307" tooltip="D3V3F4U8MR" display="D3V3F4U8MR"/>
    <hyperlink ref="B155" r:id="rId_hyperlink_308" tooltip="D3V3F4U8MR Datasheet" display="D3V3F4U8MR Datasheet"/>
    <hyperlink ref="A156" r:id="rId_hyperlink_309" tooltip="D3V3F8U9LP3810" display="D3V3F8U9LP3810"/>
    <hyperlink ref="B156" r:id="rId_hyperlink_310" tooltip="D3V3F8U9LP3810 Datasheet" display="D3V3F8U9LP3810 Datasheet"/>
    <hyperlink ref="A157" r:id="rId_hyperlink_311" tooltip="D3V3H1B2LP" display="D3V3H1B2LP"/>
    <hyperlink ref="B157" r:id="rId_hyperlink_312" tooltip="D3V3H1B2LP Datasheet" display="D3V3H1B2LP Datasheet"/>
    <hyperlink ref="A158" r:id="rId_hyperlink_313" tooltip="D3V3H1B2LPQ" display="D3V3H1B2LPQ"/>
    <hyperlink ref="B158" r:id="rId_hyperlink_314" tooltip="D3V3H1B2LPQ Datasheet" display="D3V3H1B2LPQ Datasheet"/>
    <hyperlink ref="A159" r:id="rId_hyperlink_315" tooltip="D3V3H1U2LP" display="D3V3H1U2LP"/>
    <hyperlink ref="B159" r:id="rId_hyperlink_316" tooltip="D3V3H1U2LP Datasheet" display="D3V3H1U2LP Datasheet"/>
    <hyperlink ref="A160" r:id="rId_hyperlink_317" tooltip="D3V3HN1B2LP" display="D3V3HN1B2LP"/>
    <hyperlink ref="B160" r:id="rId_hyperlink_318" tooltip="D3V3HN1B2LP Datasheet" display="D3V3HN1B2LP Datasheet"/>
    <hyperlink ref="A161" r:id="rId_hyperlink_319" tooltip="D3V3L1B2LP3" display="D3V3L1B2LP3"/>
    <hyperlink ref="B161" r:id="rId_hyperlink_320" tooltip="D3V3L1B2LP3 Datasheet" display="D3V3L1B2LP3 Datasheet"/>
    <hyperlink ref="A162" r:id="rId_hyperlink_321" tooltip="D3V3L1B2LP3Q" display="D3V3L1B2LP3Q"/>
    <hyperlink ref="B162" r:id="rId_hyperlink_322" tooltip="D3V3L1B2LP3Q Datasheet" display="D3V3L1B2LP3Q Datasheet"/>
    <hyperlink ref="A163" r:id="rId_hyperlink_323" tooltip="D3V3L1B2T" display="D3V3L1B2T"/>
    <hyperlink ref="B163" r:id="rId_hyperlink_324" tooltip="D3V3L1B2T Datasheet" display="D3V3L1B2T Datasheet"/>
    <hyperlink ref="A164" r:id="rId_hyperlink_325" tooltip="D3V3L1B2WS" display="D3V3L1B2WS"/>
    <hyperlink ref="B164" r:id="rId_hyperlink_326" tooltip="D3V3L1B2WS Datasheet" display="D3V3L1B2WS Datasheet"/>
    <hyperlink ref="A165" r:id="rId_hyperlink_327" tooltip="D3V3L2B3LP10" display="D3V3L2B3LP10"/>
    <hyperlink ref="B165" r:id="rId_hyperlink_328" tooltip="D3V3L2B3LP10 Datasheet" display="D3V3L2B3LP10 Datasheet"/>
    <hyperlink ref="A166" r:id="rId_hyperlink_329" tooltip="D3V3L2BS3LP" display="D3V3L2BS3LP"/>
    <hyperlink ref="B166" r:id="rId_hyperlink_330" tooltip="D3V3L2BS3LP Datasheet" display="D3V3L2BS3LP Datasheet"/>
    <hyperlink ref="A167" r:id="rId_hyperlink_331" tooltip="D3V3L2BS3LPQ" display="D3V3L2BS3LPQ"/>
    <hyperlink ref="B167" r:id="rId_hyperlink_332" tooltip="D3V3L2BS3LPQ Datasheet" display="D3V3L2BS3LPQ Datasheet"/>
    <hyperlink ref="A168" r:id="rId_hyperlink_333" tooltip="D3V3L4BS4LP1308" display="D3V3L4BS4LP1308"/>
    <hyperlink ref="B168" r:id="rId_hyperlink_334" tooltip="D3V3L4BS4LP1308 Datasheet" display="D3V3L4BS4LP1308 Datasheet"/>
    <hyperlink ref="A169" r:id="rId_hyperlink_335" tooltip="D3V3L4U8MR" display="D3V3L4U8MR"/>
    <hyperlink ref="B169" r:id="rId_hyperlink_336" tooltip="D3V3L4U8MR Datasheet" display="D3V3L4U8MR Datasheet"/>
    <hyperlink ref="A170" r:id="rId_hyperlink_337" tooltip="D3V3M1U2LP3" display="D3V3M1U2LP3"/>
    <hyperlink ref="B170" r:id="rId_hyperlink_338" tooltip="D3V3M1U2LP3 Datasheet" display="D3V3M1U2LP3 Datasheet"/>
    <hyperlink ref="A171" r:id="rId_hyperlink_339" tooltip="D3V3M1U2S9" display="D3V3M1U2S9"/>
    <hyperlink ref="B171" r:id="rId_hyperlink_340" tooltip="D3V3M1U2S9 Datasheet" display="D3V3M1U2S9 Datasheet"/>
    <hyperlink ref="A172" r:id="rId_hyperlink_341" tooltip="D3V3P4U10LP26" display="D3V3P4U10LP26"/>
    <hyperlink ref="B172" r:id="rId_hyperlink_342" tooltip="D3V3P4U10LP26 Datasheet" display="D3V3P4U10LP26 Datasheet"/>
    <hyperlink ref="A173" r:id="rId_hyperlink_343" tooltip="D3V3Q1B2LP3" display="D3V3Q1B2LP3"/>
    <hyperlink ref="B173" r:id="rId_hyperlink_344" tooltip="D3V3Q1B2LP3 Datasheet" display="D3V3Q1B2LP3 Datasheet"/>
    <hyperlink ref="A174" r:id="rId_hyperlink_345" tooltip="D3V3S1B2LP" display="D3V3S1B2LP"/>
    <hyperlink ref="B174" r:id="rId_hyperlink_346" tooltip="D3V3S1B2LP Datasheet" display="D3V3S1B2LP Datasheet"/>
    <hyperlink ref="A175" r:id="rId_hyperlink_347" tooltip="D3V3S1U2LP1610" display="D3V3S1U2LP1610"/>
    <hyperlink ref="B175" r:id="rId_hyperlink_348" tooltip="D3V3S1U2LP1610 Datasheet" display="D3V3S1U2LP1610 Datasheet"/>
    <hyperlink ref="A176" r:id="rId_hyperlink_349" tooltip="D3V3S1U2LP1610Q" display="D3V3S1U2LP1610Q"/>
    <hyperlink ref="B176" r:id="rId_hyperlink_350" tooltip="D3V3S1U2LP1610Q Datasheet" display="D3V3S1U2LP1610Q Datasheet"/>
    <hyperlink ref="A177" r:id="rId_hyperlink_351" tooltip="D3V3X4U10LP" display="D3V3X4U10LP"/>
    <hyperlink ref="B177" r:id="rId_hyperlink_352" tooltip="D3V3X4U10LP Datasheet" display="D3V3X4U10LP Datasheet"/>
    <hyperlink ref="A178" r:id="rId_hyperlink_353" tooltip="D3V3X4U10LPQ" display="D3V3X4U10LPQ"/>
    <hyperlink ref="B178" r:id="rId_hyperlink_354" tooltip="D3V3X4U10LPQ Datasheet" display="D3V3X4U10LPQ Datasheet"/>
    <hyperlink ref="A179" r:id="rId_hyperlink_355" tooltip="D3V3X8U9LP3810" display="D3V3X8U9LP3810"/>
    <hyperlink ref="B179" r:id="rId_hyperlink_356" tooltip="D3V3X8U9LP3810 Datasheet" display="D3V3X8U9LP3810 Datasheet"/>
    <hyperlink ref="A180" r:id="rId_hyperlink_357" tooltip="D3V3XA4B10LP" display="D3V3XA4B10LP"/>
    <hyperlink ref="B180" r:id="rId_hyperlink_358" tooltip="D3V3XA4B10LP Datasheet" display="D3V3XA4B10LP Datasheet"/>
    <hyperlink ref="A181" r:id="rId_hyperlink_359" tooltip="D3V3XS4B10LP" display="D3V3XS4B10LP"/>
    <hyperlink ref="B181" r:id="rId_hyperlink_360" tooltip="D3V3XS4B10LP Datasheet" display="D3V3XS4B10LP Datasheet"/>
    <hyperlink ref="A182" r:id="rId_hyperlink_361" tooltip="D3V3Z1B2LP" display="D3V3Z1B2LP"/>
    <hyperlink ref="B182" r:id="rId_hyperlink_362" tooltip="D3V3Z1B2LP Datasheet" display="D3V3Z1B2LP Datasheet"/>
    <hyperlink ref="A183" r:id="rId_hyperlink_363" tooltip="D3V3Z1B2LP3" display="D3V3Z1B2LP3"/>
    <hyperlink ref="B183" r:id="rId_hyperlink_364" tooltip="D3V3Z1B2LP3 Datasheet" display="D3V3Z1B2LP3 Datasheet"/>
    <hyperlink ref="A184" r:id="rId_hyperlink_365" tooltip="D3V3Z1BD2CSP" display="D3V3Z1BD2CSP"/>
    <hyperlink ref="B184" r:id="rId_hyperlink_366" tooltip="D3V3Z1BD2CSP Datasheet" display="D3V3Z1BD2CSP Datasheet"/>
    <hyperlink ref="A185" r:id="rId_hyperlink_367" tooltip="D40V0S1U2LP1608" display="D40V0S1U2LP1608"/>
    <hyperlink ref="B185" r:id="rId_hyperlink_368" tooltip="D12V0S1U2LP1608 _ D50V0S1U2LP1608 Datasheet" display="D12V0S1U2LP1608 _ D50V0S1U2LP1608 Datasheet"/>
    <hyperlink ref="A186" r:id="rId_hyperlink_369" tooltip="D40V0S1U2LP1610" display="D40V0S1U2LP1610"/>
    <hyperlink ref="B186" r:id="rId_hyperlink_370" tooltip="D12V0S1U2LP1610_D50V0S1U2LP1610 Datasheet" display="D12V0S1U2LP1610_D50V0S1U2LP1610 Datasheet"/>
    <hyperlink ref="A187" r:id="rId_hyperlink_371" tooltip="D48V0S1U3LP20" display="D48V0S1U3LP20"/>
    <hyperlink ref="B187" r:id="rId_hyperlink_372" tooltip="D7V5S1U3LP20-D48V0S1U3LP20 Datasheet" display="D7V5S1U3LP20-D48V0S1U3LP20 Datasheet"/>
    <hyperlink ref="A188" r:id="rId_hyperlink_373" tooltip="D4V5H1BS2LP" display="D4V5H1BS2LP"/>
    <hyperlink ref="B188" r:id="rId_hyperlink_374" tooltip="D4V5H1BS2LP Datasheet" display="D4V5H1BS2LP Datasheet"/>
    <hyperlink ref="A189" r:id="rId_hyperlink_375" tooltip="D4V5H1U2LP1610" display="D4V5H1U2LP1610"/>
    <hyperlink ref="B189" r:id="rId_hyperlink_376" tooltip="D4V5H1U2LP1610 Datasheet" display="D4V5H1U2LP1610 Datasheet"/>
    <hyperlink ref="A190" r:id="rId_hyperlink_377" tooltip="D4V5H1U2LP1610Q" display="D4V5H1U2LP1610Q"/>
    <hyperlink ref="B190" r:id="rId_hyperlink_378" tooltip="D4V5H1U2LP1610Q Datasheet" display="D4V5H1U2LP1610Q Datasheet"/>
    <hyperlink ref="A191" r:id="rId_hyperlink_379" tooltip="D4V7S1US2SLP" display="D4V7S1US2SLP"/>
    <hyperlink ref="B191" r:id="rId_hyperlink_380" tooltip="D4V7S1US2SLP Datasheet" display="D4V7S1US2SLP Datasheet"/>
    <hyperlink ref="A192" r:id="rId_hyperlink_381" tooltip="D50V0S1U2LP1608" display="D50V0S1U2LP1608"/>
    <hyperlink ref="B192" r:id="rId_hyperlink_382" tooltip="D12V0S1U2LP1608 _ D50V0S1U2LP1608 Datasheet" display="D12V0S1U2LP1608 _ D50V0S1U2LP1608 Datasheet"/>
    <hyperlink ref="A193" r:id="rId_hyperlink_383" tooltip="D50V0S1U2LP1610" display="D50V0S1U2LP1610"/>
    <hyperlink ref="B193" r:id="rId_hyperlink_384" tooltip="D12V0S1U2LP1610_D50V0S1U2LP1610 Datasheet" display="D12V0S1U2LP1610_D50V0S1U2LP1610 Datasheet"/>
    <hyperlink ref="A194" r:id="rId_hyperlink_385" tooltip="D55V0M1B2WS" display="D55V0M1B2WS"/>
    <hyperlink ref="B194" r:id="rId_hyperlink_386" tooltip="D55V0M1B2WS Datasheet" display="D55V0M1B2WS Datasheet"/>
    <hyperlink ref="A195" r:id="rId_hyperlink_387" tooltip="D55V0M1B2WSQ" display="D55V0M1B2WSQ"/>
    <hyperlink ref="B195" r:id="rId_hyperlink_388" tooltip="D55V0M1B2WSQ Datasheet" display="D55V0M1B2WSQ Datasheet"/>
    <hyperlink ref="A196" r:id="rId_hyperlink_389" tooltip="D58V0M4U8MR" display="D58V0M4U8MR"/>
    <hyperlink ref="B196" r:id="rId_hyperlink_390" tooltip="D58V0M4U8MR Datasheet" display="D58V0M4U8MR Datasheet"/>
    <hyperlink ref="A197" r:id="rId_hyperlink_391" tooltip="D5V0AP2WF" display="D5V0AP2WF"/>
    <hyperlink ref="B197" r:id="rId_hyperlink_392" tooltip="D5V0AP2WF Datasheet" display="D5V0AP2WF Datasheet"/>
    <hyperlink ref="A198" r:id="rId_hyperlink_393" tooltip="D5V0F1B2WS" display="D5V0F1B2WS"/>
    <hyperlink ref="B198" r:id="rId_hyperlink_394" tooltip="D5V0F1B2WS Datasheet" display="D5V0F1B2WS Datasheet"/>
    <hyperlink ref="A199" r:id="rId_hyperlink_395" tooltip="D5V0F1U2LP" display="D5V0F1U2LP"/>
    <hyperlink ref="B199" r:id="rId_hyperlink_396" tooltip="D5V0F1U2LP Datasheet" display="D5V0F1U2LP Datasheet"/>
    <hyperlink ref="A200" r:id="rId_hyperlink_397" tooltip="D5V0F1U2LP3" display="D5V0F1U2LP3"/>
    <hyperlink ref="B200" r:id="rId_hyperlink_398" tooltip="D5V0F1U2LP3 Datasheet" display="D5V0F1U2LP3 Datasheet"/>
    <hyperlink ref="A201" r:id="rId_hyperlink_399" tooltip="D5V0F1U2LP3Q" display="D5V0F1U2LP3Q"/>
    <hyperlink ref="B201" r:id="rId_hyperlink_400" tooltip="D5V0F1U2LP3Q Datasheet" display="D5V0F1U2LP3Q Datasheet"/>
    <hyperlink ref="A202" r:id="rId_hyperlink_401" tooltip="D5V0F1U2LPQ" display="D5V0F1U2LPQ"/>
    <hyperlink ref="B202" r:id="rId_hyperlink_402" tooltip="D5V0F1U2LPQ Datasheet" display="D5V0F1U2LPQ Datasheet"/>
    <hyperlink ref="A203" r:id="rId_hyperlink_403" tooltip="D5V0F1U2S9" display="D5V0F1U2S9"/>
    <hyperlink ref="B203" r:id="rId_hyperlink_404" tooltip="D5V0F1U2S9 Datasheet" display="D5V0F1U2S9 Datasheet"/>
    <hyperlink ref="A204" r:id="rId_hyperlink_405" tooltip="D5V0F1U2S9Q" display="D5V0F1U2S9Q"/>
    <hyperlink ref="B204" r:id="rId_hyperlink_406" tooltip="D5V0F1U2S9Q Datasheet" display="D5V0F1U2S9Q Datasheet"/>
    <hyperlink ref="A205" r:id="rId_hyperlink_407" tooltip="D5V0F2U3LP" display="D5V0F2U3LP"/>
    <hyperlink ref="B205" r:id="rId_hyperlink_408" tooltip="D5V0F2U3LP Datasheet" display="D5V0F2U3LP Datasheet"/>
    <hyperlink ref="A206" r:id="rId_hyperlink_409" tooltip="D5V0F2U3LP08" display="D5V0F2U3LP08"/>
    <hyperlink ref="B206" r:id="rId_hyperlink_410" tooltip="D5V0F2U3LP08 Datasheet" display="D5V0F2U3LP08 Datasheet"/>
    <hyperlink ref="A207" r:id="rId_hyperlink_411" tooltip="D5V0F2U3LPQ" display="D5V0F2U3LPQ"/>
    <hyperlink ref="B207" r:id="rId_hyperlink_412" tooltip="D5V0F2U3LPQ Datasheet" display="D5V0F2U3LPQ Datasheet"/>
    <hyperlink ref="A208" r:id="rId_hyperlink_413" tooltip="D5V0F2U3WQ" display="D5V0F2U3WQ"/>
    <hyperlink ref="B208" r:id="rId_hyperlink_414" tooltip="D5V0F2U3WQ Datasheet" display="D5V0F2U3WQ Datasheet"/>
    <hyperlink ref="A209" r:id="rId_hyperlink_415" tooltip="D5V0F2U6LP" display="D5V0F2U6LP"/>
    <hyperlink ref="B209" r:id="rId_hyperlink_416" tooltip="D5V0F2U6LP Datasheet" display="D5V0F2U6LP Datasheet"/>
    <hyperlink ref="A210" r:id="rId_hyperlink_417" tooltip="D5V0F3B6LP20" display="D5V0F3B6LP20"/>
    <hyperlink ref="B210" r:id="rId_hyperlink_418" tooltip="D5V0F3B6LP20 Datasheet" display="D5V0F3B6LP20 Datasheet"/>
    <hyperlink ref="A211" r:id="rId_hyperlink_419" tooltip="D5V0F4U10LP" display="D5V0F4U10LP"/>
    <hyperlink ref="B211" r:id="rId_hyperlink_420" tooltip="D5V0F4U10LP Datasheet" display="D5V0F4U10LP Datasheet"/>
    <hyperlink ref="A212" r:id="rId_hyperlink_421" tooltip="D5V0F4U10MR" display="D5V0F4U10MR"/>
    <hyperlink ref="B212" r:id="rId_hyperlink_422" tooltip="D5V0F4U10MR Datasheet" display="D5V0F4U10MR Datasheet"/>
    <hyperlink ref="A213" r:id="rId_hyperlink_423" tooltip="D5V0F4U5P5" display="D5V0F4U5P5"/>
    <hyperlink ref="B213" r:id="rId_hyperlink_424" tooltip="D5V0F4U5P5 Datasheet" display="D5V0F4U5P5 Datasheet"/>
    <hyperlink ref="A214" r:id="rId_hyperlink_425" tooltip="D5V0F4U6S" display="D5V0F4U6S"/>
    <hyperlink ref="B214" r:id="rId_hyperlink_426" tooltip="D5V0F4U6S Datasheet" display="D5V0F4U6S Datasheet"/>
    <hyperlink ref="A215" r:id="rId_hyperlink_427" tooltip="D5V0F4U6SO" display="D5V0F4U6SO"/>
    <hyperlink ref="B215" r:id="rId_hyperlink_428" tooltip="D5V0F4U6SO Datasheet" display="D5V0F4U6SO Datasheet"/>
    <hyperlink ref="A216" r:id="rId_hyperlink_429" tooltip="D5V0F4U6V" display="D5V0F4U6V"/>
    <hyperlink ref="B216" r:id="rId_hyperlink_430" tooltip="D5V0F4U6V Datasheet" display="D5V0F4U6V Datasheet"/>
    <hyperlink ref="A217" r:id="rId_hyperlink_431" tooltip="D5V0F6U8LP33" display="D5V0F6U8LP33"/>
    <hyperlink ref="B217" r:id="rId_hyperlink_432" tooltip="D5V0F6U8LP33 Datasheet" display="D5V0F6U8LP33 Datasheet"/>
    <hyperlink ref="A218" r:id="rId_hyperlink_433" tooltip="D5V0FA1B2WS" display="D5V0FA1B2WS"/>
    <hyperlink ref="B218" r:id="rId_hyperlink_434" tooltip="D5V0FA1B2WS Datasheet" display="D5V0FA1B2WS Datasheet"/>
    <hyperlink ref="A219" r:id="rId_hyperlink_435" tooltip="D5V0FS4U10LP" display="D5V0FS4U10LP"/>
    <hyperlink ref="B219" r:id="rId_hyperlink_436" tooltip="D5V0FS4U10LP Datasheet" display="D5V0FS4U10LP Datasheet"/>
    <hyperlink ref="A220" r:id="rId_hyperlink_437" tooltip="D5V0H1B2LP" display="D5V0H1B2LP"/>
    <hyperlink ref="B220" r:id="rId_hyperlink_438" tooltip="D5V0H1B2LP Datasheet" display="D5V0H1B2LP Datasheet"/>
    <hyperlink ref="A221" r:id="rId_hyperlink_439" tooltip="D5V0H1B2LPQ" display="D5V0H1B2LPQ"/>
    <hyperlink ref="B221" r:id="rId_hyperlink_440" tooltip="D5V0H1B2LPQ Datasheet" display="D5V0H1B2LPQ Datasheet"/>
    <hyperlink ref="A222" r:id="rId_hyperlink_441" tooltip="D5V0H1U2LP" display="D5V0H1U2LP"/>
    <hyperlink ref="B222" r:id="rId_hyperlink_442" tooltip="D5V0H1U2LP Datasheet" display="D5V0H1U2LP Datasheet"/>
    <hyperlink ref="A223" r:id="rId_hyperlink_443" tooltip="D5V0H1U2LP1610" display="D5V0H1U2LP1610"/>
    <hyperlink ref="B223" r:id="rId_hyperlink_444" tooltip="D5V0H1U2LP1610 Datasheet" display="D5V0H1U2LP1610 Datasheet"/>
    <hyperlink ref="A224" r:id="rId_hyperlink_445" tooltip="D5V0H1U2LP1610Q" display="D5V0H1U2LP1610Q"/>
    <hyperlink ref="B224" r:id="rId_hyperlink_446" tooltip="D5V0H1U2LP1610Q Datasheet" display="D5V0H1U2LP1610Q Datasheet"/>
    <hyperlink ref="A225" r:id="rId_hyperlink_447" tooltip="D5V0H1U2LPQ" display="D5V0H1U2LPQ"/>
    <hyperlink ref="B225" r:id="rId_hyperlink_448" tooltip="D5V0H1U2LPQ Datasheet" display="D5V0H1U2LPQ Datasheet"/>
    <hyperlink ref="A226" r:id="rId_hyperlink_449" tooltip="D5V0H2U3SO" display="D5V0H2U3SO"/>
    <hyperlink ref="B226" r:id="rId_hyperlink_450" tooltip="D5V0H2U3SO Datasheet" display="D5V0H2U3SO Datasheet"/>
    <hyperlink ref="A227" r:id="rId_hyperlink_451" tooltip="D5V0HA2U3SO" display="D5V0HA2U3SO"/>
    <hyperlink ref="B227" r:id="rId_hyperlink_452" tooltip="D5V0HA2U3SO Datasheet" display="D5V0HA2U3SO Datasheet"/>
    <hyperlink ref="A228" r:id="rId_hyperlink_453" tooltip="D5V0L1B2LP" display="D5V0L1B2LP"/>
    <hyperlink ref="B228" r:id="rId_hyperlink_454" tooltip="D5V0L1B2LP Datasheet" display="D5V0L1B2LP Datasheet"/>
    <hyperlink ref="A229" r:id="rId_hyperlink_455" tooltip="D5V0L1B2LP3" display="D5V0L1B2LP3"/>
    <hyperlink ref="B229" r:id="rId_hyperlink_456" tooltip="D5V0L1B2LP3 Datasheet" display="D5V0L1B2LP3 Datasheet"/>
    <hyperlink ref="A230" r:id="rId_hyperlink_457" tooltip="D5V0L1B2LP3Q" display="D5V0L1B2LP3Q"/>
    <hyperlink ref="B230" r:id="rId_hyperlink_458" tooltip="D5V0L1B2LP3Q Datasheet" display="D5V0L1B2LP3Q Datasheet"/>
    <hyperlink ref="A231" r:id="rId_hyperlink_459" tooltip="D5V0L1B2LP4" display="D5V0L1B2LP4"/>
    <hyperlink ref="B231" r:id="rId_hyperlink_460" tooltip="D5V0L1B2LP4 Datasheet" display="D5V0L1B2LP4 Datasheet"/>
    <hyperlink ref="A232" r:id="rId_hyperlink_461" tooltip="D5V0L1B2LPS" display="D5V0L1B2LPS"/>
    <hyperlink ref="B232" r:id="rId_hyperlink_462" tooltip="D5V0L1B2LPS Datasheet" display="D5V0L1B2LPS Datasheet"/>
    <hyperlink ref="A233" r:id="rId_hyperlink_463" tooltip="D5V0L1B2LPSQ" display="D5V0L1B2LPSQ"/>
    <hyperlink ref="B233" r:id="rId_hyperlink_464" tooltip="D5V0L1B2LPS Datasheet" display="D5V0L1B2LPS Datasheet"/>
    <hyperlink ref="A234" r:id="rId_hyperlink_465" tooltip="D5V0L1B2S9" display="D5V0L1B2S9"/>
    <hyperlink ref="B234" r:id="rId_hyperlink_466" tooltip="D5V0L1B2S9 Datasheet" display="D5V0L1B2S9 Datasheet"/>
    <hyperlink ref="A235" r:id="rId_hyperlink_467" tooltip="D5V0L1B2T" display="D5V0L1B2T"/>
    <hyperlink ref="B235" r:id="rId_hyperlink_468" tooltip="D5V0L1B2T Datasheet" display="D5V0L1B2T Datasheet"/>
    <hyperlink ref="A236" r:id="rId_hyperlink_469" tooltip="D5V0L1B2TQ" display="D5V0L1B2TQ"/>
    <hyperlink ref="B236" r:id="rId_hyperlink_470" tooltip="D5V0L1B2TQ Datasheet" display="D5V0L1B2TQ Datasheet"/>
    <hyperlink ref="A237" r:id="rId_hyperlink_471" tooltip="D5V0L1B2WS" display="D5V0L1B2WS"/>
    <hyperlink ref="B237" r:id="rId_hyperlink_472" tooltip="D5V0L1B2WS Datasheet" display="D5V0L1B2WS Datasheet"/>
    <hyperlink ref="A238" r:id="rId_hyperlink_473" tooltip="D5V0L2B3SO" display="D5V0L2B3SO"/>
    <hyperlink ref="B238" r:id="rId_hyperlink_474" tooltip="D5V0L2B3SO Datasheet" display="D5V0L2B3SO Datasheet"/>
    <hyperlink ref="A239" r:id="rId_hyperlink_475" tooltip="D5V0L2B3T" display="D5V0L2B3T"/>
    <hyperlink ref="B239" r:id="rId_hyperlink_476" tooltip="D5V0L2B3T Datasheet" display="D5V0L2B3T Datasheet"/>
    <hyperlink ref="A240" r:id="rId_hyperlink_477" tooltip="D5V0L2B3W" display="D5V0L2B3W"/>
    <hyperlink ref="B240" r:id="rId_hyperlink_478" tooltip="D5V0L2B3W Datasheet" display="D5V0L2B3W Datasheet"/>
    <hyperlink ref="A241" r:id="rId_hyperlink_479" tooltip="D5V0L4B5S" display="D5V0L4B5S"/>
    <hyperlink ref="B241" r:id="rId_hyperlink_480" tooltip="D5V0L4B5S Datasheet" display="D5V0L4B5S Datasheet"/>
    <hyperlink ref="A242" r:id="rId_hyperlink_481" tooltip="D5V0L4B5SO" display="D5V0L4B5SO"/>
    <hyperlink ref="B242" r:id="rId_hyperlink_482" tooltip="D5V0L4B5SO Datasheet" display="D5V0L4B5SO Datasheet"/>
    <hyperlink ref="A243" r:id="rId_hyperlink_483" tooltip="D5V0L4B5SOQ" display="D5V0L4B5SOQ"/>
    <hyperlink ref="B243" r:id="rId_hyperlink_484" tooltip="D5V0L4B5SOQ Datasheet" display="D5V0L4B5SOQ Datasheet"/>
    <hyperlink ref="A244" r:id="rId_hyperlink_485" tooltip="D5V0L4B5TS" display="D5V0L4B5TS"/>
    <hyperlink ref="B244" r:id="rId_hyperlink_486" tooltip="D5V0L4B5TS Datasheet" display="D5V0L4B5TS Datasheet"/>
    <hyperlink ref="A245" r:id="rId_hyperlink_487" tooltip="D5V0L4B5V" display="D5V0L4B5V"/>
    <hyperlink ref="B245" r:id="rId_hyperlink_488" tooltip="D5V0L4B5V Datasheet" display="D5V0L4B5V Datasheet"/>
    <hyperlink ref="A246" r:id="rId_hyperlink_489" tooltip="D5V0M1U2LP3" display="D5V0M1U2LP3"/>
    <hyperlink ref="B246" r:id="rId_hyperlink_490" tooltip="D5V0M1U2LP3 Datasheet" display="D5V0M1U2LP3 Datasheet"/>
    <hyperlink ref="A247" r:id="rId_hyperlink_491" tooltip="D5V0M1U2S9" display="D5V0M1U2S9"/>
    <hyperlink ref="B247" r:id="rId_hyperlink_492" tooltip="D5V0M1U2S9 Datasheet" display="D5V0M1U2S9 Datasheet"/>
    <hyperlink ref="A248" r:id="rId_hyperlink_493" tooltip="D5V0M1U2S9Q" display="D5V0M1U2S9Q"/>
    <hyperlink ref="B248" r:id="rId_hyperlink_494" tooltip="D5V0M1U2S9Q Datasheet" display="D5V0M1U2S9Q Datasheet"/>
    <hyperlink ref="A249" r:id="rId_hyperlink_495" tooltip="D5V0M2B3LP" display="D5V0M2B3LP"/>
    <hyperlink ref="B249" r:id="rId_hyperlink_496" tooltip="D5V0M2B3LP Datasheet" display="D5V0M2B3LP Datasheet"/>
    <hyperlink ref="A250" r:id="rId_hyperlink_497" tooltip="D5V0M2B3LP10" display="D5V0M2B3LP10"/>
    <hyperlink ref="B250" r:id="rId_hyperlink_498" tooltip="D5V0M2B3LP10 Datasheet" display="D5V0M2B3LP10 Datasheet"/>
    <hyperlink ref="A251" r:id="rId_hyperlink_499" tooltip="D5V0M5B6LP16" display="D5V0M5B6LP16"/>
    <hyperlink ref="B251" r:id="rId_hyperlink_500" tooltip="D5V0M5B6LP16 Datasheet" display="D5V0M5B6LP16 Datasheet"/>
    <hyperlink ref="A252" r:id="rId_hyperlink_501" tooltip="D5V0M6B6V" display="D5V0M6B6V"/>
    <hyperlink ref="B252" r:id="rId_hyperlink_502" tooltip="D5V0M6B6V Datasheet" display="D5V0M6B6V Datasheet"/>
    <hyperlink ref="A253" r:id="rId_hyperlink_503" tooltip="D5V0P1B2LP" display="D5V0P1B2LP"/>
    <hyperlink ref="B253" r:id="rId_hyperlink_504" tooltip="D5V0P1B2LP Datasheet" display="D5V0P1B2LP Datasheet"/>
    <hyperlink ref="A254" r:id="rId_hyperlink_505" tooltip="D5V0P1B2LP3" display="D5V0P1B2LP3"/>
    <hyperlink ref="B254" r:id="rId_hyperlink_506" tooltip="D5V0P1B2LP3 Datasheet" display="D5V0P1B2LP3 Datasheet"/>
    <hyperlink ref="A255" r:id="rId_hyperlink_507" tooltip="D5V0P4B5LP08" display="D5V0P4B5LP08"/>
    <hyperlink ref="B255" r:id="rId_hyperlink_508" tooltip="D5V0P4B5LP08 Datasheet" display="D5V0P4B5LP08 Datasheet"/>
    <hyperlink ref="A256" r:id="rId_hyperlink_509" tooltip="D5V0P4UR6SO" display="D5V0P4UR6SO"/>
    <hyperlink ref="B256" r:id="rId_hyperlink_510" tooltip="D5V0P4UR6SO Datasheet" display="D5V0P4UR6SO Datasheet"/>
    <hyperlink ref="A257" r:id="rId_hyperlink_511" tooltip="D5V0P4URL6SO" display="D5V0P4URL6SO"/>
    <hyperlink ref="B257" r:id="rId_hyperlink_512" tooltip="D5V0P4URL6SO Datasheet" display="D5V0P4URL6SO Datasheet"/>
    <hyperlink ref="A258" r:id="rId_hyperlink_513" tooltip="D5V0Q1B2CSP" display="D5V0Q1B2CSP"/>
    <hyperlink ref="B258" r:id="rId_hyperlink_514" tooltip="D5V0Q1B2CSP Datasheet" display="D5V0Q1B2CSP Datasheet"/>
    <hyperlink ref="A259" r:id="rId_hyperlink_515" tooltip="D5V0Q1B2LP3" display="D5V0Q1B2LP3"/>
    <hyperlink ref="B259" r:id="rId_hyperlink_516" tooltip="D5V0Q1B2LP3 Datasheet" display="D5V0Q1B2LP3 Datasheet"/>
    <hyperlink ref="A260" r:id="rId_hyperlink_517" tooltip="D5V0S1B2LP" display="D5V0S1B2LP"/>
    <hyperlink ref="B260" r:id="rId_hyperlink_518" tooltip="D5V0S1B2LP Datasheet" display="D5V0S1B2LP Datasheet"/>
    <hyperlink ref="A261" r:id="rId_hyperlink_519" tooltip="D5V0S1U2LP" display="D5V0S1U2LP"/>
    <hyperlink ref="B261" r:id="rId_hyperlink_520" tooltip="D5V0S1U2LP Datasheet" display="D5V0S1U2LP Datasheet"/>
    <hyperlink ref="A262" r:id="rId_hyperlink_521" tooltip="D5V0S1U2LP1608A" display="D5V0S1U2LP1608A"/>
    <hyperlink ref="B262" r:id="rId_hyperlink_522" tooltip="D5V0S1U2LP1608A Datasheet" display="D5V0S1U2LP1608A Datasheet"/>
    <hyperlink ref="A263" r:id="rId_hyperlink_523" tooltip="D5V0S1U2LP1610" display="D5V0S1U2LP1610"/>
    <hyperlink ref="B263" r:id="rId_hyperlink_524" tooltip="D5V0S1U2LP1610 Datasheet" display="D5V0S1U2LP1610 Datasheet"/>
    <hyperlink ref="A264" r:id="rId_hyperlink_525" tooltip="D5V0S1U2LP1610Q" display="D5V0S1U2LP1610Q"/>
    <hyperlink ref="B264" r:id="rId_hyperlink_526" tooltip="D5V0S1U2LP1610Q Datasheet" display="D5V0S1U2LP1610Q Datasheet"/>
    <hyperlink ref="A265" r:id="rId_hyperlink_527" tooltip="D5V0S1U2WS" display="D5V0S1U2WS"/>
    <hyperlink ref="B265" r:id="rId_hyperlink_528" tooltip="D5V0S1U2WS Datasheet" display="D5V0S1U2WS Datasheet"/>
    <hyperlink ref="A266" r:id="rId_hyperlink_529" tooltip="D5V0S1UN2LP1610" display="D5V0S1UN2LP1610"/>
    <hyperlink ref="B266" r:id="rId_hyperlink_530" tooltip="D5V0S1UN2LP1610 Datasheet" display="D5V0S1UN2LP1610 Datasheet"/>
    <hyperlink ref="A267" r:id="rId_hyperlink_531" tooltip="D5V0S1US2LP" display="D5V0S1US2LP"/>
    <hyperlink ref="B267" r:id="rId_hyperlink_532" tooltip="D5V0S1US2LP Datasheet" display="D5V0S1US2LP Datasheet"/>
    <hyperlink ref="A268" r:id="rId_hyperlink_533" tooltip="D5V0S1US2SLP" display="D5V0S1US2SLP"/>
    <hyperlink ref="B268" r:id="rId_hyperlink_534" tooltip="D5V0S1US2SLP Datasheet" display="D5V0S1US2SLP Datasheet"/>
    <hyperlink ref="A269" r:id="rId_hyperlink_535" tooltip="D5V0X1B2LP" display="D5V0X1B2LP"/>
    <hyperlink ref="B269" r:id="rId_hyperlink_536" tooltip="D5V0X1B2LP Datasheet" display="D5V0X1B2LP Datasheet"/>
    <hyperlink ref="A270" r:id="rId_hyperlink_537" tooltip="D5V0X1B2LP3" display="D5V0X1B2LP3"/>
    <hyperlink ref="B270" r:id="rId_hyperlink_538" tooltip="D5V0X1B2LP3 Datasheet" display="D5V0X1B2LP3 Datasheet"/>
    <hyperlink ref="A271" r:id="rId_hyperlink_539" tooltip="D5V0X1B2LP3Q" display="D5V0X1B2LP3Q"/>
    <hyperlink ref="B271" r:id="rId_hyperlink_540" tooltip="D5V0X1B2LP3Q Datasheet" display="D5V0X1B2LP3Q Datasheet"/>
    <hyperlink ref="A272" r:id="rId_hyperlink_541" tooltip="D5V0X1B2LPQ" display="D5V0X1B2LPQ"/>
    <hyperlink ref="B272" r:id="rId_hyperlink_542" tooltip="D5V0X1B2LPQ Datasheet" display="D5V0X1B2LPQ Datasheet"/>
    <hyperlink ref="A273" r:id="rId_hyperlink_543" tooltip="D5V0X1BA2LP" display="D5V0X1BA2LP"/>
    <hyperlink ref="B273" r:id="rId_hyperlink_544" tooltip="D5V0X1BA2LP Datasheet" display="D5V0X1BA2LP Datasheet"/>
    <hyperlink ref="A274" r:id="rId_hyperlink_545" tooltip="D5V0X1BA2LP4Q" display="D5V0X1BA2LP4Q"/>
    <hyperlink ref="B274" r:id="rId_hyperlink_546" tooltip="DS43178 Datasheet" display="DS43178 Datasheet"/>
    <hyperlink ref="A275" r:id="rId_hyperlink_547" tooltip="D5V0X1BA2LPQ" display="D5V0X1BA2LPQ"/>
    <hyperlink ref="B275" r:id="rId_hyperlink_548" tooltip="D5V0X1BA2LPQ Datasheet" display="D5V0X1BA2LPQ Datasheet"/>
    <hyperlink ref="A276" r:id="rId_hyperlink_549" tooltip="D5V0Z1B2LP" display="D5V0Z1B2LP"/>
    <hyperlink ref="B276" r:id="rId_hyperlink_550" tooltip="D5V0Z1B2LP Datasheet" display="D5V0Z1B2LP Datasheet"/>
    <hyperlink ref="A277" r:id="rId_hyperlink_551" tooltip="D5V0Z1B2LP3" display="D5V0Z1B2LP3"/>
    <hyperlink ref="B277" r:id="rId_hyperlink_552" tooltip="D5V0Z1B2LP3 Datasheet" display="D5V0Z1B2LP3 Datasheet"/>
    <hyperlink ref="A278" r:id="rId_hyperlink_553" tooltip="D60V0L4B10LP" display="D60V0L4B10LP"/>
    <hyperlink ref="B278" r:id="rId_hyperlink_554" tooltip="D60V0L4B10LP Datasheet" display="D60V0L4B10LP Datasheet"/>
    <hyperlink ref="A279" r:id="rId_hyperlink_555" tooltip="D6V3E1U2LP" display="D6V3E1U2LP"/>
    <hyperlink ref="B279" r:id="rId_hyperlink_556" tooltip="D6V3E1U2LP Datasheet" display="D6V3E1U2LP Datasheet"/>
    <hyperlink ref="A280" r:id="rId_hyperlink_557" tooltip="D6V3H1U2LP" display="D6V3H1U2LP"/>
    <hyperlink ref="B280" r:id="rId_hyperlink_558" tooltip="D6V3H1U2LP Datasheet" display="D6V3H1U2LP Datasheet"/>
    <hyperlink ref="A281" r:id="rId_hyperlink_559" tooltip="D6V3H1U2LP16" display="D6V3H1U2LP16"/>
    <hyperlink ref="B281" r:id="rId_hyperlink_560" tooltip="D6V3H1U2LP16 Datasheet" display="D6V3H1U2LP16 Datasheet"/>
    <hyperlink ref="A282" r:id="rId_hyperlink_561" tooltip="D6V3H1U2LP1610Q" display="D6V3H1U2LP1610Q"/>
    <hyperlink ref="B282" r:id="rId_hyperlink_562" tooltip="D6V3H1U2LP1610Q Datasheet" display="D6V3H1U2LP1610Q Datasheet"/>
    <hyperlink ref="A283" r:id="rId_hyperlink_563" tooltip="D6V3H1U2LP4" display="D6V3H1U2LP4"/>
    <hyperlink ref="B283" r:id="rId_hyperlink_564" tooltip="D6V3H1U2LP4 Datasheet" display="D6V3H1U2LP4 Datasheet"/>
    <hyperlink ref="A284" r:id="rId_hyperlink_565" tooltip="D6V3H1U2LPQ" display="D6V3H1U2LPQ"/>
    <hyperlink ref="B284" r:id="rId_hyperlink_566" tooltip="D6V3H1U2LPQ Datasheet" display="D6V3H1U2LPQ Datasheet"/>
    <hyperlink ref="A285" r:id="rId_hyperlink_567" tooltip="D6V3H1US2LP4" display="D6V3H1US2LP4"/>
    <hyperlink ref="B285" r:id="rId_hyperlink_568" tooltip="D6V3H1US2LP4 Datasheet" display="D6V3H1US2LP4 Datasheet"/>
    <hyperlink ref="A286" r:id="rId_hyperlink_569" tooltip="D6V3M1U2LP3" display="D6V3M1U2LP3"/>
    <hyperlink ref="B286" r:id="rId_hyperlink_570" tooltip="D6V3M1U2LP3 Datasheet" display="D6V3M1U2LP3 Datasheet"/>
    <hyperlink ref="A287" r:id="rId_hyperlink_571" tooltip="D6V3S1U2LP" display="D6V3S1U2LP"/>
    <hyperlink ref="B287" r:id="rId_hyperlink_572" tooltip="D6V3S1U2LP Datasheet" display="D6V3S1U2LP Datasheet"/>
    <hyperlink ref="A288" r:id="rId_hyperlink_573" tooltip="D7V0H1U2LP" display="D7V0H1U2LP"/>
    <hyperlink ref="B288" r:id="rId_hyperlink_574" tooltip="D7V0H1U2LP Datasheet" display="D7V0H1U2LP Datasheet"/>
    <hyperlink ref="A289" r:id="rId_hyperlink_575" tooltip="D7V0H1U2LPQ" display="D7V0H1U2LPQ"/>
    <hyperlink ref="B289" r:id="rId_hyperlink_576" tooltip="D7V0H1U2LPQ Datasheet" display="D7V0H1U2LPQ Datasheet"/>
    <hyperlink ref="A290" r:id="rId_hyperlink_577" tooltip="D7V0M1U2LP3" display="D7V0M1U2LP3"/>
    <hyperlink ref="B290" r:id="rId_hyperlink_578" tooltip="D7V0M1U2LP3 Datasheet" display="D7V0M1U2LP3 Datasheet"/>
    <hyperlink ref="A291" r:id="rId_hyperlink_579" tooltip="D7V0M1U2S9" display="D7V0M1U2S9"/>
    <hyperlink ref="B291" r:id="rId_hyperlink_580" tooltip="D7V0M1U2S9 Datasheet" display="D7V0M1U2S9 Datasheet"/>
    <hyperlink ref="A292" r:id="rId_hyperlink_581" tooltip="D7V0S1U2WS" display="D7V0S1U2WS"/>
    <hyperlink ref="B292" r:id="rId_hyperlink_582" tooltip="D7V0S1U2WS Datasheet" display="D7V0S1U2WS Datasheet"/>
    <hyperlink ref="A293" r:id="rId_hyperlink_583" tooltip="D7V0X1B2LP3" display="D7V0X1B2LP3"/>
    <hyperlink ref="B293" r:id="rId_hyperlink_584" tooltip="D7V0X1B2LP3 Datasheet" display="D7V0X1B2LP3 Datasheet"/>
    <hyperlink ref="A294" r:id="rId_hyperlink_585" tooltip="D7V5S1U3LP20" display="D7V5S1U3LP20"/>
    <hyperlink ref="B294" r:id="rId_hyperlink_586" tooltip="D7V5S1U3LP20-D48V0S1U3LP20 Datasheet" display="D7V5S1U3LP20-D48V0S1U3LP20 Datasheet"/>
    <hyperlink ref="A295" r:id="rId_hyperlink_587" tooltip="D7V9H1U2LP1610" display="D7V9H1U2LP1610"/>
    <hyperlink ref="B295" r:id="rId_hyperlink_588" tooltip="D7V9H1U2LP1610 Datasheet" display="D7V9H1U2LP1610 Datasheet"/>
    <hyperlink ref="A296" r:id="rId_hyperlink_589" tooltip="D7V9H1U2LP1610Q" display="D7V9H1U2LP1610Q"/>
    <hyperlink ref="B296" r:id="rId_hyperlink_590" tooltip="D7V9H1U2LP1610Q Datasheet" display="D7V9H1U2LP1610Q Datasheet"/>
    <hyperlink ref="A297" r:id="rId_hyperlink_591" tooltip="D7V9S1U2LP" display="D7V9S1U2LP"/>
    <hyperlink ref="B297" r:id="rId_hyperlink_592" tooltip="D7V9S1U2LP Datasheet" display="D7V9S1U2LP Datasheet"/>
    <hyperlink ref="A298" r:id="rId_hyperlink_593" tooltip="D8V0H1B2LP" display="D8V0H1B2LP"/>
    <hyperlink ref="B298" r:id="rId_hyperlink_594" tooltip="D8V0H1B2LP Datasheet" display="D8V0H1B2LP Datasheet"/>
    <hyperlink ref="A299" r:id="rId_hyperlink_595" tooltip="D8V0H1B2LPQ" display="D8V0H1B2LPQ"/>
    <hyperlink ref="B299" r:id="rId_hyperlink_596" tooltip="D8V0H1B2LPQ Datasheet" display="D8V0H1B2LPQ Datasheet"/>
    <hyperlink ref="A300" r:id="rId_hyperlink_597" tooltip="D8V0H1U2LP1610" display="D8V0H1U2LP1610"/>
    <hyperlink ref="B300" r:id="rId_hyperlink_598" tooltip="D8V0H1U2LP1610 Datasheet" display="D8V0H1U2LP1610 Datasheet"/>
    <hyperlink ref="A301" r:id="rId_hyperlink_599" tooltip="D8V0L1B2LP" display="D8V0L1B2LP"/>
    <hyperlink ref="B301" r:id="rId_hyperlink_600" tooltip="D8V0L1B2LP Datasheet" display="D8V0L1B2LP Datasheet"/>
    <hyperlink ref="A302" r:id="rId_hyperlink_601" tooltip="D8V0L1B2LP3" display="D8V0L1B2LP3"/>
    <hyperlink ref="B302" r:id="rId_hyperlink_602" tooltip="D8V0L1B2LP3 Datasheet" display="D8V0L1B2LP3 Datasheet"/>
    <hyperlink ref="A303" r:id="rId_hyperlink_603" tooltip="D8V0L1B2LP3Q" display="D8V0L1B2LP3Q"/>
    <hyperlink ref="B303" r:id="rId_hyperlink_604" tooltip="D8V0L1B2LP3Q Datasheet" display="D8V0L1B2LP3Q Datasheet"/>
    <hyperlink ref="A304" r:id="rId_hyperlink_605" tooltip="D8V0L1B2LPQ" display="D8V0L1B2LPQ"/>
    <hyperlink ref="B304" r:id="rId_hyperlink_606" tooltip="D8V0L1B2LPQ Datasheet" display="D8V0L1B2LPQ Datasheet"/>
    <hyperlink ref="A305" r:id="rId_hyperlink_607" tooltip="D8V0X1B2LP" display="D8V0X1B2LP"/>
    <hyperlink ref="B305" r:id="rId_hyperlink_608" tooltip="D8V0X1B2LP Datasheet" display="D8V0X1B2LP Datasheet"/>
    <hyperlink ref="A306" r:id="rId_hyperlink_609" tooltip="D8V0X1B2LP4Q" display="D8V0X1B2LP4Q"/>
    <hyperlink ref="B306" r:id="rId_hyperlink_610" tooltip="DS43178 Datasheet" display="DS43178 Datasheet"/>
    <hyperlink ref="A307" r:id="rId_hyperlink_611" tooltip="D8V0X1B2LPQ" display="D8V0X1B2LPQ"/>
    <hyperlink ref="B307" r:id="rId_hyperlink_612" tooltip="D8V0X1B2LPQ Datasheet" display="D8V0X1B2LPQ Datasheet"/>
    <hyperlink ref="A308" r:id="rId_hyperlink_613" tooltip="DBLC03CI" display="DBLC03CI"/>
    <hyperlink ref="B308" r:id="rId_hyperlink_614" tooltip="DBLC03CI Datasheet" display="DBLC03CI Datasheet"/>
    <hyperlink ref="A309" r:id="rId_hyperlink_615" tooltip="DBLC05CI" display="DBLC05CI"/>
    <hyperlink ref="B309" r:id="rId_hyperlink_616" tooltip="DBLC05CI Datasheet" display="DBLC05CI Datasheet"/>
    <hyperlink ref="A310" r:id="rId_hyperlink_617" tooltip="DBLC05IQ" display="DBLC05IQ"/>
    <hyperlink ref="B310" r:id="rId_hyperlink_618" tooltip="DBLC05IQ Datasheet" display="DBLC05IQ Datasheet"/>
    <hyperlink ref="A311" r:id="rId_hyperlink_619" tooltip="DBLC08CI" display="DBLC08CI"/>
    <hyperlink ref="B311" r:id="rId_hyperlink_620" tooltip="DBLC08CI Datasheet" display="DBLC08CI Datasheet"/>
    <hyperlink ref="A312" r:id="rId_hyperlink_621" tooltip="DBLC12CI" display="DBLC12CI"/>
    <hyperlink ref="B312" r:id="rId_hyperlink_622" tooltip="DBLC12CI Datasheet" display="DBLC12CI Datasheet"/>
    <hyperlink ref="A313" r:id="rId_hyperlink_623" tooltip="DBLC15CI" display="DBLC15CI"/>
    <hyperlink ref="B313" r:id="rId_hyperlink_624" tooltip="DBLC15CI Datasheet" display="DBLC15CI Datasheet"/>
    <hyperlink ref="A314" r:id="rId_hyperlink_625" tooltip="DBLC18CI" display="DBLC18CI"/>
    <hyperlink ref="B314" r:id="rId_hyperlink_626" tooltip="DBLC18CI Datasheet" display="DBLC18CI Datasheet"/>
    <hyperlink ref="A315" r:id="rId_hyperlink_627" tooltip="DBLC24CI" display="DBLC24CI"/>
    <hyperlink ref="B315" r:id="rId_hyperlink_628" tooltip="DBLC24CI Datasheet" display="DBLC24CI Datasheet"/>
    <hyperlink ref="A316" r:id="rId_hyperlink_629" tooltip="DESD0V8Z1BCSF" display="DESD0V8Z1BCSF"/>
    <hyperlink ref="B316" r:id="rId_hyperlink_630" tooltip="DESD0V8Z1BCSF Datasheet" display="DESD0V8Z1BCSF Datasheet"/>
    <hyperlink ref="A317" r:id="rId_hyperlink_631" tooltip="DESD12V0S1BL" display="DESD12V0S1BL"/>
    <hyperlink ref="B317" r:id="rId_hyperlink_632" tooltip="DESD12V0S1BL Datasheet" display="DESD12V0S1BL Datasheet"/>
    <hyperlink ref="A318" r:id="rId_hyperlink_633" tooltip="DESD12V0S1BLQ" display="DESD12V0S1BLQ"/>
    <hyperlink ref="B318" r:id="rId_hyperlink_634" tooltip="DESD12V0S1BLQ Datasheet" display="DESD12V0S1BLQ Datasheet"/>
    <hyperlink ref="A319" r:id="rId_hyperlink_635" tooltip="DESD12VL1BAQ" display="DESD12VL1BAQ"/>
    <hyperlink ref="B319" r:id="rId_hyperlink_636" tooltip="DESD3V3L1BAQ DESD24VL1BAQ Datasheet" display="DESD3V3L1BAQ DESD24VL1BAQ Datasheet"/>
    <hyperlink ref="A320" r:id="rId_hyperlink_637" tooltip="DESD12VL2BTQ" display="DESD12VL2BTQ"/>
    <hyperlink ref="B320" r:id="rId_hyperlink_638" tooltip="DESD3V3L2BTQ DESD24VL2BTQ Datasheet" display="DESD3V3L2BTQ DESD24VL2BTQ Datasheet"/>
    <hyperlink ref="A321" r:id="rId_hyperlink_639" tooltip="DESD12VS2UTQ" display="DESD12VS2UTQ"/>
    <hyperlink ref="B321" r:id="rId_hyperlink_640" tooltip="DESDxxVxS2UTQ SERIES Datasheet" display="DESDxxVxS2UTQ SERIES Datasheet"/>
    <hyperlink ref="A322" r:id="rId_hyperlink_641" tooltip="DESD15VL1BAQ" display="DESD15VL1BAQ"/>
    <hyperlink ref="B322" r:id="rId_hyperlink_642" tooltip="DESD3V3L1BAQ DESD24VL1BAQ Datasheet" display="DESD3V3L1BAQ DESD24VL1BAQ Datasheet"/>
    <hyperlink ref="A323" r:id="rId_hyperlink_643" tooltip="DESD15VL2BTQ" display="DESD15VL2BTQ"/>
    <hyperlink ref="B323" r:id="rId_hyperlink_644" tooltip="DESD3V3L2BTQ DESD24VL2BTQ Datasheet" display="DESD3V3L2BTQ DESD24VL2BTQ Datasheet"/>
    <hyperlink ref="A324" r:id="rId_hyperlink_645" tooltip="DESD15VS2UTQ" display="DESD15VS2UTQ"/>
    <hyperlink ref="B324" r:id="rId_hyperlink_646" tooltip="DESDxxVxS2UTQ SERIES Datasheet" display="DESDxxVxS2UTQ SERIES Datasheet"/>
    <hyperlink ref="A325" r:id="rId_hyperlink_647" tooltip="DESD18VF1BL" display="DESD18VF1BL"/>
    <hyperlink ref="B325" r:id="rId_hyperlink_648" tooltip="DESD18VF1BL Datasheet" display="DESD18VF1BL Datasheet"/>
    <hyperlink ref="A326" r:id="rId_hyperlink_649" tooltip="DESD18VF1BLP3" display="DESD18VF1BLP3"/>
    <hyperlink ref="B326" r:id="rId_hyperlink_650" tooltip="DESD18VF1BLP3 Datasheet" display="DESD18VF1BLP3 Datasheet"/>
    <hyperlink ref="A327" r:id="rId_hyperlink_651" tooltip="DESD18VF1BLQ" display="DESD18VF1BLQ"/>
    <hyperlink ref="B327" r:id="rId_hyperlink_652" tooltip="DESD18VF1BLQ Datasheet" display="DESD18VF1BLQ Datasheet"/>
    <hyperlink ref="A328" r:id="rId_hyperlink_653" tooltip="DESD18VS1BLP3" display="DESD18VS1BLP3"/>
    <hyperlink ref="B328" r:id="rId_hyperlink_654" tooltip="DESD18VS1BLP3 Datasheet" display="DESD18VS1BLP3 Datasheet"/>
    <hyperlink ref="A329" r:id="rId_hyperlink_655" tooltip="DESD1CAN2SOQ" display="DESD1CAN2SOQ"/>
    <hyperlink ref="B329" r:id="rId_hyperlink_656" tooltip="DESD1CAN2SOQ Datasheet" display="DESD1CAN2SOQ Datasheet"/>
    <hyperlink ref="A330" r:id="rId_hyperlink_657" tooltip="DESD1CAN2WQ" display="DESD1CAN2WQ"/>
    <hyperlink ref="B330" r:id="rId_hyperlink_658" tooltip="DESD1CAN2WQ Datasheet" display="DESD1CAN2WQ Datasheet"/>
    <hyperlink ref="A331" r:id="rId_hyperlink_659" tooltip="DESD1CANFD24VSOQ" display="DESD1CANFD24VSOQ"/>
    <hyperlink ref="B331" r:id="rId_hyperlink_660" tooltip="DESD1CANFD24VSOQ Datasheet" display="DESD1CANFD24VSOQ Datasheet"/>
    <hyperlink ref="A332" r:id="rId_hyperlink_661" tooltip="DESD1CANFD24VWQ" display="DESD1CANFD24VWQ"/>
    <hyperlink ref="B332" r:id="rId_hyperlink_662" tooltip="DESD1CANFD24VWQ Datasheet" display="DESD1CANFD24VWQ Datasheet"/>
    <hyperlink ref="A333" r:id="rId_hyperlink_663" tooltip="DESD1FLEX2SOQ" display="DESD1FLEX2SOQ"/>
    <hyperlink ref="B333" r:id="rId_hyperlink_664" tooltip="DESD1FLEX2SOQ Datasheet" display="DESD1FLEX2SOQ Datasheet"/>
    <hyperlink ref="A334" r:id="rId_hyperlink_665" tooltip="DESD1IVN27V2WSQ" display="DESD1IVN27V2WSQ"/>
    <hyperlink ref="B334" r:id="rId_hyperlink_666" tooltip="DESD1IVN27V2WSQ Datasheet" display="DESD1IVN27V2WSQ Datasheet"/>
    <hyperlink ref="A335" r:id="rId_hyperlink_667" tooltip="DESD1LIN2WSQ" display="DESD1LIN2WSQ"/>
    <hyperlink ref="B335" r:id="rId_hyperlink_668" tooltip="DESD1LIN2WSQ Datasheet" display="DESD1LIN2WSQ Datasheet"/>
    <hyperlink ref="A336" r:id="rId_hyperlink_669" tooltip="DESD1P0RFWA" display="DESD1P0RFWA"/>
    <hyperlink ref="B336" r:id="rId_hyperlink_670" tooltip="DESD1P0RFWA Datasheet" display="DESD1P0RFWA Datasheet"/>
    <hyperlink ref="A337" r:id="rId_hyperlink_671" tooltip="DESD1V0ZS1BLP3" display="DESD1V0ZS1BLP3"/>
    <hyperlink ref="B337" r:id="rId_hyperlink_672" tooltip="DESD1V0ZS1BLP3 Datasheet" display="DESD1V0ZS1BLP3 Datasheet"/>
    <hyperlink ref="A338" r:id="rId_hyperlink_673" tooltip="DESD1V5ZS1BLP3" display="DESD1V5ZS1BLP3"/>
    <hyperlink ref="B338" r:id="rId_hyperlink_674" tooltip="DESD1V5ZS1BLP3 Datasheet" display="DESD1V5ZS1BLP3 Datasheet"/>
    <hyperlink ref="A339" r:id="rId_hyperlink_675" tooltip="DESD24VF1BL" display="DESD24VF1BL"/>
    <hyperlink ref="B339" r:id="rId_hyperlink_676" tooltip="DESD24VF1BL Datasheet" display="DESD24VF1BL Datasheet"/>
    <hyperlink ref="A340" r:id="rId_hyperlink_677" tooltip="DESD24VF1BLP3" display="DESD24VF1BLP3"/>
    <hyperlink ref="B340" r:id="rId_hyperlink_678" tooltip="DESD24VF1BLP3 Datasheet" display="DESD24VF1BLP3 Datasheet"/>
    <hyperlink ref="A341" r:id="rId_hyperlink_679" tooltip="DESD24VF1BLQ" display="DESD24VF1BLQ"/>
    <hyperlink ref="B341" r:id="rId_hyperlink_680" tooltip="DESD24VF1BLQ Datasheet" display="DESD24VF1BLQ Datasheet"/>
    <hyperlink ref="A342" r:id="rId_hyperlink_681" tooltip="DESD24VL1BAQ" display="DESD24VL1BAQ"/>
    <hyperlink ref="B342" r:id="rId_hyperlink_682" tooltip="DESD3V3L1BAQ DESD24VL1BAQ Datasheet" display="DESD3V3L1BAQ DESD24VL1BAQ Datasheet"/>
    <hyperlink ref="A343" r:id="rId_hyperlink_683" tooltip="DESD24VL2BTQ" display="DESD24VL2BTQ"/>
    <hyperlink ref="B343" r:id="rId_hyperlink_684" tooltip="DESD3V3L2BTQ DESD24VL2BTQ Datasheet" display="DESD3V3L2BTQ DESD24VL2BTQ Datasheet"/>
    <hyperlink ref="A344" r:id="rId_hyperlink_685" tooltip="DESD24VS2SO" display="DESD24VS2SO"/>
    <hyperlink ref="B344" r:id="rId_hyperlink_686" tooltip="DESD24VS2SO Datasheet" display="DESD24VS2SO Datasheet"/>
    <hyperlink ref="A345" r:id="rId_hyperlink_687" tooltip="DESD24VS2UTQ" display="DESD24VS2UTQ"/>
    <hyperlink ref="B345" r:id="rId_hyperlink_688" tooltip="DESDxxVxS2UTQ SERIES Datasheet" display="DESDxxVxS2UTQ SERIES Datasheet"/>
    <hyperlink ref="A346" r:id="rId_hyperlink_689" tooltip="DESD24VS5U6SOQ" display="DESD24VS5U6SOQ"/>
    <hyperlink ref="B346" r:id="rId_hyperlink_690" tooltip="DESD24VS5U6SOQ Datasheet" display="DESD24VS5U6SOQ Datasheet"/>
    <hyperlink ref="A347" r:id="rId_hyperlink_691" tooltip="DESD2CAN2SOQ" display="DESD2CAN2SOQ"/>
    <hyperlink ref="B347" r:id="rId_hyperlink_692" tooltip="DESD2CAN2SOQ Datasheet" display="DESD2CAN2SOQ Datasheet"/>
    <hyperlink ref="A348" r:id="rId_hyperlink_693" tooltip="DESD2ETH1GSOQ" display="DESD2ETH1GSOQ"/>
    <hyperlink ref="B348" r:id="rId_hyperlink_694" tooltip="DESD2ETH1GSOQ Datasheet" display="DESD2ETH1GSOQ Datasheet"/>
    <hyperlink ref="A349" r:id="rId_hyperlink_695" tooltip="DESD2FLEX2SOQ" display="DESD2FLEX2SOQ"/>
    <hyperlink ref="B349" r:id="rId_hyperlink_696" tooltip="DESD2FLEX2SOQ Datasheet" display="DESD2FLEX2SOQ Datasheet"/>
    <hyperlink ref="A350" r:id="rId_hyperlink_697" tooltip="DESD2IVN27V3WQ" display="DESD2IVN27V3WQ"/>
    <hyperlink ref="B350" r:id="rId_hyperlink_698" tooltip="DESD2IVN27V3WQ Datasheet" display="DESD2IVN27V3WQ Datasheet"/>
    <hyperlink ref="A351" r:id="rId_hyperlink_699" tooltip="DESD2V5Z1BCSF" display="DESD2V5Z1BCSF"/>
    <hyperlink ref="B351" r:id="rId_hyperlink_700" tooltip="DESD2V5Z1BCSF Datasheet" display="DESD2V5Z1BCSF Datasheet"/>
    <hyperlink ref="A352" r:id="rId_hyperlink_701" tooltip="DESD30VF1BL" display="DESD30VF1BL"/>
    <hyperlink ref="B352" r:id="rId_hyperlink_702" tooltip="DESD30VF1BL Datasheet" display="DESD30VF1BL Datasheet"/>
    <hyperlink ref="A353" r:id="rId_hyperlink_703" tooltip="DESD30VF1BLQ" display="DESD30VF1BLQ"/>
    <hyperlink ref="B353" r:id="rId_hyperlink_704" tooltip="DESD30VF1BLQ Datasheet" display="DESD30VF1BLQ Datasheet"/>
    <hyperlink ref="A354" r:id="rId_hyperlink_705" tooltip="DESD32VS2SO" display="DESD32VS2SO"/>
    <hyperlink ref="B354" r:id="rId_hyperlink_706" tooltip="DESD32VS2SO Datasheet" display="DESD32VS2SO Datasheet"/>
    <hyperlink ref="A355" r:id="rId_hyperlink_707" tooltip="DESD32VS2SOQ" display="DESD32VS2SOQ"/>
    <hyperlink ref="B355" r:id="rId_hyperlink_708" tooltip="DESD32VS2SOQ Datasheet" display="DESD32VS2SOQ Datasheet"/>
    <hyperlink ref="A356" r:id="rId_hyperlink_709" tooltip="DESD34VS2SO" display="DESD34VS2SO"/>
    <hyperlink ref="B356" r:id="rId_hyperlink_710" tooltip="DESD34VS2SO Datasheet" display="DESD34VS2SO Datasheet"/>
    <hyperlink ref="A357" r:id="rId_hyperlink_711" tooltip="DESD3512SO" display="DESD3512SO"/>
    <hyperlink ref="B357" r:id="rId_hyperlink_712" tooltip="DESD3512SO Datasheet" display="DESD3512SO Datasheet"/>
    <hyperlink ref="A358" r:id="rId_hyperlink_713" tooltip="DESD35VF1BL" display="DESD35VF1BL"/>
    <hyperlink ref="B358" r:id="rId_hyperlink_714" tooltip="DESD35VF1BL Datasheet" display="DESD35VF1BL Datasheet"/>
    <hyperlink ref="A359" r:id="rId_hyperlink_715" tooltip="DESD35VF1BLP3" display="DESD35VF1BLP3"/>
    <hyperlink ref="B359" r:id="rId_hyperlink_716" tooltip="DESD35VF1BLP3 Datasheet" display="DESD35VF1BLP3 Datasheet"/>
    <hyperlink ref="A360" r:id="rId_hyperlink_717" tooltip="DESD35VF1BLQ" display="DESD35VF1BLQ"/>
    <hyperlink ref="B360" r:id="rId_hyperlink_718" tooltip="DESD35VF1BLQ Datasheet" display="DESD35VF1BLQ Datasheet"/>
    <hyperlink ref="A361" r:id="rId_hyperlink_719" tooltip="DESD36VS2UTQ" display="DESD36VS2UTQ"/>
    <hyperlink ref="B361" r:id="rId_hyperlink_720" tooltip="DESDxxVxS2UTQ SERIES Datasheet" display="DESDxxVxS2UTQ SERIES Datasheet"/>
    <hyperlink ref="A362" r:id="rId_hyperlink_721" tooltip="DESD3V3E1BL" display="DESD3V3E1BL"/>
    <hyperlink ref="B362" r:id="rId_hyperlink_722" tooltip="DESD3V3E1BL Datasheet" display="DESD3V3E1BL Datasheet"/>
    <hyperlink ref="A363" r:id="rId_hyperlink_723" tooltip="DESD3V3L1BAQ" display="DESD3V3L1BAQ"/>
    <hyperlink ref="B363" r:id="rId_hyperlink_724" tooltip="DESD3V3L1BAQ DESD24VL1BAQ Datasheet" display="DESD3V3L1BAQ DESD24VL1BAQ Datasheet"/>
    <hyperlink ref="A364" r:id="rId_hyperlink_725" tooltip="DESD3V3L2BTQ" display="DESD3V3L2BTQ"/>
    <hyperlink ref="B364" r:id="rId_hyperlink_726" tooltip="DESD3V3L2BTQ DESD24VL2BTQ Datasheet" display="DESD3V3L2BTQ DESD24VL2BTQ Datasheet"/>
    <hyperlink ref="A365" r:id="rId_hyperlink_727" tooltip="DESD3V3S1BL" display="DESD3V3S1BL"/>
    <hyperlink ref="B365" r:id="rId_hyperlink_728" tooltip="DESD3V3S1BL Datasheet" display="DESD3V3S1BL Datasheet"/>
    <hyperlink ref="A366" r:id="rId_hyperlink_729" tooltip="DESD3V3S1BLP3" display="DESD3V3S1BLP3"/>
    <hyperlink ref="B366" r:id="rId_hyperlink_730" tooltip="DESD3V3S1BLP3 Datasheet" display="DESD3V3S1BLP3 Datasheet"/>
    <hyperlink ref="A367" r:id="rId_hyperlink_731" tooltip="DESD3V3S2UTQ" display="DESD3V3S2UTQ"/>
    <hyperlink ref="B367" r:id="rId_hyperlink_732" tooltip="DESDxxVxS2UTQ SERIES Datasheet" display="DESDxxVxS2UTQ SERIES Datasheet"/>
    <hyperlink ref="A368" r:id="rId_hyperlink_733" tooltip="DESD3V3X1BCSF" display="DESD3V3X1BCSF"/>
    <hyperlink ref="B368" r:id="rId_hyperlink_734" tooltip="DESD3V3X1BCSF Datasheet" display="DESD3V3X1BCSF Datasheet"/>
    <hyperlink ref="A369" r:id="rId_hyperlink_735" tooltip="DESD3V3XA1BCSF" display="DESD3V3XA1BCSF"/>
    <hyperlink ref="B369" r:id="rId_hyperlink_736" tooltip="DESD3V3XA1BCSF Datasheet" display="DESD3V3XA1BCSF Datasheet"/>
    <hyperlink ref="A370" r:id="rId_hyperlink_737" tooltip="DESD3V3Z1BCSF" display="DESD3V3Z1BCSF"/>
    <hyperlink ref="B370" r:id="rId_hyperlink_738" tooltip="DESD3V3Z1BCSF Datasheet" display="DESD3V3Z1BCSF Datasheet"/>
    <hyperlink ref="A371" r:id="rId_hyperlink_739" tooltip="DESD3V3Z1BCSFQ" display="DESD3V3Z1BCSFQ"/>
    <hyperlink ref="B371" r:id="rId_hyperlink_740" tooltip="DESD3V3Z1BCSFQ Datasheet" display="DESD3V3Z1BCSFQ Datasheet"/>
    <hyperlink ref="A372" r:id="rId_hyperlink_741" tooltip="DESD3V3ZS1BLP3" display="DESD3V3ZS1BLP3"/>
    <hyperlink ref="B372" r:id="rId_hyperlink_742" tooltip="DESD3V3ZS1BLP3 Datasheet" display="DESD3V3ZS1BLP3 Datasheet"/>
    <hyperlink ref="A373" r:id="rId_hyperlink_743" tooltip="DESD5V0L1BAQ" display="DESD5V0L1BAQ"/>
    <hyperlink ref="B373" r:id="rId_hyperlink_744" tooltip="DESD3V3L1BAQ DESD24VL1BAQ Datasheet" display="DESD3V3L1BAQ DESD24VL1BAQ Datasheet"/>
    <hyperlink ref="A374" r:id="rId_hyperlink_745" tooltip="DESD5V0L2BTQ" display="DESD5V0L2BTQ"/>
    <hyperlink ref="B374" r:id="rId_hyperlink_746" tooltip="DESD3V3L2BTQ DESD24VL2BTQ Datasheet" display="DESD3V3L2BTQ DESD24VL2BTQ Datasheet"/>
    <hyperlink ref="A375" r:id="rId_hyperlink_747" tooltip="DESD5V0S1BA" display="DESD5V0S1BA"/>
    <hyperlink ref="B375" r:id="rId_hyperlink_748" tooltip="DESD5V0S1BA Datasheet" display="DESD5V0S1BA Datasheet"/>
    <hyperlink ref="A376" r:id="rId_hyperlink_749" tooltip="DESD5V0S1BAQ" display="DESD5V0S1BAQ"/>
    <hyperlink ref="B376" r:id="rId_hyperlink_750" tooltip="DESD5V0S1BAQ Datasheet" display="DESD5V0S1BAQ Datasheet"/>
    <hyperlink ref="A377" r:id="rId_hyperlink_751" tooltip="DESD5V0S1BB" display="DESD5V0S1BB"/>
    <hyperlink ref="B377" r:id="rId_hyperlink_752" tooltip="DESD5V0S1BB Datasheet" display="DESD5V0S1BB Datasheet"/>
    <hyperlink ref="A378" r:id="rId_hyperlink_753" tooltip="DESD5V0S1BL" display="DESD5V0S1BL"/>
    <hyperlink ref="B378" r:id="rId_hyperlink_754" tooltip="DESD5V0S1BL Datasheet" display="DESD5V0S1BL Datasheet"/>
    <hyperlink ref="A379" r:id="rId_hyperlink_755" tooltip="DESD5V0S1BLD" display="DESD5V0S1BLD"/>
    <hyperlink ref="B379" r:id="rId_hyperlink_756" tooltip="DESD5V0S1BLD Datasheet" display="DESD5V0S1BLD Datasheet"/>
    <hyperlink ref="A380" r:id="rId_hyperlink_757" tooltip="DESD5V0S1BLP3" display="DESD5V0S1BLP3"/>
    <hyperlink ref="B380" r:id="rId_hyperlink_758" tooltip="DESD5V0S1BLP3 Datasheet" display="DESD5V0S1BLP3 Datasheet"/>
    <hyperlink ref="A381" r:id="rId_hyperlink_759" tooltip="DESD5V0U1BA" display="DESD5V0U1BA"/>
    <hyperlink ref="B381" r:id="rId_hyperlink_760" tooltip="DESD5V0U1BA Datasheet" display="DESD5V0U1BA Datasheet"/>
    <hyperlink ref="A382" r:id="rId_hyperlink_761" tooltip="DESD5V0U1BB" display="DESD5V0U1BB"/>
    <hyperlink ref="B382" r:id="rId_hyperlink_762" tooltip="DESD5V0U1BB Datasheet" display="DESD5V0U1BB Datasheet"/>
    <hyperlink ref="A383" r:id="rId_hyperlink_763" tooltip="DESD5V0U1BL" display="DESD5V0U1BL"/>
    <hyperlink ref="B383" r:id="rId_hyperlink_764" tooltip="DESD5V0U1BL Datasheet" display="DESD5V0U1BL Datasheet"/>
    <hyperlink ref="A384" r:id="rId_hyperlink_765" tooltip="DESD5V0U1BLQ" display="DESD5V0U1BLQ"/>
    <hyperlink ref="B384" r:id="rId_hyperlink_766" tooltip="DESD5V0U1BLQ Datasheet" display="DESD5V0U1BLQ Datasheet"/>
    <hyperlink ref="A385" r:id="rId_hyperlink_767" tooltip="DESD5V0X1BCSF" display="DESD5V0X1BCSF"/>
    <hyperlink ref="B385" r:id="rId_hyperlink_768" tooltip="DESD5V0X1BCSF Datasheet" display="DESD5V0X1BCSF Datasheet"/>
    <hyperlink ref="A386" r:id="rId_hyperlink_769" tooltip="DESD5V0XA1BCSF" display="DESD5V0XA1BCSF"/>
    <hyperlink ref="B386" r:id="rId_hyperlink_770" tooltip="DESD5V0XA1BCSF Datasheet" display="DESD5V0XA1BCSF Datasheet"/>
    <hyperlink ref="A387" r:id="rId_hyperlink_771" tooltip="DESD5V2S2UT" display="DESD5V2S2UT"/>
    <hyperlink ref="B387" r:id="rId_hyperlink_772" tooltip="DESD5V2S2UT Datasheet" display="DESD5V2S2UT Datasheet"/>
    <hyperlink ref="A388" r:id="rId_hyperlink_773" tooltip="DESD5V2S2UTQ" display="DESD5V2S2UTQ"/>
    <hyperlink ref="B388" r:id="rId_hyperlink_774" tooltip="DESDxxVxS2UTQ SERIES Datasheet" display="DESDxxVxS2UTQ SERIES Datasheet"/>
    <hyperlink ref="A389" r:id="rId_hyperlink_775" tooltip="DESD6V8DLPA" display="DESD6V8DLPA"/>
    <hyperlink ref="B389" r:id="rId_hyperlink_776" tooltip="DESD6V8DLPA Datasheet" display="DESD6V8DLPA Datasheet"/>
    <hyperlink ref="A390" r:id="rId_hyperlink_777" tooltip="DESDA5V3L" display="DESDA5V3L"/>
    <hyperlink ref="B390" r:id="rId_hyperlink_778" tooltip="DESDA5V3L Datasheet" display="DESDA5V3L Datasheet"/>
    <hyperlink ref="A391" r:id="rId_hyperlink_779" tooltip="DESDA5V3LQ" display="DESDA5V3LQ"/>
    <hyperlink ref="B391" r:id="rId_hyperlink_780" tooltip="DESDA5V3LQ Datasheet" display="DESDA5V3LQ Datasheet"/>
    <hyperlink ref="A392" r:id="rId_hyperlink_781" tooltip="DESDALC5ALP" display="DESDALC5ALP"/>
    <hyperlink ref="B392" r:id="rId_hyperlink_782" tooltip="DESDALC5ALP Datasheet" display="DESDALC5ALP Datasheet"/>
    <hyperlink ref="A393" r:id="rId_hyperlink_783" tooltip="DESDALC5LP" display="DESDALC5LP"/>
    <hyperlink ref="B393" r:id="rId_hyperlink_784" tooltip="DESDALC5LP Datasheet" display="DESDALC5LP Datasheet"/>
    <hyperlink ref="A394" r:id="rId_hyperlink_785" tooltip="DLP05LC" display="DLP05LC"/>
    <hyperlink ref="B394" r:id="rId_hyperlink_786" tooltip="DLP05LC Datasheet" display="DLP05LC Datasheet"/>
    <hyperlink ref="A395" r:id="rId_hyperlink_787" tooltip="DLP05LCA" display="DLP05LCA"/>
    <hyperlink ref="B395" r:id="rId_hyperlink_788" tooltip="DLP05LCA Datasheet" display="DLP05LCA Datasheet"/>
    <hyperlink ref="A396" r:id="rId_hyperlink_789" tooltip="DLPA006" display="DLPA006"/>
    <hyperlink ref="B396" r:id="rId_hyperlink_790" tooltip="DLPA006 Datasheet" display="DLPA006 Datasheet"/>
    <hyperlink ref="A397" r:id="rId_hyperlink_791" tooltip="DLPT05" display="DLPT05"/>
    <hyperlink ref="B397" r:id="rId_hyperlink_792" tooltip="DLPT05 Datasheet" display="DLPT05 Datasheet"/>
    <hyperlink ref="A398" r:id="rId_hyperlink_793" tooltip="DLPT05A" display="DLPT05A"/>
    <hyperlink ref="B398" r:id="rId_hyperlink_794" tooltip="DLPT05A Datasheet" display="DLPT05A Datasheet"/>
    <hyperlink ref="A399" r:id="rId_hyperlink_795" tooltip="DLPT05WA" display="DLPT05WA"/>
    <hyperlink ref="B399" r:id="rId_hyperlink_796" tooltip="DLPT05WA Datasheet" display="DLPT05WA Datasheet"/>
    <hyperlink ref="A400" r:id="rId_hyperlink_797" tooltip="DMF05LCFLP" display="DMF05LCFLP"/>
    <hyperlink ref="B400" r:id="rId_hyperlink_798" tooltip="DMF05LCFLP Datasheet" display="DMF05LCFLP Datasheet"/>
    <hyperlink ref="A401" r:id="rId_hyperlink_799" tooltip="DMF05LCFLPA" display="DMF05LCFLPA"/>
    <hyperlink ref="B401" r:id="rId_hyperlink_800" tooltip="DMF05LCFLPA Datasheet" display="DMF05LCFLPA Datasheet"/>
    <hyperlink ref="A402" r:id="rId_hyperlink_801" tooltip="DMF05LCFLPAQ" display="DMF05LCFLPAQ"/>
    <hyperlink ref="B402" r:id="rId_hyperlink_802" tooltip="DMF05LCFLPAQ Datasheet" display="DMF05LCFLPAQ Datasheet"/>
    <hyperlink ref="A403" r:id="rId_hyperlink_803" tooltip="DRTR5V0U1LP" display="DRTR5V0U1LP"/>
    <hyperlink ref="B403" r:id="rId_hyperlink_804" tooltip="DRTR5V0U1LP Datasheet" display="DRTR5V0U1LP Datasheet"/>
    <hyperlink ref="A404" r:id="rId_hyperlink_805" tooltip="DRTR5V0U1LPQ" display="DRTR5V0U1LPQ"/>
    <hyperlink ref="B404" r:id="rId_hyperlink_806" tooltip="DRTR5V0U1LPQ Datasheet" display="DRTR5V0U1LPQ Datasheet"/>
    <hyperlink ref="A405" r:id="rId_hyperlink_807" tooltip="DRTR5V0U1SO" display="DRTR5V0U1SO"/>
    <hyperlink ref="B405" r:id="rId_hyperlink_808" tooltip="DRTR5V0U1SO Datasheet" display="DRTR5V0U1SO Datasheet"/>
    <hyperlink ref="A406" r:id="rId_hyperlink_809" tooltip="DRTR5V0U2SO" display="DRTR5V0U2SO"/>
    <hyperlink ref="B406" r:id="rId_hyperlink_810" tooltip="DRTR5V0U2SO Datasheet" display="DRTR5V0U2SO Datasheet"/>
    <hyperlink ref="A407" r:id="rId_hyperlink_811" tooltip="DRTR5V0U2SR" display="DRTR5V0U2SR"/>
    <hyperlink ref="B407" r:id="rId_hyperlink_812" tooltip="DRTR5V0U2SR Datasheet" display="DRTR5V0U2SR Datasheet"/>
    <hyperlink ref="A408" r:id="rId_hyperlink_813" tooltip="DRTR5V0U2SRQ" display="DRTR5V0U2SRQ"/>
    <hyperlink ref="B408" r:id="rId_hyperlink_814" tooltip="DRTR5V0U2SRQ Datasheet" display="DRTR5V0U2SRQ Datasheet"/>
    <hyperlink ref="A409" r:id="rId_hyperlink_815" tooltip="DRTR5V0U4LP16" display="DRTR5V0U4LP16"/>
    <hyperlink ref="B409" r:id="rId_hyperlink_816" tooltip="DRTR5V0U4LP16 Datasheet" display="DRTR5V0U4LP16 Datasheet"/>
    <hyperlink ref="A410" r:id="rId_hyperlink_817" tooltip="DRTR5V0U4S" display="DRTR5V0U4S"/>
    <hyperlink ref="B410" r:id="rId_hyperlink_818" tooltip="DRTR5V0U4S Datasheet" display="DRTR5V0U4S Datasheet"/>
    <hyperlink ref="A411" r:id="rId_hyperlink_819" tooltip="DRTR5V0U4SL" display="DRTR5V0U4SL"/>
    <hyperlink ref="B411" r:id="rId_hyperlink_820" tooltip="DRTR5V0U4SL Datasheet" display="DRTR5V0U4SL Datasheet"/>
    <hyperlink ref="A412" r:id="rId_hyperlink_821" tooltip="DT1042-02SR" display="DT1042-02SR"/>
    <hyperlink ref="B412" r:id="rId_hyperlink_822" tooltip="DT1042-02SR Datasheet" display="DT1042-02SR Datasheet"/>
    <hyperlink ref="A413" r:id="rId_hyperlink_823" tooltip="DT1042-04SO" display="DT1042-04SO"/>
    <hyperlink ref="B413" r:id="rId_hyperlink_824" tooltip="DT1042-04SO Datasheet" display="DT1042-04SO Datasheet"/>
    <hyperlink ref="A414" r:id="rId_hyperlink_825" tooltip="DT1042-04SOQ" display="DT1042-04SOQ"/>
    <hyperlink ref="B414" r:id="rId_hyperlink_826" tooltip="DT1042-04SOQ Datasheet" display="DT1042-04SOQ Datasheet"/>
    <hyperlink ref="A415" r:id="rId_hyperlink_827" tooltip="DT1042-04TS" display="DT1042-04TS"/>
    <hyperlink ref="B415" r:id="rId_hyperlink_828" tooltip="DT1042-04TS Datasheet" display="DT1042-04TS Datasheet"/>
    <hyperlink ref="A416" r:id="rId_hyperlink_829" tooltip="DT1140-04LP" display="DT1140-04LP"/>
    <hyperlink ref="B416" r:id="rId_hyperlink_830" tooltip="DT1140-04LP Datasheet" display="DT1140-04LP Datasheet"/>
    <hyperlink ref="A417" r:id="rId_hyperlink_831" tooltip="DT1140-04LPQ" display="DT1140-04LPQ"/>
    <hyperlink ref="B417" r:id="rId_hyperlink_832" tooltip="DT1140-04LPQ Datasheet" display="DT1140-04LPQ Datasheet"/>
    <hyperlink ref="A418" r:id="rId_hyperlink_833" tooltip="DT1240-04LP" display="DT1240-04LP"/>
    <hyperlink ref="B418" r:id="rId_hyperlink_834" tooltip="DT1240-04LP Datasheet" display="DT1240-04LP Datasheet"/>
    <hyperlink ref="A419" r:id="rId_hyperlink_835" tooltip="DT1240-04LP20" display="DT1240-04LP20"/>
    <hyperlink ref="B419" r:id="rId_hyperlink_836" tooltip="DT1240-04LP20 Datasheet" display="DT1240-04LP20 Datasheet"/>
    <hyperlink ref="A420" r:id="rId_hyperlink_837" tooltip="DT1240-04LPQ" display="DT1240-04LPQ"/>
    <hyperlink ref="B420" r:id="rId_hyperlink_838" tooltip="DT1240-04LPQ Datasheet" display="DT1240-04LPQ Datasheet"/>
    <hyperlink ref="A421" r:id="rId_hyperlink_839" tooltip="DT1240-08LP3810" display="DT1240-08LP3810"/>
    <hyperlink ref="B421" r:id="rId_hyperlink_840" tooltip="DT1240-08LP3810 Datasheet" display="DT1240-08LP3810 Datasheet"/>
    <hyperlink ref="A422" r:id="rId_hyperlink_841" tooltip="DT1240A-04LP" display="DT1240A-04LP"/>
    <hyperlink ref="B422" r:id="rId_hyperlink_842" tooltip="DT1240A-04LP Datasheet" display="DT1240A-04LP Datasheet"/>
    <hyperlink ref="A423" r:id="rId_hyperlink_843" tooltip="DT1240A-04LP20" display="DT1240A-04LP20"/>
    <hyperlink ref="B423" r:id="rId_hyperlink_844" tooltip="DT1240A-04LP20 Datasheet" display="DT1240A-04LP20 Datasheet"/>
    <hyperlink ref="A424" r:id="rId_hyperlink_845" tooltip="DT1240A-04LPQ" display="DT1240A-04LPQ"/>
    <hyperlink ref="B424" r:id="rId_hyperlink_846" tooltip="DT1240A-04LPQ Datasheet" display="DT1240A-04LPQ Datasheet"/>
    <hyperlink ref="A425" r:id="rId_hyperlink_847" tooltip="DT1240A-08LP3810" display="DT1240A-08LP3810"/>
    <hyperlink ref="B425" r:id="rId_hyperlink_848" tooltip="DT1240A-08LP3810 Datasheet" display="DT1240A-08LP3810 Datasheet"/>
    <hyperlink ref="A426" r:id="rId_hyperlink_849" tooltip="DT1240A-08LP3810Q" display="DT1240A-08LP3810Q"/>
    <hyperlink ref="B426" r:id="rId_hyperlink_850" tooltip="DT1240A-08LP3810Q Datasheet" display="DT1240A-08LP3810Q Datasheet"/>
    <hyperlink ref="A427" r:id="rId_hyperlink_851" tooltip="DT1240E-04LP" display="DT1240E-04LP"/>
    <hyperlink ref="B427" r:id="rId_hyperlink_852" tooltip="DT1240E-04LP Datasheet" display="DT1240E-04LP Datasheet"/>
    <hyperlink ref="A428" r:id="rId_hyperlink_853" tooltip="DT1240V3-04LP" display="DT1240V3-04LP"/>
    <hyperlink ref="B428" r:id="rId_hyperlink_854" tooltip="DT1240V3-04LP Datasheet" display="DT1240V3-04LP Datasheet"/>
    <hyperlink ref="A429" r:id="rId_hyperlink_855" tooltip="DT1240V3-04SO" display="DT1240V3-04SO"/>
    <hyperlink ref="B429" r:id="rId_hyperlink_856" tooltip="DT1240V3-04SO Datasheet" display="DT1240V3-04SO Datasheet"/>
    <hyperlink ref="A430" r:id="rId_hyperlink_857" tooltip="DT1446-04S" display="DT1446-04S"/>
    <hyperlink ref="B430" r:id="rId_hyperlink_858" tooltip="DT1446-04S Datasheet" display="DT1446-04S Datasheet"/>
    <hyperlink ref="A431" r:id="rId_hyperlink_859" tooltip="DT1446-04SO" display="DT1446-04SO"/>
    <hyperlink ref="B431" r:id="rId_hyperlink_860" tooltip="DT1446-04SO Datasheet" display="DT1446-04SO Datasheet"/>
    <hyperlink ref="A432" r:id="rId_hyperlink_861" tooltip="DT1446-04TS" display="DT1446-04TS"/>
    <hyperlink ref="B432" r:id="rId_hyperlink_862" tooltip="DT1446-04TS Datasheet" display="DT1446-04TS Datasheet"/>
    <hyperlink ref="A433" r:id="rId_hyperlink_863" tooltip="DT1446-04V" display="DT1446-04V"/>
    <hyperlink ref="B433" r:id="rId_hyperlink_864" tooltip="DT1446-04V Datasheet" display="DT1446-04V Datasheet"/>
    <hyperlink ref="A434" r:id="rId_hyperlink_865" tooltip="DT1452-02SO" display="DT1452-02SO"/>
    <hyperlink ref="B434" r:id="rId_hyperlink_866" tooltip="DT1452-02SO Datasheet" display="DT1452-02SO Datasheet"/>
    <hyperlink ref="A435" r:id="rId_hyperlink_867" tooltip="DT1452-02SOQ" display="DT1452-02SOQ"/>
    <hyperlink ref="B435" r:id="rId_hyperlink_868" tooltip="DT1452-02SOQ Datasheet" display="DT1452-02SOQ Datasheet"/>
    <hyperlink ref="A436" r:id="rId_hyperlink_869" tooltip="DT2041-04SO" display="DT2041-04SO"/>
    <hyperlink ref="B436" r:id="rId_hyperlink_870" tooltip="DT2041-04SO Datasheet" display="DT2041-04SO Datasheet"/>
    <hyperlink ref="A437" r:id="rId_hyperlink_871" tooltip="DT2042-04SO" display="DT2042-04SO"/>
    <hyperlink ref="B437" r:id="rId_hyperlink_872" tooltip="DT2042-04SO Datasheet" display="DT2042-04SO Datasheet"/>
    <hyperlink ref="A438" r:id="rId_hyperlink_873" tooltip="DT2042-04SOQ" display="DT2042-04SOQ"/>
    <hyperlink ref="B438" r:id="rId_hyperlink_874" tooltip="DT2042-04SOQ Datasheet" display="DT2042-04SOQ Datasheet"/>
    <hyperlink ref="A439" r:id="rId_hyperlink_875" tooltip="DT2042-04TS" display="DT2042-04TS"/>
    <hyperlink ref="B439" r:id="rId_hyperlink_876" tooltip="DT2042-04TS Datasheet" display="DT2042-04TS Datasheet"/>
    <hyperlink ref="A440" r:id="rId_hyperlink_877" tooltip="DT2636-04S" display="DT2636-04S"/>
    <hyperlink ref="B440" r:id="rId_hyperlink_878" tooltip="DT2636-04S Datasheet" display="DT2636-04S Datasheet"/>
    <hyperlink ref="A441" r:id="rId_hyperlink_879" tooltip="DT6250-06MR" display="DT6250-06MR"/>
    <hyperlink ref="B441" r:id="rId_hyperlink_880" tooltip="DT6250-06MR Datasheet" display="DT6250-06MR Datasheet"/>
    <hyperlink ref="A442" r:id="rId_hyperlink_881" tooltip="DTVS20SP4UR" display="DTVS20SP4UR"/>
    <hyperlink ref="B442" r:id="rId_hyperlink_882" tooltip="DTVS20SP4UR Datasheet" display="DTVS20SP4UR Datasheet"/>
    <hyperlink ref="A443" r:id="rId_hyperlink_883" tooltip="DTVS22SP4UR" display="DTVS22SP4UR"/>
    <hyperlink ref="B443" r:id="rId_hyperlink_884" tooltip="DTVS22SP4UR Datasheet" display="DTVS22SP4UR Datasheet"/>
    <hyperlink ref="A444" r:id="rId_hyperlink_885" tooltip="DUP1105SOQ" display="DUP1105SOQ"/>
    <hyperlink ref="B444" r:id="rId_hyperlink_886" tooltip="DUP1105SOQ Datasheet" display="DUP1105SOQ Datasheet"/>
    <hyperlink ref="A445" r:id="rId_hyperlink_887" tooltip="DUP2105SOQ" display="DUP2105SOQ"/>
    <hyperlink ref="B445" r:id="rId_hyperlink_888" tooltip="DUP2105SOQ Datasheet" display="DUP2105SOQ Datasheet"/>
    <hyperlink ref="A446" r:id="rId_hyperlink_889" tooltip="DUP3105SOQ" display="DUP3105SOQ"/>
    <hyperlink ref="B446" r:id="rId_hyperlink_890" tooltip="DUP3105SOQ Datasheet" display="DUP3105SOQ Datasheet"/>
    <hyperlink ref="A447" r:id="rId_hyperlink_891" tooltip="DZQA5V6AXV5" display="DZQA5V6AXV5"/>
    <hyperlink ref="B447" r:id="rId_hyperlink_892" tooltip="DZQA5V6AXV5 Datasheet" display="DZQA5V6AXV5 Datasheet"/>
    <hyperlink ref="A448" r:id="rId_hyperlink_893" tooltip="DZQA6V8AXV5" display="DZQA6V8AXV5"/>
    <hyperlink ref="B448" r:id="rId_hyperlink_894" tooltip="DZQA6V8AXV5 Datasheet" display="DZQA6V8AXV5 Datasheet"/>
    <hyperlink ref="A449" r:id="rId_hyperlink_895" tooltip="L25L5V0CB2" display="L25L5V0CB2"/>
    <hyperlink ref="B449" r:id="rId_hyperlink_896" tooltip="L25L5V0CB2 Datasheet" display="L25L5V0CB2 Datasheet"/>
    <hyperlink ref="A450" r:id="rId_hyperlink_897" tooltip="L30ESD12VC3-2" display="L30ESD12VC3-2"/>
    <hyperlink ref="B450" r:id="rId_hyperlink_898" tooltip="L30ESD12VC3-2 Datasheet" display="L30ESD12VC3-2 Datasheet"/>
    <hyperlink ref="A451" r:id="rId_hyperlink_899" tooltip="L30ESD24VC3-2" display="L30ESD24VC3-2"/>
    <hyperlink ref="B451" r:id="rId_hyperlink_900" tooltip="L30ESD24VC3-2 Datasheet" display="L30ESD24VC3-2 Datasheet"/>
    <hyperlink ref="A452" r:id="rId_hyperlink_901" tooltip="L30ESD5V0AC3-2" display="L30ESD5V0AC3-2"/>
    <hyperlink ref="B452" r:id="rId_hyperlink_902" tooltip="L30ESD5V0AC3-2 Datasheet" display="L30ESD5V0AC3-2 Datasheet"/>
    <hyperlink ref="A453" r:id="rId_hyperlink_903" tooltip="L30ESD5V0C3-2" display="L30ESD5V0C3-2"/>
    <hyperlink ref="B453" r:id="rId_hyperlink_904" tooltip="L30ESD5V0C3-2 Datasheet" display="L30ESD5V0C3-2 Datasheet"/>
    <hyperlink ref="A454" r:id="rId_hyperlink_905" tooltip="L35L12VCB2" display="L35L12VCB2"/>
    <hyperlink ref="B454" r:id="rId_hyperlink_906" tooltip="L35L12VCB2 Datasheet" display="L35L12VCB2 Datasheet"/>
    <hyperlink ref="A455" r:id="rId_hyperlink_907" tooltip="L35L15VCB2" display="L35L15VCB2"/>
    <hyperlink ref="B455" r:id="rId_hyperlink_908" tooltip="L35L15VCB2 Datasheet" display="L35L15VCB2 Datasheet"/>
    <hyperlink ref="A456" r:id="rId_hyperlink_909" tooltip="L35L18VCB2" display="L35L18VCB2"/>
    <hyperlink ref="B456" r:id="rId_hyperlink_910" tooltip="L35L18VCB2 Datasheet" display="L35L18VCB2 Datasheet"/>
    <hyperlink ref="A457" r:id="rId_hyperlink_911" tooltip="L35L24VCB2" display="L35L24VCB2"/>
    <hyperlink ref="B457" r:id="rId_hyperlink_912" tooltip="L35L24VCB2 Datasheet" display="L35L24VCB2 Datasheet"/>
    <hyperlink ref="A458" r:id="rId_hyperlink_913" tooltip="L35L3V3CB2" display="L35L3V3CB2"/>
    <hyperlink ref="B458" r:id="rId_hyperlink_914" tooltip="L35L3V3CB2 Datasheet" display="L35L3V3CB2 Datasheet"/>
    <hyperlink ref="A459" r:id="rId_hyperlink_915" tooltip="L35L5V0CB2" display="L35L5V0CB2"/>
    <hyperlink ref="B459" r:id="rId_hyperlink_916" tooltip="L35L5V0CB2 Datasheet" display="L35L5V0CB2 Datasheet"/>
    <hyperlink ref="A460" r:id="rId_hyperlink_917" tooltip="L35L8V0CB2" display="L35L8V0CB2"/>
    <hyperlink ref="B460" r:id="rId_hyperlink_918" tooltip="L35L8V0CB2 Datasheet" display="L35L8V0CB2 Datasheet"/>
    <hyperlink ref="A461" r:id="rId_hyperlink_919" tooltip="L50L5V0CB2" display="L50L5V0CB2"/>
    <hyperlink ref="B461" r:id="rId_hyperlink_920" tooltip="L50L5V0CB2 Datasheet" display="L50L5V0CB2 Datasheet"/>
    <hyperlink ref="A462" r:id="rId_hyperlink_921" tooltip="MMBZ10VALA" display="MMBZ10VALA"/>
    <hyperlink ref="B462" r:id="rId_hyperlink_922" tooltip="ds45190 Datasheet" display="ds45190 Datasheet"/>
    <hyperlink ref="A463" r:id="rId_hyperlink_923" tooltip="MMBZ10VALAQ" display="MMBZ10VALAQ"/>
    <hyperlink ref="B463" r:id="rId_hyperlink_924" tooltip="ds45282 Datasheet" display="ds45282 Datasheet"/>
    <hyperlink ref="A464" r:id="rId_hyperlink_925" tooltip="MMBZ15VALA" display="MMBZ15VALA"/>
    <hyperlink ref="B464" r:id="rId_hyperlink_926" tooltip="ds45190 Datasheet" display="ds45190 Datasheet"/>
    <hyperlink ref="A465" r:id="rId_hyperlink_927" tooltip="MMBZ15VALAQ" display="MMBZ15VALAQ"/>
    <hyperlink ref="B465" r:id="rId_hyperlink_928" tooltip="ds45282 Datasheet" display="ds45282 Datasheet"/>
    <hyperlink ref="A466" r:id="rId_hyperlink_929" tooltip="MMBZ18VALA" display="MMBZ18VALA"/>
    <hyperlink ref="B466" r:id="rId_hyperlink_930" tooltip="ds45190 Datasheet" display="ds45190 Datasheet"/>
    <hyperlink ref="A467" r:id="rId_hyperlink_931" tooltip="MMBZ18VALAQ" display="MMBZ18VALAQ"/>
    <hyperlink ref="B467" r:id="rId_hyperlink_932" tooltip="ds45282 Datasheet" display="ds45282 Datasheet"/>
    <hyperlink ref="A468" r:id="rId_hyperlink_933" tooltip="MMBZ20VALA" display="MMBZ20VALA"/>
    <hyperlink ref="B468" r:id="rId_hyperlink_934" tooltip="ds45190 Datasheet" display="ds45190 Datasheet"/>
    <hyperlink ref="A469" r:id="rId_hyperlink_935" tooltip="MMBZ20VALAQ" display="MMBZ20VALAQ"/>
    <hyperlink ref="B469" r:id="rId_hyperlink_936" tooltip="ds45282 Datasheet" display="ds45282 Datasheet"/>
    <hyperlink ref="A470" r:id="rId_hyperlink_937" tooltip="MMBZ27VALA" display="MMBZ27VALA"/>
    <hyperlink ref="B470" r:id="rId_hyperlink_938" tooltip="ds45190 Datasheet" display="ds45190 Datasheet"/>
    <hyperlink ref="A471" r:id="rId_hyperlink_939" tooltip="MMBZ27VALAQ" display="MMBZ27VALAQ"/>
    <hyperlink ref="B471" r:id="rId_hyperlink_940" tooltip="ds45282 Datasheet" display="ds45282 Datasheet"/>
    <hyperlink ref="A472" r:id="rId_hyperlink_941" tooltip="MMBZ33VALA" display="MMBZ33VALA"/>
    <hyperlink ref="B472" r:id="rId_hyperlink_942" tooltip="ds45190 Datasheet" display="ds45190 Datasheet"/>
    <hyperlink ref="A473" r:id="rId_hyperlink_943" tooltip="MMBZ33VALAQ" display="MMBZ33VALAQ"/>
    <hyperlink ref="B473" r:id="rId_hyperlink_944" tooltip="ds45282 Datasheet" display="ds45282 Datasheet"/>
    <hyperlink ref="A474" r:id="rId_hyperlink_945" tooltip="MMBZ5V6ALA" display="MMBZ5V6ALA"/>
    <hyperlink ref="B474" r:id="rId_hyperlink_946" tooltip="ds45190 Datasheet" display="ds45190 Datasheet"/>
    <hyperlink ref="A475" r:id="rId_hyperlink_947" tooltip="MMBZ5V6ALAQ" display="MMBZ5V6ALAQ"/>
    <hyperlink ref="B475" r:id="rId_hyperlink_948" tooltip="ds45282 Datasheet" display="ds45282 Datasheet"/>
    <hyperlink ref="A476" r:id="rId_hyperlink_949" tooltip="MMBZ6V2ALA" display="MMBZ6V2ALA"/>
    <hyperlink ref="B476" r:id="rId_hyperlink_950" tooltip="ds45190 Datasheet" display="ds45190 Datasheet"/>
    <hyperlink ref="A477" r:id="rId_hyperlink_951" tooltip="MMBZ6V2ALAQ" display="MMBZ6V2ALAQ"/>
    <hyperlink ref="B477" r:id="rId_hyperlink_952" tooltip="ds45282 Datasheet" display="ds45282 Datasheet"/>
    <hyperlink ref="A478" r:id="rId_hyperlink_953" tooltip="MMBZ6V8ALA" display="MMBZ6V8ALA"/>
    <hyperlink ref="B478" r:id="rId_hyperlink_954" tooltip="ds45190 Datasheet" display="ds45190 Datasheet"/>
    <hyperlink ref="A479" r:id="rId_hyperlink_955" tooltip="MMBZ6V8ALAQ" display="MMBZ6V8ALAQ"/>
    <hyperlink ref="B479" r:id="rId_hyperlink_956" tooltip="ds45282 Datasheet" display="ds45282 Datasheet"/>
    <hyperlink ref="A480" r:id="rId_hyperlink_957" tooltip="MMBZ9V1ALA" display="MMBZ9V1ALA"/>
    <hyperlink ref="B480" r:id="rId_hyperlink_958" tooltip="ds45190 Datasheet" display="ds45190 Datasheet"/>
    <hyperlink ref="A481" r:id="rId_hyperlink_959" tooltip="MMBZ9V1ALAQ" display="MMBZ9V1ALAQ"/>
    <hyperlink ref="B481" r:id="rId_hyperlink_960" tooltip="ds45282 Datasheet" display="ds45282 Datasheet"/>
    <hyperlink ref="A482" r:id="rId_hyperlink_961" tooltip="SD03" display="SD03"/>
    <hyperlink ref="B482" r:id="rId_hyperlink_962" tooltip="SD03 Datasheet" display="SD03 Datasheet"/>
    <hyperlink ref="A483" r:id="rId_hyperlink_963" tooltip="SD03C" display="SD03C"/>
    <hyperlink ref="B483" r:id="rId_hyperlink_964" tooltip="SD03C Datasheet" display="SD03C Datasheet"/>
    <hyperlink ref="A484" r:id="rId_hyperlink_965" tooltip="SD03CQ" display="SD03CQ"/>
    <hyperlink ref="B484" r:id="rId_hyperlink_966" tooltip="SD03CQ Datasheet" display="SD03CQ Datasheet"/>
    <hyperlink ref="A485" r:id="rId_hyperlink_967" tooltip="SD05" display="SD05"/>
    <hyperlink ref="B485" r:id="rId_hyperlink_968" tooltip="SD05 Datasheet" display="SD05 Datasheet"/>
    <hyperlink ref="A486" r:id="rId_hyperlink_969" tooltip="SD05A" display="SD05A"/>
    <hyperlink ref="B486" r:id="rId_hyperlink_970" tooltip="SD05A Datasheet" display="SD05A Datasheet"/>
    <hyperlink ref="A487" r:id="rId_hyperlink_971" tooltip="SD05C" display="SD05C"/>
    <hyperlink ref="B487" r:id="rId_hyperlink_972" tooltip="SD05C Datasheet" display="SD05C Datasheet"/>
    <hyperlink ref="A488" r:id="rId_hyperlink_973" tooltip="SD05CQ" display="SD05CQ"/>
    <hyperlink ref="B488" r:id="rId_hyperlink_974" tooltip="SD05CQ Datasheet" display="SD05CQ Datasheet"/>
    <hyperlink ref="A489" r:id="rId_hyperlink_975" tooltip="SD09" display="SD09"/>
    <hyperlink ref="B489" r:id="rId_hyperlink_976" tooltip="SD09 Datasheet" display="SD09 Datasheet"/>
    <hyperlink ref="A490" r:id="rId_hyperlink_977" tooltip="SD09C" display="SD09C"/>
    <hyperlink ref="B490" r:id="rId_hyperlink_978" tooltip="SD09C Datasheet" display="SD09C Datasheet"/>
    <hyperlink ref="A491" r:id="rId_hyperlink_979" tooltip="SD09CQ" display="SD09CQ"/>
    <hyperlink ref="B491" r:id="rId_hyperlink_980" tooltip="SD09CQ Datasheet" display="SD09CQ Datasheet"/>
    <hyperlink ref="A492" r:id="rId_hyperlink_981" tooltip="SD12" display="SD12"/>
    <hyperlink ref="B492" r:id="rId_hyperlink_982" tooltip="SD12 Datasheet" display="SD12 Datasheet"/>
    <hyperlink ref="A493" r:id="rId_hyperlink_983" tooltip="SD12A" display="SD12A"/>
    <hyperlink ref="B493" r:id="rId_hyperlink_984" tooltip="SD12A Datasheet" display="SD12A Datasheet"/>
    <hyperlink ref="A494" r:id="rId_hyperlink_985" tooltip="SD12C" display="SD12C"/>
    <hyperlink ref="B494" r:id="rId_hyperlink_986" tooltip="SD12C Datasheet" display="SD12C Datasheet"/>
    <hyperlink ref="A495" r:id="rId_hyperlink_987" tooltip="SD12CQ" display="SD12CQ"/>
    <hyperlink ref="B495" r:id="rId_hyperlink_988" tooltip="SD12CQ Datasheet" display="SD12CQ Datasheet"/>
    <hyperlink ref="A496" r:id="rId_hyperlink_989" tooltip="SD12Q" display="SD12Q"/>
    <hyperlink ref="B496" r:id="rId_hyperlink_990" tooltip="SD12Q Datasheet" display="SD12Q Datasheet"/>
    <hyperlink ref="A497" r:id="rId_hyperlink_991" tooltip="SD15" display="SD15"/>
    <hyperlink ref="B497" r:id="rId_hyperlink_992" tooltip="SD15 Datasheet" display="SD15 Datasheet"/>
    <hyperlink ref="A498" r:id="rId_hyperlink_993" tooltip="SD15C" display="SD15C"/>
    <hyperlink ref="B498" r:id="rId_hyperlink_994" tooltip="SD15C Datasheet" display="SD15C Datasheet"/>
    <hyperlink ref="A499" r:id="rId_hyperlink_995" tooltip="SD15CQ" display="SD15CQ"/>
    <hyperlink ref="B499" r:id="rId_hyperlink_996" tooltip="SD15CQ Datasheet" display="SD15CQ Datasheet"/>
    <hyperlink ref="A500" r:id="rId_hyperlink_997" tooltip="SD15Q" display="SD15Q"/>
    <hyperlink ref="B500" r:id="rId_hyperlink_998" tooltip="SD15Q Datasheet" display="SD15Q Datasheet"/>
    <hyperlink ref="A501" r:id="rId_hyperlink_999" tooltip="SD18" display="SD18"/>
    <hyperlink ref="B501" r:id="rId_hyperlink_1000" tooltip="SD18 Datasheet" display="SD18 Datasheet"/>
    <hyperlink ref="A502" r:id="rId_hyperlink_1001" tooltip="SD20" display="SD20"/>
    <hyperlink ref="B502" r:id="rId_hyperlink_1002" tooltip="SD20 Datasheet" display="SD20 Datasheet"/>
    <hyperlink ref="A503" r:id="rId_hyperlink_1003" tooltip="SD20C" display="SD20C"/>
    <hyperlink ref="B503" r:id="rId_hyperlink_1004" tooltip="SD20C Datasheet" display="SD20C Datasheet"/>
    <hyperlink ref="A504" r:id="rId_hyperlink_1005" tooltip="SD24" display="SD24"/>
    <hyperlink ref="B504" r:id="rId_hyperlink_1006" tooltip="SD24 Datasheet" display="SD24 Datasheet"/>
    <hyperlink ref="A505" r:id="rId_hyperlink_1007" tooltip="SD24C" display="SD24C"/>
    <hyperlink ref="B505" r:id="rId_hyperlink_1008" tooltip="SD24C Datasheet" display="SD24C Datasheet"/>
    <hyperlink ref="A506" r:id="rId_hyperlink_1009" tooltip="SD24CQ" display="SD24CQ"/>
    <hyperlink ref="B506" r:id="rId_hyperlink_1010" tooltip="SD24CQ Datasheet" display="SD24CQ Datasheet"/>
    <hyperlink ref="A507" r:id="rId_hyperlink_1011" tooltip="SD24Q" display="SD24Q"/>
    <hyperlink ref="B507" r:id="rId_hyperlink_1012" tooltip="SD24Q Datasheet" display="SD24Q Datasheet"/>
    <hyperlink ref="A508" r:id="rId_hyperlink_1013" tooltip="SD36" display="SD36"/>
    <hyperlink ref="B508" r:id="rId_hyperlink_1014" tooltip="SD36 Datasheet" display="SD36 Datasheet"/>
    <hyperlink ref="A509" r:id="rId_hyperlink_1015" tooltip="SD36CQ" display="SD36CQ"/>
    <hyperlink ref="B509" r:id="rId_hyperlink_1016" tooltip="SD36CQ Datasheet" display="SD36CQ Datasheet"/>
    <hyperlink ref="A510" r:id="rId_hyperlink_1017" tooltip="SDA004" display="SDA004"/>
    <hyperlink ref="B510" r:id="rId_hyperlink_1018" tooltip="SDA004 Datasheet" display="SDA004 Datasheet"/>
    <hyperlink ref="A511" r:id="rId_hyperlink_1019" tooltip="SDA006" display="SDA006"/>
    <hyperlink ref="B511" r:id="rId_hyperlink_1020" tooltip="SDA006 Datasheet" display="SDA006 Datasheet"/>
    <hyperlink ref="A512" r:id="rId_hyperlink_1021" tooltip="SM05" display="SM05"/>
    <hyperlink ref="B512" r:id="rId_hyperlink_1022" tooltip="SM05 Datasheet" display="SM05 Datasheet"/>
    <hyperlink ref="A513" r:id="rId_hyperlink_1023" tooltip="SM12" display="SM12"/>
    <hyperlink ref="B513" r:id="rId_hyperlink_1024" tooltip="SM12 Datasheet" display="SM12 Datasheet"/>
    <hyperlink ref="A514" r:id="rId_hyperlink_1025" tooltip="SMBJ10AQ" display="SMBJ10AQ"/>
    <hyperlink ref="B514" r:id="rId_hyperlink_1026" tooltip="ds40740 Datasheet" display="ds40740 Datasheet"/>
    <hyperlink ref="A515" r:id="rId_hyperlink_1027" tooltip="SMBJ10CAQ" display="SMBJ10CAQ"/>
    <hyperlink ref="B515" r:id="rId_hyperlink_1028" tooltip="ds40740 Datasheet" display="ds40740 Datasheet"/>
    <hyperlink ref="A516" r:id="rId_hyperlink_1029" tooltip="SMBJ110AQ" display="SMBJ110AQ"/>
    <hyperlink ref="B516" r:id="rId_hyperlink_1030" tooltip="ds40740 Datasheet" display="ds40740 Datasheet"/>
    <hyperlink ref="A517" r:id="rId_hyperlink_1031" tooltip="SMBJ11AQ" display="SMBJ11AQ"/>
    <hyperlink ref="B517" r:id="rId_hyperlink_1032" tooltip="DS40740 Datasheet" display="DS40740 Datasheet"/>
    <hyperlink ref="A518" r:id="rId_hyperlink_1033" tooltip="SMBJ11CAQ" display="SMBJ11CAQ"/>
    <hyperlink ref="B518" r:id="rId_hyperlink_1034" tooltip="DS40740 Datasheet" display="DS40740 Datasheet"/>
    <hyperlink ref="A519" r:id="rId_hyperlink_1035" tooltip="SMBJ170AQ" display="SMBJ170AQ"/>
    <hyperlink ref="B519" r:id="rId_hyperlink_1036" tooltip="ds40740 Datasheet" display="ds40740 Datasheet"/>
    <hyperlink ref="A520" r:id="rId_hyperlink_1037" tooltip="SMBJ170CAQ" display="SMBJ170CAQ"/>
    <hyperlink ref="B520" r:id="rId_hyperlink_1038" tooltip="ds40740 Datasheet" display="ds40740 Datasheet"/>
    <hyperlink ref="A521" r:id="rId_hyperlink_1039" tooltip="SMBJ180AQ" display="SMBJ180AQ"/>
    <hyperlink ref="B521" r:id="rId_hyperlink_1040" tooltip="ds40740 Datasheet" display="ds40740 Datasheet"/>
    <hyperlink ref="A522" r:id="rId_hyperlink_1041" tooltip="SMBJ180CAQ" display="SMBJ180CAQ"/>
    <hyperlink ref="B522" r:id="rId_hyperlink_1042" tooltip="ds40740 Datasheet" display="ds40740 Datasheet"/>
    <hyperlink ref="A523" r:id="rId_hyperlink_1043" tooltip="SMBJ200AQ" display="SMBJ200AQ"/>
    <hyperlink ref="B523" r:id="rId_hyperlink_1044" tooltip="ds40740 Datasheet" display="ds40740 Datasheet"/>
    <hyperlink ref="A524" r:id="rId_hyperlink_1045" tooltip="SMBJ200CAQ" display="SMBJ200CAQ"/>
    <hyperlink ref="B524" r:id="rId_hyperlink_1046" tooltip="ds40740 Datasheet" display="ds40740 Datasheet"/>
    <hyperlink ref="A525" r:id="rId_hyperlink_1047" tooltip="SMBJ43AQ" display="SMBJ43AQ"/>
    <hyperlink ref="B525" r:id="rId_hyperlink_1048" tooltip="ds40740 Datasheet" display="ds40740 Datasheet"/>
    <hyperlink ref="A526" r:id="rId_hyperlink_1049" tooltip="SMBJ43CAQ" display="SMBJ43CAQ"/>
    <hyperlink ref="B526" r:id="rId_hyperlink_1050" tooltip="ds40740 Datasheet" display="ds40740 Datasheet"/>
    <hyperlink ref="A527" r:id="rId_hyperlink_1051" tooltip="SMBJ48AQ" display="SMBJ48AQ"/>
    <hyperlink ref="B527" r:id="rId_hyperlink_1052" tooltip="ds40740 Datasheet" display="ds40740 Datasheet"/>
    <hyperlink ref="A528" r:id="rId_hyperlink_1053" tooltip="SMBJ48CAQ" display="SMBJ48CAQ"/>
    <hyperlink ref="B528" r:id="rId_hyperlink_1054" tooltip="ds40740 Datasheet" display="ds40740 Datasheet"/>
    <hyperlink ref="A529" r:id="rId_hyperlink_1055" tooltip="SMBJ6.0AQ" display="SMBJ6.0AQ"/>
    <hyperlink ref="B529" r:id="rId_hyperlink_1056" tooltip="ds40740 Datasheet" display="ds40740 Datasheet"/>
    <hyperlink ref="A530" r:id="rId_hyperlink_1057" tooltip="SMBJ6.0CAQ" display="SMBJ6.0CAQ"/>
    <hyperlink ref="B530" r:id="rId_hyperlink_1058" tooltip="ds40740 Datasheet" display="ds40740 Datasheet"/>
    <hyperlink ref="A531" r:id="rId_hyperlink_1059" tooltip="SMBJ7.5AQ" display="SMBJ7.5AQ"/>
    <hyperlink ref="B531" r:id="rId_hyperlink_1060" tooltip="ds40740 Datasheet" display="ds40740 Datasheet"/>
    <hyperlink ref="A532" r:id="rId_hyperlink_1061" tooltip="SMBJ7.5CAQ" display="SMBJ7.5CAQ"/>
    <hyperlink ref="B532" r:id="rId_hyperlink_1062" tooltip="ds40740 Datasheet" display="ds40740 Datasheet"/>
    <hyperlink ref="A533" r:id="rId_hyperlink_1063" tooltip="SMBJ8.0AQ" display="SMBJ8.0AQ"/>
    <hyperlink ref="B533" r:id="rId_hyperlink_1064" tooltip="ds40740 Datasheet" display="ds40740 Datasheet"/>
    <hyperlink ref="A534" r:id="rId_hyperlink_1065" tooltip="SMBJ8.0CAQ" display="SMBJ8.0CAQ"/>
    <hyperlink ref="B534" r:id="rId_hyperlink_1066" tooltip="ds40740 Datasheet" display="ds40740 Datasheet"/>
    <hyperlink ref="A535" r:id="rId_hyperlink_1067" tooltip="T12S5A" display="T12S5A"/>
    <hyperlink ref="B535" r:id="rId_hyperlink_1068" tooltip="T3V3S5A_T5V0S5A_T6V0S5A_T12S5A Datasheet" display="T3V3S5A_T5V0S5A_T6V0S5A_T12S5A Datasheet"/>
    <hyperlink ref="A536" r:id="rId_hyperlink_1069" tooltip="T3V3S5A" display="T3V3S5A"/>
    <hyperlink ref="B536" r:id="rId_hyperlink_1070" tooltip="T3V3S5A_T5V0S5A_T6V0S5A_T12S5A Datasheet" display="T3V3S5A_T5V0S5A_T6V0S5A_T12S5A Datasheet"/>
    <hyperlink ref="A537" r:id="rId_hyperlink_1071" tooltip="T5V0DLP" display="T5V0DLP"/>
    <hyperlink ref="B537" r:id="rId_hyperlink_1072" tooltip="T5V0DLP Datasheet" display="T5V0DLP Datasheet"/>
    <hyperlink ref="A538" r:id="rId_hyperlink_1073" tooltip="T5V0S5A" display="T5V0S5A"/>
    <hyperlink ref="B538" r:id="rId_hyperlink_1074" tooltip="T3V3S5A_T5V0S5A_T6V0S5A_T12S5A Datasheet" display="T3V3S5A_T5V0S5A_T6V0S5A_T12S5A Datasheet"/>
    <hyperlink ref="A539" r:id="rId_hyperlink_1075" tooltip="T5V0S5AQ" display="T5V0S5AQ"/>
    <hyperlink ref="B539" r:id="rId_hyperlink_1076" tooltip="T5V0S5AQ Datasheet" display="T5V0S5AQ Datasheet"/>
    <hyperlink ref="A540" r:id="rId_hyperlink_1077" tooltip="T6V0S5A" display="T6V0S5A"/>
    <hyperlink ref="B540" r:id="rId_hyperlink_1078" tooltip="T3V3S5A_T5V0S5A_T6V0S5A_T12S5A Datasheet" display="T3V3S5A_T5V0S5A_T6V0S5A_T12S5A Datasheet"/>
    <hyperlink ref="A541" r:id="rId_hyperlink_1079" tooltip="TPD6V8LP" display="TPD6V8LP"/>
    <hyperlink ref="B541" r:id="rId_hyperlink_1080" tooltip="TPD6V8LP Datasheet" display="TPD6V8LP Datasheet"/>
    <hyperlink ref="A542" r:id="rId_hyperlink_1081" tooltip="TPD6V8LPN" display="TPD6V8LPN"/>
    <hyperlink ref="B542" r:id="rId_hyperlink_1082" tooltip="TPD6V8LPN Datasheet" display="TPD6V8LPN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2024-04-18T23:17:04-05:00</dcterms:created>
  <dcterms:modified xsi:type="dcterms:W3CDTF">2024-04-18T23:17:04-05:00</dcterms:modified>
  <dc:title>Untitled Spreadsheet</dc:title>
  <dc:description/>
  <dc:subject/>
  <cp:keywords/>
  <cp:category/>
</cp:coreProperties>
</file>