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<sst xmlns="http://schemas.openxmlformats.org/spreadsheetml/2006/main" uniqueCount="763">
  <si>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</si>
  <si>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</si>
  <si>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</si>
  <si>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</si>
  <si>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</si>
  <si>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</si>
  <si>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ESD Diodes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</si>
  <si>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</si>
  <si>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(±V)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</si>
  <si>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</si>
  <si>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=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</si>
  <si>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</si>
  <si>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</si>
  <si>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(10V)(mΩ)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</si>
  <si>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(4.5V)(mΩ)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</si>
  <si>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(2.5V)(mΩ)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</si>
  <si>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(1.8V)(mΩ)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</si>
  <si>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alibri"/>
        <b val="false"/>
        <i val="false"/>
        <strike val="false"/>
        <color rgb="FF000000"/>
        <sz val="11"/>
        <u val="none"/>
      </rPr>
      <t xml:space="preserve">|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</si>
  <si>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alibri"/>
        <b val="false"/>
        <i val="false"/>
        <strike val="false"/>
        <color rgb="FF000000"/>
        <sz val="11"/>
        <u val="none"/>
      </rPr>
      <t xml:space="preserve">|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</si>
  <si>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4.5V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</si>
  <si>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10V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</si>
  <si>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Typ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</si>
  <si>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Condition @|V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</si>
  <si>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t>Packages</t>
  </si>
  <si>
    <t>DUAL N-CHANNEL ENHANCEMENT MODE MOSFET</t>
  </si>
  <si>
    <t>Yes</t>
  </si>
  <si>
    <t>Standard</t>
  </si>
  <si>
    <t>N+N</t>
  </si>
  <si>
    <t>No</t>
  </si>
  <si>
    <t>7500 @5V</t>
  </si>
  <si>
    <t>22 @ 25V</t>
  </si>
  <si>
    <t>SOT363</t>
  </si>
  <si>
    <t>Automotive</t>
  </si>
  <si>
    <t>60V DUAL N-CHANNEL ENHANCEMENT MODE MOSFET</t>
  </si>
  <si>
    <t>50 max @ 25V</t>
  </si>
  <si>
    <t>SOT563</t>
  </si>
  <si>
    <t>50 @ 10V (max)</t>
  </si>
  <si>
    <t>SOT363 (Standard)</t>
  </si>
  <si>
    <t>50V N-CHANNEL ENHANCEMENT MODE MOSFET</t>
  </si>
  <si>
    <t>COMPLEMENTARY PAIR ENHANCEMENT MODE MOSFET</t>
  </si>
  <si>
    <t>N+P</t>
  </si>
  <si>
    <t>60, 50</t>
  </si>
  <si>
    <t>20, 20</t>
  </si>
  <si>
    <t>0.115, 0.13</t>
  </si>
  <si>
    <t>7500, 10000</t>
  </si>
  <si>
    <t>2.5, 2</t>
  </si>
  <si>
    <t>50, 45</t>
  </si>
  <si>
    <t>25, 20</t>
  </si>
  <si>
    <t>Dual P-CHANNEL ENHANCEMENT MODE MOSFET</t>
  </si>
  <si>
    <t>P+P</t>
  </si>
  <si>
    <t>45 max</t>
  </si>
  <si>
    <t>DUAL P-CHANNEL ENHANCEMENT MODE MOSFET</t>
  </si>
  <si>
    <t>10000 (@5V)</t>
  </si>
  <si>
    <t>12, 20</t>
  </si>
  <si>
    <t>8, 8</t>
  </si>
  <si>
    <t>9.5, 6.8</t>
  </si>
  <si>
    <t>17, 35</t>
  </si>
  <si>
    <t>25, 55</t>
  </si>
  <si>
    <t>0.6, 0.6</t>
  </si>
  <si>
    <t>1.5, 1.5</t>
  </si>
  <si>
    <t>15.6, 15.4</t>
  </si>
  <si>
    <t>1495, 1745</t>
  </si>
  <si>
    <t>6, 10</t>
  </si>
  <si>
    <t>PowerDI5060-8 (Type C)</t>
  </si>
  <si>
    <t>No, Yes</t>
  </si>
  <si>
    <t>9.5, 8.7</t>
  </si>
  <si>
    <t>17, 20</t>
  </si>
  <si>
    <t>25, 25</t>
  </si>
  <si>
    <t>, 40</t>
  </si>
  <si>
    <t>0.6, 0.35</t>
  </si>
  <si>
    <t>1.5, 1</t>
  </si>
  <si>
    <t>18, 32</t>
  </si>
  <si>
    <t>1454, 3103</t>
  </si>
  <si>
    <t>6, 15</t>
  </si>
  <si>
    <t>8, 12</t>
  </si>
  <si>
    <t>9.5, 6.9</t>
  </si>
  <si>
    <t>17, 32</t>
  </si>
  <si>
    <t>25, 53</t>
  </si>
  <si>
    <t>17.1, 8.6</t>
  </si>
  <si>
    <t>30.4, 19 (@8V)</t>
  </si>
  <si>
    <t>1525, 866</t>
  </si>
  <si>
    <t>6, 6</t>
  </si>
  <si>
    <t>10, 6.7</t>
  </si>
  <si>
    <t>31.3, 20.9</t>
  </si>
  <si>
    <t>17, 38</t>
  </si>
  <si>
    <t>PowerDI5060-8/SWP (Type UXD)</t>
  </si>
  <si>
    <t>6, 3.4</t>
  </si>
  <si>
    <t>25, 80</t>
  </si>
  <si>
    <t>32, 100</t>
  </si>
  <si>
    <t>40, 140</t>
  </si>
  <si>
    <t>0.4, 0.4</t>
  </si>
  <si>
    <t>1, 1</t>
  </si>
  <si>
    <t>10.5, 6.7</t>
  </si>
  <si>
    <t>18.5, 11.5 (@8V)</t>
  </si>
  <si>
    <t>787, 576</t>
  </si>
  <si>
    <t>U-DFN2020-6 (Type B)</t>
  </si>
  <si>
    <t>6.1, 3.5</t>
  </si>
  <si>
    <t>0.4, 0.45</t>
  </si>
  <si>
    <t>TSOT26</t>
  </si>
  <si>
    <t>12, 12</t>
  </si>
  <si>
    <t>5.6, 3.8</t>
  </si>
  <si>
    <t>29, 61</t>
  </si>
  <si>
    <t>34, 81</t>
  </si>
  <si>
    <t>44, 115</t>
  </si>
  <si>
    <t>10.5, 10.7</t>
  </si>
  <si>
    <t>19.6, 17.9 (@8V)</t>
  </si>
  <si>
    <t>914, 915</t>
  </si>
  <si>
    <t>5.1, 3.9</t>
  </si>
  <si>
    <t>34, 59</t>
  </si>
  <si>
    <t>40, 81</t>
  </si>
  <si>
    <t>50, 115</t>
  </si>
  <si>
    <t>12.2, 13</t>
  </si>
  <si>
    <t>23.1, 20.8 (@8V)</t>
  </si>
  <si>
    <t>1003, 1028</t>
  </si>
  <si>
    <t>100,100</t>
  </si>
  <si>
    <t>20,20</t>
  </si>
  <si>
    <t>2,1.7</t>
  </si>
  <si>
    <t>160,250</t>
  </si>
  <si>
    <t>200,300</t>
  </si>
  <si>
    <t>1,1</t>
  </si>
  <si>
    <t>3,3</t>
  </si>
  <si>
    <t>19.6,18</t>
  </si>
  <si>
    <t>9.6,9</t>
  </si>
  <si>
    <t>1145,1030</t>
  </si>
  <si>
    <t>50,50</t>
  </si>
  <si>
    <t>SO-8</t>
  </si>
  <si>
    <t>100, 100</t>
  </si>
  <si>
    <t>1.7, 1.7</t>
  </si>
  <si>
    <t>220, 250</t>
  </si>
  <si>
    <t>260, 300</t>
  </si>
  <si>
    <t>3, 3</t>
  </si>
  <si>
    <t>4.1, 8.4</t>
  </si>
  <si>
    <t>8.3,17.5</t>
  </si>
  <si>
    <t>3,401,030</t>
  </si>
  <si>
    <t>6,6</t>
  </si>
  <si>
    <t>0.54, 0.43</t>
  </si>
  <si>
    <t>550, 900</t>
  </si>
  <si>
    <t>700, 1400</t>
  </si>
  <si>
    <t>900, 2000</t>
  </si>
  <si>
    <t>0.5, 0.5</t>
  </si>
  <si>
    <t>95, 85</t>
  </si>
  <si>
    <t>16, 16</t>
  </si>
  <si>
    <t>0.75, 0.6</t>
  </si>
  <si>
    <t>X1-DFN1612-6</t>
  </si>
  <si>
    <t>10, 10</t>
  </si>
  <si>
    <t>8.5, 6.8</t>
  </si>
  <si>
    <t>20, 33</t>
  </si>
  <si>
    <t>28, 45</t>
  </si>
  <si>
    <t>0.5, 0.4</t>
  </si>
  <si>
    <t>11.6, 15.4</t>
  </si>
  <si>
    <t>1149, 1610</t>
  </si>
  <si>
    <t>10, 8</t>
  </si>
  <si>
    <t>6, 3.5</t>
  </si>
  <si>
    <t>25, 75</t>
  </si>
  <si>
    <t>35, 140</t>
  </si>
  <si>
    <t>1, 1.4</t>
  </si>
  <si>
    <t>5.9, 8.8</t>
  </si>
  <si>
    <t>12.3, 15 (@8V )</t>
  </si>
  <si>
    <t>486, 642</t>
  </si>
  <si>
    <t>0.5, 0.35</t>
  </si>
  <si>
    <t>12.3, 15 (@8V)</t>
  </si>
  <si>
    <t>4.7, 3.2</t>
  </si>
  <si>
    <t>40, 90</t>
  </si>
  <si>
    <t>65, 137</t>
  </si>
  <si>
    <t>0.35, 0.35</t>
  </si>
  <si>
    <t>1.4, 1.4</t>
  </si>
  <si>
    <t>8, 11</t>
  </si>
  <si>
    <t>15, 18 (@8V)</t>
  </si>
  <si>
    <t>713, 881</t>
  </si>
  <si>
    <t>4.6, 3.1</t>
  </si>
  <si>
    <t>35, 75</t>
  </si>
  <si>
    <t>43, 110</t>
  </si>
  <si>
    <t>56, 168</t>
  </si>
  <si>
    <t>0.4, 0.5</t>
  </si>
  <si>
    <t>3.6,5.9</t>
  </si>
  <si>
    <t>369, 440</t>
  </si>
  <si>
    <t>3.6, 5.9</t>
  </si>
  <si>
    <t>4.6, 3.2</t>
  </si>
  <si>
    <t>35,74</t>
  </si>
  <si>
    <t>35, 74</t>
  </si>
  <si>
    <t>12, 8</t>
  </si>
  <si>
    <t>4, 3.3</t>
  </si>
  <si>
    <t>42,70</t>
  </si>
  <si>
    <t>60, 100</t>
  </si>
  <si>
    <t>91, 160</t>
  </si>
  <si>
    <t>1.2, 1</t>
  </si>
  <si>
    <t>4.7, 6.5</t>
  </si>
  <si>
    <t>10.5,</t>
  </si>
  <si>
    <t>416, 536</t>
  </si>
  <si>
    <t>0.455, 0.328</t>
  </si>
  <si>
    <t>990, 1900</t>
  </si>
  <si>
    <t>1200, 2400</t>
  </si>
  <si>
    <t>1800, 3400</t>
  </si>
  <si>
    <t>0.41, 0.4</t>
  </si>
  <si>
    <t>31, 28.5</t>
  </si>
  <si>
    <t>X2-DFN0806-6</t>
  </si>
  <si>
    <t>1.03, 0.7</t>
  </si>
  <si>
    <t>500, 1000</t>
  </si>
  <si>
    <t>700, 1500</t>
  </si>
  <si>
    <t>0.9, 1</t>
  </si>
  <si>
    <t>37, 46</t>
  </si>
  <si>
    <t>Complementary Pair Enhancement Mode MOSFET</t>
  </si>
  <si>
    <t>1, 0.7</t>
  </si>
  <si>
    <t>800, 2000</t>
  </si>
  <si>
    <t>0.9, 1.0</t>
  </si>
  <si>
    <t>37.1, 46.1</t>
  </si>
  <si>
    <t>25, 30</t>
  </si>
  <si>
    <t>0.4, 2.6</t>
  </si>
  <si>
    <t>4000, 125</t>
  </si>
  <si>
    <t>, 300</t>
  </si>
  <si>
    <t>0.65, 0.5</t>
  </si>
  <si>
    <t>0.4, 10</t>
  </si>
  <si>
    <t>0.7 (@8V), 21 (@-10V)</t>
  </si>
  <si>
    <t>26.2, 854</t>
  </si>
  <si>
    <t>10, 15</t>
  </si>
  <si>
    <t>25, 12</t>
  </si>
  <si>
    <t>0.5, 3.9</t>
  </si>
  <si>
    <t>4000, 55</t>
  </si>
  <si>
    <t>, 70</t>
  </si>
  <si>
    <t>, 100</t>
  </si>
  <si>
    <t>0.65, 0.35</t>
  </si>
  <si>
    <t>0.4, 24.5</t>
  </si>
  <si>
    <t>0.9,</t>
  </si>
  <si>
    <t>27.6, 9.7</t>
  </si>
  <si>
    <t>10, 6</t>
  </si>
  <si>
    <t>1.34, 1.14</t>
  </si>
  <si>
    <t>400, 700</t>
  </si>
  <si>
    <t>500, 900</t>
  </si>
  <si>
    <t>700, 1300</t>
  </si>
  <si>
    <t>0.74, 0.62</t>
  </si>
  <si>
    <t>60.67, 59.76</t>
  </si>
  <si>
    <t>SOT26</t>
  </si>
  <si>
    <t>450, 750</t>
  </si>
  <si>
    <t>600, 1050</t>
  </si>
  <si>
    <t>750, 1500</t>
  </si>
  <si>
    <t>0.6, 0.7</t>
  </si>
  <si>
    <t>42, 49</t>
  </si>
  <si>
    <t>42,  49</t>
  </si>
  <si>
    <t>1.1, 0.8</t>
  </si>
  <si>
    <t>20V COMPLEMENTARY PAIR ENHANCEMENT MODE MOSFET</t>
  </si>
  <si>
    <t>1.2, 0.9</t>
  </si>
  <si>
    <t>0.45, 0.31</t>
  </si>
  <si>
    <t>27.6, 28.7</t>
  </si>
  <si>
    <t>15, 15</t>
  </si>
  <si>
    <t>SOT963</t>
  </si>
  <si>
    <t>0.48, 0.35</t>
  </si>
  <si>
    <t>1.0, 1.0</t>
  </si>
  <si>
    <t>0.35, 0.3</t>
  </si>
  <si>
    <t>21.5, 17</t>
  </si>
  <si>
    <t>16, 15</t>
  </si>
  <si>
    <t>0.5, 0.36</t>
  </si>
  <si>
    <t>15, 16</t>
  </si>
  <si>
    <t>0.28, 0.3</t>
  </si>
  <si>
    <t>14.6, 17</t>
  </si>
  <si>
    <t>X2-DFN1010-6 (Type UXC)</t>
  </si>
  <si>
    <t>30, 30</t>
  </si>
  <si>
    <t>21, 15</t>
  </si>
  <si>
    <t>12, 25</t>
  </si>
  <si>
    <t>2, 2.4</t>
  </si>
  <si>
    <t>9.5, 9.5</t>
  </si>
  <si>
    <t>21, 19.7</t>
  </si>
  <si>
    <t>1184, 1188</t>
  </si>
  <si>
    <t>PowerDI3333-8 (Type UXC)</t>
  </si>
  <si>
    <t>9, 6.8</t>
  </si>
  <si>
    <t>16, 28</t>
  </si>
  <si>
    <t>20, 38</t>
  </si>
  <si>
    <t>PowerDI3333-8 (Type UXB)</t>
  </si>
  <si>
    <t>8.2, 6.2</t>
  </si>
  <si>
    <t>11.3, 10.9</t>
  </si>
  <si>
    <t>25.1, 22</t>
  </si>
  <si>
    <t>1415, 1241</t>
  </si>
  <si>
    <t>20, 17</t>
  </si>
  <si>
    <t>31, 42</t>
  </si>
  <si>
    <t>40, 75</t>
  </si>
  <si>
    <t>0.4, 1</t>
  </si>
  <si>
    <t>1.85, 2.1</t>
  </si>
  <si>
    <t>4.6, 6.6</t>
  </si>
  <si>
    <t>8.8, 13.6</t>
  </si>
  <si>
    <t xml:space="preserve">383, 782 </t>
  </si>
  <si>
    <t>PowerDI3333-8/SWP (Type UXD)</t>
  </si>
  <si>
    <t>8.5, 7</t>
  </si>
  <si>
    <t>21, 39</t>
  </si>
  <si>
    <t>32, 53</t>
  </si>
  <si>
    <t>2.1, 2.2</t>
  </si>
  <si>
    <t>7.8, 10.1</t>
  </si>
  <si>
    <t>16.1, 21.1</t>
  </si>
  <si>
    <t>767, 1002</t>
  </si>
  <si>
    <t>35, 38</t>
  </si>
  <si>
    <t>4.6, 9.5</t>
  </si>
  <si>
    <t>9.8, 19.7</t>
  </si>
  <si>
    <t>500, 1188</t>
  </si>
  <si>
    <t>7.2, 6.8</t>
  </si>
  <si>
    <t>25, 28</t>
  </si>
  <si>
    <t>30V COMPLEMENTARY ENHANCEMENT MODE MOSFET</t>
  </si>
  <si>
    <t>8.5, 5.5</t>
  </si>
  <si>
    <t>20, 45</t>
  </si>
  <si>
    <t>32, 85</t>
  </si>
  <si>
    <t>2, 2</t>
  </si>
  <si>
    <t>4.6, 5.1</t>
  </si>
  <si>
    <t>9.8, 10.5</t>
  </si>
  <si>
    <t>501, 590</t>
  </si>
  <si>
    <t>25,25</t>
  </si>
  <si>
    <t>6.5, 6.2</t>
  </si>
  <si>
    <t>29, 38</t>
  </si>
  <si>
    <t>6, 10.9</t>
  </si>
  <si>
    <t>7.1, 7.4</t>
  </si>
  <si>
    <t>28, 25</t>
  </si>
  <si>
    <t>45, 41</t>
  </si>
  <si>
    <t>5.2, 16.4</t>
  </si>
  <si>
    <t>10.5, 31.6</t>
  </si>
  <si>
    <t>472, 1678</t>
  </si>
  <si>
    <t>7.2, 7.6</t>
  </si>
  <si>
    <t>27, 25</t>
  </si>
  <si>
    <t>35, 41</t>
  </si>
  <si>
    <t>13.2, 22</t>
  </si>
  <si>
    <t>641, 1241</t>
  </si>
  <si>
    <t>30V COMPLEMENTARY PAIR ENHANCEMENT MODE MOSFET</t>
  </si>
  <si>
    <t>5.3, 3.4</t>
  </si>
  <si>
    <t>30, 70</t>
  </si>
  <si>
    <t>42, 100</t>
  </si>
  <si>
    <t>2.0, 2.1</t>
  </si>
  <si>
    <t>5.0, 4.0</t>
  </si>
  <si>
    <t>10.6, 7.8</t>
  </si>
  <si>
    <t>500, 336</t>
  </si>
  <si>
    <t>15, 25</t>
  </si>
  <si>
    <t>8.1, 7</t>
  </si>
  <si>
    <t>32, 39</t>
  </si>
  <si>
    <t>46, 53</t>
  </si>
  <si>
    <t>, 10.1</t>
  </si>
  <si>
    <t>9.2, 21.1</t>
  </si>
  <si>
    <t>404.5, 1002</t>
  </si>
  <si>
    <t>3.6, 2.8</t>
  </si>
  <si>
    <t>60, 95</t>
  </si>
  <si>
    <t>100 ,140</t>
  </si>
  <si>
    <t>1.8, 2.1</t>
  </si>
  <si>
    <t>5.6, 4.4</t>
  </si>
  <si>
    <t>11.3, 8.6</t>
  </si>
  <si>
    <t>395, 324</t>
  </si>
  <si>
    <t>100, 140</t>
  </si>
  <si>
    <t>3.4, 2.7</t>
  </si>
  <si>
    <t>1.8, 2.2</t>
  </si>
  <si>
    <t>3.5, 3.5</t>
  </si>
  <si>
    <t>6.6, 6.8</t>
  </si>
  <si>
    <t>278, 287</t>
  </si>
  <si>
    <t>4.6, 3.3</t>
  </si>
  <si>
    <t>50, 95</t>
  </si>
  <si>
    <t>90, 140</t>
  </si>
  <si>
    <t>2.5, 2.5</t>
  </si>
  <si>
    <t>2.1, 3.1</t>
  </si>
  <si>
    <t>4.5, 6.5</t>
  </si>
  <si>
    <t>190, 254</t>
  </si>
  <si>
    <t>0.4, 0.22</t>
  </si>
  <si>
    <t>1500 ,5000</t>
  </si>
  <si>
    <t>2000 ,6000</t>
  </si>
  <si>
    <t>3000, 7000</t>
  </si>
  <si>
    <t>0.38, 0.35</t>
  </si>
  <si>
    <t>22.6, 21.8</t>
  </si>
  <si>
    <t>12 ,12</t>
  </si>
  <si>
    <t>1.0,  1.0</t>
  </si>
  <si>
    <t>15 15</t>
  </si>
  <si>
    <t>0.22, 0.2</t>
  </si>
  <si>
    <t>1500, 5000</t>
  </si>
  <si>
    <t>0.9, 0.6</t>
  </si>
  <si>
    <t>400, 900</t>
  </si>
  <si>
    <t>700, 1700</t>
  </si>
  <si>
    <t>0.8, 1</t>
  </si>
  <si>
    <t>1.6, 2.6</t>
  </si>
  <si>
    <t>1.1, 0.36</t>
  </si>
  <si>
    <t>38.4, 19</t>
  </si>
  <si>
    <t>0.65, 0.45</t>
  </si>
  <si>
    <t>1.4, 1.3</t>
  </si>
  <si>
    <t>54, 55</t>
  </si>
  <si>
    <t>0.8, 0.55</t>
  </si>
  <si>
    <t>1.2, 0.8</t>
  </si>
  <si>
    <t>50, 19</t>
  </si>
  <si>
    <t>1.1, 0.7</t>
  </si>
  <si>
    <t>460, 1000</t>
  </si>
  <si>
    <t>560, 1500</t>
  </si>
  <si>
    <t>730, 2000</t>
  </si>
  <si>
    <t>0.95, 1.1</t>
  </si>
  <si>
    <t>0.9, 0.9</t>
  </si>
  <si>
    <t>65.9, 83</t>
  </si>
  <si>
    <t>X2-DFN1310-6 (Type B)</t>
  </si>
  <si>
    <t>0.68, 0.46</t>
  </si>
  <si>
    <t>450, 1100</t>
  </si>
  <si>
    <t>600, 1500</t>
  </si>
  <si>
    <t>730, 2200</t>
  </si>
  <si>
    <t>0.45, 0.5</t>
  </si>
  <si>
    <t>1.1, 1.1</t>
  </si>
  <si>
    <t>1.64, 1.1</t>
  </si>
  <si>
    <t>50, 63</t>
  </si>
  <si>
    <t>40.8, 50</t>
  </si>
  <si>
    <t>25, 15</t>
  </si>
  <si>
    <t>40, 40</t>
  </si>
  <si>
    <t>12.2, 8.8</t>
  </si>
  <si>
    <t>15, 29</t>
  </si>
  <si>
    <t>19, 17</t>
  </si>
  <si>
    <t>40, 34</t>
  </si>
  <si>
    <t>1810, 1626</t>
  </si>
  <si>
    <t>7.2, 5.2</t>
  </si>
  <si>
    <t>28, 50</t>
  </si>
  <si>
    <t>49, 79</t>
  </si>
  <si>
    <t>6.5, 7</t>
  </si>
  <si>
    <t>12.9, 14</t>
  </si>
  <si>
    <t>604, 674</t>
  </si>
  <si>
    <t>8.3, 6.1</t>
  </si>
  <si>
    <t>24, 45</t>
  </si>
  <si>
    <t>32, 55</t>
  </si>
  <si>
    <t>8.8, 10.6</t>
  </si>
  <si>
    <t>19.1, 21.5</t>
  </si>
  <si>
    <t>1060, 1154</t>
  </si>
  <si>
    <t>TO252-4</t>
  </si>
  <si>
    <t>9, 6.5</t>
  </si>
  <si>
    <t>7.5, 7.3</t>
  </si>
  <si>
    <t>40, 45</t>
  </si>
  <si>
    <t>1.8, 1.8</t>
  </si>
  <si>
    <t>16, 14</t>
  </si>
  <si>
    <t>37.6, 33.7</t>
  </si>
  <si>
    <t>1790, 1643</t>
  </si>
  <si>
    <t>6.9, 5.1</t>
  </si>
  <si>
    <t>2.4, 2.2</t>
  </si>
  <si>
    <t>40V COMPLEMENTARY PAIR ENHANCEMENT MODE MOSFET</t>
  </si>
  <si>
    <t>5.8, 5.8</t>
  </si>
  <si>
    <t>45, 45</t>
  </si>
  <si>
    <t>60, 60</t>
  </si>
  <si>
    <t>60,60</t>
  </si>
  <si>
    <t>6,5</t>
  </si>
  <si>
    <t>34(6V),70</t>
  </si>
  <si>
    <t>14,14.5</t>
  </si>
  <si>
    <t>32.30.6</t>
  </si>
  <si>
    <t>2110,1525</t>
  </si>
  <si>
    <t>30,30</t>
  </si>
  <si>
    <t>6.5, 3.9</t>
  </si>
  <si>
    <t>40, 110</t>
  </si>
  <si>
    <t>55, 130</t>
  </si>
  <si>
    <t>9.4, 9.5</t>
  </si>
  <si>
    <t>20.8, 19.4</t>
  </si>
  <si>
    <t>1130, 1030</t>
  </si>
  <si>
    <t>60V COMPLEMENTARY PAIR ENHANCEMENT MODE MOSFET</t>
  </si>
  <si>
    <t>3.1, 2.4</t>
  </si>
  <si>
    <t>85, 150</t>
  </si>
  <si>
    <t>120, 250</t>
  </si>
  <si>
    <t>5.2, 4.3</t>
  </si>
  <si>
    <t>11.5, 8.9</t>
  </si>
  <si>
    <t>731, 612</t>
  </si>
  <si>
    <t>0.3, 0.2</t>
  </si>
  <si>
    <t>1700, 1700</t>
  </si>
  <si>
    <t>3000, 3000</t>
  </si>
  <si>
    <t>30, 26</t>
  </si>
  <si>
    <t>0.48,0.32</t>
  </si>
  <si>
    <t>1700, 4000</t>
  </si>
  <si>
    <t>3000, 6000</t>
  </si>
  <si>
    <t>2.5,3</t>
  </si>
  <si>
    <t>0.51,0.5</t>
  </si>
  <si>
    <t>1.04,1.1</t>
  </si>
  <si>
    <t>41,40</t>
  </si>
  <si>
    <t>30,25</t>
  </si>
  <si>
    <t>60, 20</t>
  </si>
  <si>
    <t>20, 12</t>
  </si>
  <si>
    <t>0.39, 2.9</t>
  </si>
  <si>
    <t>4000,</t>
  </si>
  <si>
    <t>4100, 72</t>
  </si>
  <si>
    <t>2.5, 1.25</t>
  </si>
  <si>
    <t>0.4,7.3</t>
  </si>
  <si>
    <t>41, 443</t>
  </si>
  <si>
    <t>25,16</t>
  </si>
  <si>
    <t>1.07, 0.85</t>
  </si>
  <si>
    <t>10, 16</t>
  </si>
  <si>
    <t>0.87, 0.64</t>
  </si>
  <si>
    <t>N-Channel Mosfet</t>
  </si>
  <si>
    <t>2.5, 3</t>
  </si>
  <si>
    <t>0.3, 0.28</t>
  </si>
  <si>
    <t>35, 35</t>
  </si>
  <si>
    <t>13, 12</t>
  </si>
  <si>
    <t>35, 45</t>
  </si>
  <si>
    <t>65, 65</t>
  </si>
  <si>
    <t>8.8, 9.5</t>
  </si>
  <si>
    <t>18.7, 19.2</t>
  </si>
  <si>
    <t>850, 985</t>
  </si>
  <si>
    <t>8.56 (@5V)</t>
  </si>
  <si>
    <t>W-DFN5020-6</t>
  </si>
  <si>
    <t>13000 (@2.7V)</t>
  </si>
  <si>
    <t>3.8, 2.5</t>
  </si>
  <si>
    <t>55, 110</t>
  </si>
  <si>
    <t>65, 142</t>
  </si>
  <si>
    <t>85, 190</t>
  </si>
  <si>
    <t>1.5, 1.2</t>
  </si>
  <si>
    <t>5.4, 6.5</t>
  </si>
  <si>
    <t>12.3, 13.8</t>
  </si>
  <si>
    <t>422, 541</t>
  </si>
  <si>
    <t>TSSOP-8</t>
  </si>
  <si>
    <t>U-DFN3030-8</t>
  </si>
  <si>
    <t>12V N-CHANNEL ENHANCEMENT MODE MOSFET</t>
  </si>
  <si>
    <t>29 (@4V)</t>
  </si>
  <si>
    <t>X2-TSN1820-10</t>
  </si>
  <si>
    <t>45.7 (@4V)</t>
  </si>
  <si>
    <t>X4-DSN3118-6</t>
  </si>
  <si>
    <t>X3-DSN3518-6</t>
  </si>
  <si>
    <t>X3-DSN2718-6</t>
  </si>
  <si>
    <t>23.1 (@8V)</t>
  </si>
  <si>
    <t>19.6 (@8V)</t>
  </si>
  <si>
    <t>100V DUAL N-CHANNEL ENHANCEMENT MODE MOSFET</t>
  </si>
  <si>
    <t>PowerDI3333-8</t>
  </si>
  <si>
    <t>N-CHANNEL ENHANCEMENT MODE MOSFET</t>
  </si>
  <si>
    <t>PowerDI5060-8 (SWP) (Type R)</t>
  </si>
  <si>
    <t>14V N-CHANNEL ENHANCEMENT MODE MOSFET</t>
  </si>
  <si>
    <t>35.7 (@4V)</t>
  </si>
  <si>
    <t>X4-DSN3015-10</t>
  </si>
  <si>
    <t>4(@4V)</t>
  </si>
  <si>
    <t>X3-DSN3518-6 (Type B)</t>
  </si>
  <si>
    <t>X4-DSN2117-6</t>
  </si>
  <si>
    <t>X4-DSN2112-6</t>
  </si>
  <si>
    <t>X3-DSN2718-6 (Type B)</t>
  </si>
  <si>
    <t>.95 (@8V)</t>
  </si>
  <si>
    <t>X2-DFN1310-6</t>
  </si>
  <si>
    <t>U-DFN2030-6 (Type B)</t>
  </si>
  <si>
    <t>X4-DSN1717-4</t>
  </si>
  <si>
    <t>V-DFN2050-4</t>
  </si>
  <si>
    <t>57.4 (@8V)</t>
  </si>
  <si>
    <t>X1-WLB1818-4</t>
  </si>
  <si>
    <t>DUAL 20V N-CHANNEL ENHANCEMENT MODE MOSFET</t>
  </si>
  <si>
    <t>V-DFN3030-8</t>
  </si>
  <si>
    <t>18.4 (@8V)</t>
  </si>
  <si>
    <t>18.6 (@8V)</t>
  </si>
  <si>
    <t>X4-DSN1111-4</t>
  </si>
  <si>
    <t>N-CHANNEL ENHANCEMENT MODE FIELD MOSFET</t>
  </si>
  <si>
    <t>X2-WLB1616-4</t>
  </si>
  <si>
    <t>15 (@8V)</t>
  </si>
  <si>
    <t>75V N-CHANNEL ENHANCEMENT MODE MOSFET</t>
  </si>
  <si>
    <t>70V N-CHANNEL ENHANCEMENT MODE MOSFET</t>
  </si>
  <si>
    <t>X4-DSN3221-10</t>
  </si>
  <si>
    <t>20V DUAL N-CHANNEL ENHANCEMENT MODE MOSFET</t>
  </si>
  <si>
    <t>Dual N-CHANNEL ENHANCEMENT MODE MOSFET</t>
  </si>
  <si>
    <t>Dual N-Channel Enhancement Mode MOSFET</t>
  </si>
  <si>
    <t>X4-DSN3519-6</t>
  </si>
  <si>
    <t>30V N-CHANNEL ENHANCEMENT MODE MOSFET</t>
  </si>
  <si>
    <t>X4-DSN3415-10</t>
  </si>
  <si>
    <t>30V SYNCHRONOUS N-CHANNEL ENHANCEMENT MODE MOSFET</t>
  </si>
  <si>
    <t>12, 6</t>
  </si>
  <si>
    <t>2.1, 1.15</t>
  </si>
  <si>
    <t>4.7, 9.7</t>
  </si>
  <si>
    <t>650/1137</t>
  </si>
  <si>
    <t>PowerDI3333-8 (Type D)</t>
  </si>
  <si>
    <t>30V SYNCHRONOUS N-CHANNEL ENHANCEMENT MODE MOSFET POWERDI</t>
  </si>
  <si>
    <t>650, 1137</t>
  </si>
  <si>
    <t>14.3, 14.3 (@8V)</t>
  </si>
  <si>
    <t>16.1, 16.1</t>
  </si>
  <si>
    <t>1.2, 1.2</t>
  </si>
  <si>
    <t>3.3, 3.4</t>
  </si>
  <si>
    <t>30V DUAL N-CHANNEL ENHANCEMENT MODE MOSFET</t>
  </si>
  <si>
    <t>V-DFN3030-8 (Type J)</t>
  </si>
  <si>
    <t>22, 8 (@5V)</t>
  </si>
  <si>
    <t>2.1, 1.2</t>
  </si>
  <si>
    <t>2.8, 6.1</t>
  </si>
  <si>
    <t>370/766</t>
  </si>
  <si>
    <t>U-DFN2020-6 (SWP) (Type B)</t>
  </si>
  <si>
    <t>V-DFN3020-8 (Type N)</t>
  </si>
  <si>
    <t>3.6, 3.6</t>
  </si>
  <si>
    <t>5.6, 5.6</t>
  </si>
  <si>
    <t>11.3, 11.3</t>
  </si>
  <si>
    <t>395, 395</t>
  </si>
  <si>
    <t>3.4, 3.4</t>
  </si>
  <si>
    <t>6.6, 6.6</t>
  </si>
  <si>
    <t>278, 278</t>
  </si>
  <si>
    <t>DUAL NCHANNEL ENHANCEMENT MODE MOSFET</t>
  </si>
  <si>
    <t>5, 0.5</t>
  </si>
  <si>
    <t>DUAL N-CHANNEL ENHANCEMENT MODE FIELD EFFECT TRANSISTOR</t>
  </si>
  <si>
    <t>COMMON SOURCE DUAL N-CHANNEL ENHANCEMENT MODE FIELD EFFECT TRANSISTOR</t>
  </si>
  <si>
    <t>SOT353</t>
  </si>
  <si>
    <t>40V DUAL N-CHANNEL ENHANCEMENT MODE MOSFET</t>
  </si>
  <si>
    <t>50V N-Channel Enhancement Mode MOSFET</t>
  </si>
  <si>
    <t>0.41 @ 5V</t>
  </si>
  <si>
    <t>2000 @ 5V</t>
  </si>
  <si>
    <t>0.35 (@ 5V)</t>
  </si>
  <si>
    <t>2000 (@ 5V)</t>
  </si>
  <si>
    <t>0.48@5V</t>
  </si>
  <si>
    <t>2000@5V</t>
  </si>
  <si>
    <t xml:space="preserve">50V N-CHANNEL ENHANCEMENT MODE MOSFET
</t>
  </si>
  <si>
    <t>0.48 @ 5V</t>
  </si>
  <si>
    <t>0.43 @ 5V</t>
  </si>
  <si>
    <t>50V DUAL N-CHANNEL ENHANCEMENT MODE MOSFET</t>
  </si>
  <si>
    <t>4000 (@4V)</t>
  </si>
  <si>
    <t>30 @ 25V</t>
  </si>
  <si>
    <t>3000 (@5V)</t>
  </si>
  <si>
    <t>1287 @ 25V</t>
  </si>
  <si>
    <t>1800 (@5V)</t>
  </si>
  <si>
    <t>2400 (@3V)</t>
  </si>
  <si>
    <t>0.74 (@5V)</t>
  </si>
  <si>
    <t>INTEGRATED RELAY AND INDUCTIVE LOAD DRIVER</t>
  </si>
  <si>
    <t>2000 (@5V)</t>
  </si>
  <si>
    <t>3000 (@ 5V)</t>
  </si>
  <si>
    <t>8000 (@5V)</t>
  </si>
  <si>
    <t>6000 (@5V)</t>
  </si>
  <si>
    <t>23 @ 25V</t>
  </si>
  <si>
    <t>7500 (@5V)</t>
  </si>
  <si>
    <t>40V 175°C DUAL N-CHANNEL ENHANCEMENT MODE MOSFET</t>
  </si>
  <si>
    <t>60V 175°C DUAL N-CHANNEL ENHANCEMENT MODE MOSFET</t>
  </si>
  <si>
    <t>PowerDI5060-8</t>
  </si>
  <si>
    <t>60V 175°C N-CHANNEL ENHANCEMENT MODE MOSFET</t>
  </si>
  <si>
    <t>60V +175°C DUAL N-CHANNEL ENHANCEMENT MODE MOSFET</t>
  </si>
  <si>
    <t>60V +175°C N-CHANNEL ENHANCEMENT MODE MOSFET</t>
  </si>
  <si>
    <t>60V 175°C Dual N-Channel Enhancement Mode MOSFET</t>
  </si>
  <si>
    <t>60V DUAL N-CHANNEL 175°C MOSFET</t>
  </si>
  <si>
    <t>17.9 (@8V)</t>
  </si>
  <si>
    <t>20.8 (@8V)</t>
  </si>
  <si>
    <t>20V DUAL P-CHANNEL ENHANCEMENT MODE MOSFET</t>
  </si>
  <si>
    <t>19 (@8V)</t>
  </si>
  <si>
    <t>DUAL  P-CHANNEL ENHANCEMENT MODE MOSFET</t>
  </si>
  <si>
    <t>P-CHANNEL ENHANCEMENT MODE MOSFET</t>
  </si>
  <si>
    <t>U-DFN1616-6 (Type F)</t>
  </si>
  <si>
    <t>20V P-CHANNEL ENHANCEMENT MODE MOSFET</t>
  </si>
  <si>
    <t>DUAL PCHANNEL ENHANCEMENT MODE MOSFET</t>
  </si>
  <si>
    <t>Dual P-Channel Enhancement Mode MOSFET</t>
  </si>
  <si>
    <t>DUAL P-CHANNEL ENHANCEMENT MODE MOSFET
PowerDI5060-8</t>
  </si>
  <si>
    <t>25(@5v)</t>
  </si>
  <si>
    <t>28(@5V)</t>
  </si>
  <si>
    <t>17.4(@5V)</t>
  </si>
  <si>
    <t>29 (@5V)</t>
  </si>
  <si>
    <t>8.8 (@5V)</t>
  </si>
  <si>
    <t>DUAL P-CHANNEL ENHANCEMENT MODE FIELD EFFECT TRANSISTOR</t>
  </si>
  <si>
    <t>30V DUAL P-CHANNEL ENHANCEMENT MODE MOSFET</t>
  </si>
  <si>
    <t>PCHANNEL ENHANCEMENT MODE MOSFET</t>
  </si>
  <si>
    <t>40V Dual P-Channel Enhancement Mode MOSFET</t>
  </si>
  <si>
    <t>40V DUAL P-CHANNEL ENHANCEMENT MODE MOSFET</t>
  </si>
  <si>
    <t>6000 (@4V)</t>
  </si>
  <si>
    <t>0.22@5V</t>
  </si>
  <si>
    <t>8000@5V</t>
  </si>
  <si>
    <t xml:space="preserve">2.0 </t>
  </si>
  <si>
    <t>0.6@5V</t>
  </si>
  <si>
    <t>0.22 (@ 5V)</t>
  </si>
  <si>
    <t>8000 (@ 5V)</t>
  </si>
  <si>
    <t>0.6 (@ 5V)</t>
  </si>
  <si>
    <t>40V +175°C Dual P-Channel Enhancement Mode MOSFET</t>
  </si>
  <si>
    <t>175°C 60V DUAL P-CHANNEL ENHANCEMENT MODE MOSFET</t>
  </si>
  <si>
    <t>60V 175°C DUAL P-CHANNEL ENHANCEMENT MODE MOSFET</t>
  </si>
  <si>
    <t>PowerDI5060-8 (Type E)</t>
  </si>
  <si>
    <t>100V N-CHANNEL ENHANCEMENT MODE MOSFET</t>
  </si>
  <si>
    <t>100V Dual N-Channel Enhancement Mode MOSFET</t>
  </si>
  <si>
    <t>Dual 100V N-Channel Enhancement Mode MOSFET</t>
  </si>
  <si>
    <t>DUAL 24V N-CHANNEL ENHANCEMENT MODE MOSFET</t>
  </si>
  <si>
    <t>Asymmetric Dual N-Channel MOSFET</t>
  </si>
  <si>
    <t>11.6, 20.1</t>
  </si>
  <si>
    <t>6, 2</t>
  </si>
  <si>
    <t>7.5, 3.1</t>
  </si>
  <si>
    <t>0.8, 1.1</t>
  </si>
  <si>
    <t>7.2, 26.7</t>
  </si>
  <si>
    <t>15.9, 57.4</t>
  </si>
  <si>
    <t>1010, 4016</t>
  </si>
  <si>
    <t>PowerDI3333-8 (Type F)</t>
  </si>
  <si>
    <t>DUAL 30V N-CHANNEL ENHANCEMENT MODE MOSFET</t>
  </si>
  <si>
    <t>11, 14</t>
  </si>
  <si>
    <t>35, 50</t>
  </si>
  <si>
    <t>11.1, 6</t>
  </si>
  <si>
    <t>14, 10</t>
  </si>
  <si>
    <t>6.3, 8.4</t>
  </si>
  <si>
    <t>12.6, 16.7</t>
  </si>
  <si>
    <t>841, 1155</t>
  </si>
  <si>
    <t>PowerDI5060-8 (Type S)</t>
  </si>
  <si>
    <t>20, 16</t>
  </si>
  <si>
    <t>V-DFN3030-8 (Type K)</t>
  </si>
  <si>
    <t>PowerDI3333-8 (Type UXD)</t>
  </si>
  <si>
    <t>V-DFN3030-8 (Type KS)</t>
  </si>
  <si>
    <t>20, 20/16</t>
  </si>
  <si>
    <t>8, 10.7</t>
  </si>
  <si>
    <t>21.5, 28.9</t>
  </si>
  <si>
    <t>20, 11.1</t>
  </si>
  <si>
    <t>32, 13.8</t>
  </si>
  <si>
    <t>6, 6.4</t>
  </si>
  <si>
    <t>13.2, 13.8</t>
  </si>
  <si>
    <t>641, 748</t>
  </si>
  <si>
    <t>Symmetric Dual N-Channel MOSFET</t>
  </si>
  <si>
    <t>16,12</t>
  </si>
  <si>
    <t xml:space="preserve">2.5, 2.9 </t>
  </si>
  <si>
    <t>3.2, 3.6</t>
  </si>
  <si>
    <t>15.6, 15.1</t>
  </si>
  <si>
    <t>31.7, 32</t>
  </si>
  <si>
    <t>2101, 2106</t>
  </si>
  <si>
    <t>PowerDI3333-8 (Type G)</t>
  </si>
  <si>
    <t>17, 15.3</t>
  </si>
  <si>
    <t>4.7, 5.8</t>
  </si>
  <si>
    <t>5.7, 7.3</t>
  </si>
  <si>
    <t>14.5, 7.5</t>
  </si>
  <si>
    <t>22.7, 16.3</t>
  </si>
  <si>
    <t>1510, 1032</t>
  </si>
  <si>
    <t>40V N-CHANNEL ENHANCEMENT MODE MOSFET</t>
  </si>
  <si>
    <t>DUAL 40V N-CHANNEL ENHANCEMENT MODE MOSFET</t>
  </si>
  <si>
    <t>V-DFN3030-8 (Type H)</t>
  </si>
  <si>
    <t>60V DUAL N-CHANNEL ENHANCEMENT MODE MOSFET PowerDI5060-8</t>
  </si>
  <si>
    <t>100V 175°C N-CHANNEL ENHANCEMENT MODE MOSFET</t>
  </si>
  <si>
    <t>100V 175°C DUAL N-CHANNEL ENHANCEMENT MODE MOSFET</t>
  </si>
  <si>
    <t>100V +175°C Dual N-Channel Enhancement Mode MOSFET</t>
  </si>
  <si>
    <t>100V 175°C Dual N-Channel Enhancement Mode MOSFET</t>
  </si>
  <si>
    <t>100V 175°C DUAL CHANNEL ENHANCEMENT MODE MOSFET
PowerDI5060-8</t>
  </si>
  <si>
    <t>100V 175°C DUAL CHANNEL ENHANCEMENT MODE MOSFET</t>
  </si>
  <si>
    <t>40V +175°C DUAL N-CHANNEL ENHANCEMENT MODE MOSFET</t>
  </si>
  <si>
    <t>40V +175°C N-CHANNEL ENHANCEMENT MODE MOSFET</t>
  </si>
  <si>
    <t>PowerDI5060-8 (Type C), PowerDI5060-8/SWP (Type UXD)</t>
  </si>
  <si>
    <t xml:space="preserve">51.7 </t>
  </si>
  <si>
    <t>80V 175°C DUAL N-CHANNEL ENHANCEMENT MODE MOSFET 
PowerDI5060-8</t>
  </si>
  <si>
    <t>6.4, 5.4</t>
  </si>
  <si>
    <t>35, 48</t>
  </si>
  <si>
    <t>50, 70</t>
  </si>
  <si>
    <t>9.2, 12.9 (@5V)</t>
  </si>
  <si>
    <t>17.5, 24.9</t>
  </si>
  <si>
    <t>796, 970</t>
  </si>
  <si>
    <t>50,70</t>
  </si>
  <si>
    <t>5.4, 4.4</t>
  </si>
  <si>
    <t>65, 110</t>
  </si>
  <si>
    <t>6.9, 8.3 (@5V)</t>
  </si>
  <si>
    <t>12.2, 15.8</t>
  </si>
  <si>
    <t>600, 630</t>
  </si>
  <si>
    <t>7.6, 6.3</t>
  </si>
  <si>
    <t>25, 35</t>
  </si>
  <si>
    <t>30, 50</t>
  </si>
  <si>
    <t>19.4, 25 (@5V)</t>
  </si>
  <si>
    <t>36, 45</t>
  </si>
  <si>
    <t>1800, 1603</t>
  </si>
  <si>
    <t>3.7, 2.7</t>
  </si>
  <si>
    <t>120, 210</t>
  </si>
  <si>
    <t>180, 330</t>
  </si>
  <si>
    <t>2.3, 3.8</t>
  </si>
  <si>
    <t>3.9, 6.4</t>
  </si>
  <si>
    <t>190, 206</t>
  </si>
  <si>
    <t>W-DFN3020-8 (Type B)</t>
  </si>
  <si>
    <t>30V SO8 Complementary dual enhancement mode MOSFET</t>
  </si>
  <si>
    <t>7.3, 5.3</t>
  </si>
  <si>
    <t>39, 80</t>
  </si>
  <si>
    <t>12.9, 12.7</t>
  </si>
  <si>
    <t>608, 670</t>
  </si>
  <si>
    <t>4.7, 3.9</t>
  </si>
  <si>
    <t>55, 105</t>
  </si>
  <si>
    <t>75, 125</t>
  </si>
  <si>
    <t>11, 12.1 (@5V)</t>
  </si>
  <si>
    <t>20.4, 24.2</t>
  </si>
  <si>
    <t>1063, 1021</t>
  </si>
  <si>
    <t>5.2, 4.7</t>
  </si>
  <si>
    <t>50, 60</t>
  </si>
  <si>
    <t>75, 100</t>
  </si>
  <si>
    <t>17, 26</t>
  </si>
  <si>
    <t>770, 1000</t>
  </si>
  <si>
    <t>5.1, 4.8</t>
  </si>
  <si>
    <t>45, 55</t>
  </si>
  <si>
    <t>70, 80</t>
  </si>
  <si>
    <t>12.4, 23 (@5V)</t>
  </si>
  <si>
    <t>24.2, 44</t>
  </si>
  <si>
    <t>1407, 1508</t>
  </si>
  <si>
    <t>MSOP-8</t>
  </si>
  <si>
    <t>300 (@6V)</t>
  </si>
  <si>
    <t>4.2 (@5V)</t>
  </si>
  <si>
    <t>19.9 (@5V)</t>
  </si>
  <si>
    <t>9.2 (@5V)</t>
  </si>
  <si>
    <t>3.7, 3.0</t>
  </si>
  <si>
    <t>7.3, 5.7</t>
  </si>
  <si>
    <t>7.1, 5.6</t>
  </si>
  <si>
    <t>1407 @ 40V</t>
  </si>
  <si>
    <t>3 (@5V)</t>
  </si>
  <si>
    <t>330 @ 40V</t>
  </si>
  <si>
    <t>11 (@5V)</t>
  </si>
  <si>
    <t>17.2 (@5V)</t>
  </si>
  <si>
    <t>8.28 (@5V)</t>
  </si>
  <si>
    <t>12.1 (@5V)</t>
  </si>
  <si>
    <t>DUAL P-CHANNEL 60V ENHANCEMENT MODE MOSFET</t>
  </si>
  <si>
    <t>23 (@5V)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</si>
</sst>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2N7002DW" TargetMode="External"/><Relationship Id="rId_hyperlink_2" Type="http://schemas.openxmlformats.org/officeDocument/2006/relationships/hyperlink" Target="https://www.diodes.com/assets/Datasheets/2N7002DW.pdf" TargetMode="External"/><Relationship Id="rId_hyperlink_3" Type="http://schemas.openxmlformats.org/officeDocument/2006/relationships/hyperlink" Target="https://www.diodes.com/part/view/2N7002DWK" TargetMode="External"/><Relationship Id="rId_hyperlink_4" Type="http://schemas.openxmlformats.org/officeDocument/2006/relationships/hyperlink" Target="https://www.diodes.com/assets/Datasheets/2N7002DWK.pdf" TargetMode="External"/><Relationship Id="rId_hyperlink_5" Type="http://schemas.openxmlformats.org/officeDocument/2006/relationships/hyperlink" Target="https://www.diodes.com/part/view/2N7002DWQ" TargetMode="External"/><Relationship Id="rId_hyperlink_6" Type="http://schemas.openxmlformats.org/officeDocument/2006/relationships/hyperlink" Target="https://www.diodes.com/assets/Datasheets/2N7002DWQ.pdf" TargetMode="External"/><Relationship Id="rId_hyperlink_7" Type="http://schemas.openxmlformats.org/officeDocument/2006/relationships/hyperlink" Target="https://www.diodes.com/part/view/2N7002DWS" TargetMode="External"/><Relationship Id="rId_hyperlink_8" Type="http://schemas.openxmlformats.org/officeDocument/2006/relationships/hyperlink" Target="https://www.diodes.com/assets/Datasheets/2N7002DWS.pdf" TargetMode="External"/><Relationship Id="rId_hyperlink_9" Type="http://schemas.openxmlformats.org/officeDocument/2006/relationships/hyperlink" Target="https://www.diodes.com/part/view/2N7002VAC" TargetMode="External"/><Relationship Id="rId_hyperlink_10" Type="http://schemas.openxmlformats.org/officeDocument/2006/relationships/hyperlink" Target="https://www.diodes.com/assets/Datasheets/ds30639.pdf" TargetMode="External"/><Relationship Id="rId_hyperlink_11" Type="http://schemas.openxmlformats.org/officeDocument/2006/relationships/hyperlink" Target="https://www.diodes.com/part/view/2N7002VC" TargetMode="External"/><Relationship Id="rId_hyperlink_12" Type="http://schemas.openxmlformats.org/officeDocument/2006/relationships/hyperlink" Target="https://www.diodes.com/assets/Datasheets/ds30639.pdf" TargetMode="External"/><Relationship Id="rId_hyperlink_13" Type="http://schemas.openxmlformats.org/officeDocument/2006/relationships/hyperlink" Target="https://www.diodes.com/part/view/BSS138DW" TargetMode="External"/><Relationship Id="rId_hyperlink_14" Type="http://schemas.openxmlformats.org/officeDocument/2006/relationships/hyperlink" Target="https://www.diodes.com/assets/Datasheets/ds30203.pdf" TargetMode="External"/><Relationship Id="rId_hyperlink_15" Type="http://schemas.openxmlformats.org/officeDocument/2006/relationships/hyperlink" Target="https://www.diodes.com/part/view/BSS138DWK" TargetMode="External"/><Relationship Id="rId_hyperlink_16" Type="http://schemas.openxmlformats.org/officeDocument/2006/relationships/hyperlink" Target="https://www.diodes.com/assets/Datasheets/BSS138DWK.pdf" TargetMode="External"/><Relationship Id="rId_hyperlink_17" Type="http://schemas.openxmlformats.org/officeDocument/2006/relationships/hyperlink" Target="https://www.diodes.com/part/view/BSS138DWQ" TargetMode="External"/><Relationship Id="rId_hyperlink_18" Type="http://schemas.openxmlformats.org/officeDocument/2006/relationships/hyperlink" Target="https://www.diodes.com/assets/Datasheets/BSS138DWQ.pdf" TargetMode="External"/><Relationship Id="rId_hyperlink_19" Type="http://schemas.openxmlformats.org/officeDocument/2006/relationships/hyperlink" Target="https://www.diodes.com/part/view/BSS8402DW" TargetMode="External"/><Relationship Id="rId_hyperlink_20" Type="http://schemas.openxmlformats.org/officeDocument/2006/relationships/hyperlink" Target="https://www.diodes.com/assets/Datasheets/ds30380.pdf" TargetMode="External"/><Relationship Id="rId_hyperlink_21" Type="http://schemas.openxmlformats.org/officeDocument/2006/relationships/hyperlink" Target="https://www.diodes.com/part/view/BSS84DW" TargetMode="External"/><Relationship Id="rId_hyperlink_22" Type="http://schemas.openxmlformats.org/officeDocument/2006/relationships/hyperlink" Target="https://www.diodes.com/assets/Datasheets/BSS84DW.pdf" TargetMode="External"/><Relationship Id="rId_hyperlink_23" Type="http://schemas.openxmlformats.org/officeDocument/2006/relationships/hyperlink" Target="https://www.diodes.com/part/view/BSS84DWQ" TargetMode="External"/><Relationship Id="rId_hyperlink_24" Type="http://schemas.openxmlformats.org/officeDocument/2006/relationships/hyperlink" Target="https://www.diodes.com/assets/Datasheets/BSS84DWQ.pdf" TargetMode="External"/><Relationship Id="rId_hyperlink_25" Type="http://schemas.openxmlformats.org/officeDocument/2006/relationships/hyperlink" Target="https://www.diodes.com/part/view/DMC1015UPD" TargetMode="External"/><Relationship Id="rId_hyperlink_26" Type="http://schemas.openxmlformats.org/officeDocument/2006/relationships/hyperlink" Target="https://www.diodes.com/assets/Datasheets/DMC1015UPD.pdf" TargetMode="External"/><Relationship Id="rId_hyperlink_27" Type="http://schemas.openxmlformats.org/officeDocument/2006/relationships/hyperlink" Target="https://www.diodes.com/part/view/DMC1016UPD" TargetMode="External"/><Relationship Id="rId_hyperlink_28" Type="http://schemas.openxmlformats.org/officeDocument/2006/relationships/hyperlink" Target="https://www.diodes.com/assets/Datasheets/DMC1016UPD.pdf" TargetMode="External"/><Relationship Id="rId_hyperlink_29" Type="http://schemas.openxmlformats.org/officeDocument/2006/relationships/hyperlink" Target="https://www.diodes.com/part/view/DMC1018UPD" TargetMode="External"/><Relationship Id="rId_hyperlink_30" Type="http://schemas.openxmlformats.org/officeDocument/2006/relationships/hyperlink" Target="https://www.diodes.com/assets/Datasheets/DMC1018UPD.pdf" TargetMode="External"/><Relationship Id="rId_hyperlink_31" Type="http://schemas.openxmlformats.org/officeDocument/2006/relationships/hyperlink" Target="https://www.diodes.com/part/view/DMC1018UPDWQ" TargetMode="External"/><Relationship Id="rId_hyperlink_32" Type="http://schemas.openxmlformats.org/officeDocument/2006/relationships/hyperlink" Target="https://www.diodes.com/assets/Datasheets/DMC1018UPDWQ.pdf" TargetMode="External"/><Relationship Id="rId_hyperlink_33" Type="http://schemas.openxmlformats.org/officeDocument/2006/relationships/hyperlink" Target="https://www.diodes.com/part/view/DMC1028UFDB" TargetMode="External"/><Relationship Id="rId_hyperlink_34" Type="http://schemas.openxmlformats.org/officeDocument/2006/relationships/hyperlink" Target="https://www.diodes.com/assets/Datasheets/DMC1028UFDB.pdf" TargetMode="External"/><Relationship Id="rId_hyperlink_35" Type="http://schemas.openxmlformats.org/officeDocument/2006/relationships/hyperlink" Target="https://www.diodes.com/part/view/DMC1028UVT" TargetMode="External"/><Relationship Id="rId_hyperlink_36" Type="http://schemas.openxmlformats.org/officeDocument/2006/relationships/hyperlink" Target="https://www.diodes.com/assets/Datasheets/DMC1028UVT.pdf" TargetMode="External"/><Relationship Id="rId_hyperlink_37" Type="http://schemas.openxmlformats.org/officeDocument/2006/relationships/hyperlink" Target="https://www.diodes.com/part/view/DMC1029UFDB" TargetMode="External"/><Relationship Id="rId_hyperlink_38" Type="http://schemas.openxmlformats.org/officeDocument/2006/relationships/hyperlink" Target="https://www.diodes.com/assets/Datasheets/DMC1029UFDB.pdf" TargetMode="External"/><Relationship Id="rId_hyperlink_39" Type="http://schemas.openxmlformats.org/officeDocument/2006/relationships/hyperlink" Target="https://www.diodes.com/part/view/DMC1030UFDB" TargetMode="External"/><Relationship Id="rId_hyperlink_40" Type="http://schemas.openxmlformats.org/officeDocument/2006/relationships/hyperlink" Target="https://www.diodes.com/assets/Datasheets/DMC1030UFDB.pdf" TargetMode="External"/><Relationship Id="rId_hyperlink_41" Type="http://schemas.openxmlformats.org/officeDocument/2006/relationships/hyperlink" Target="https://www.diodes.com/part/view/DMC10H172SSD" TargetMode="External"/><Relationship Id="rId_hyperlink_42" Type="http://schemas.openxmlformats.org/officeDocument/2006/relationships/hyperlink" Target="https://www.diodes.com/assets/Datasheets/DMC10H172SSD.pdf" TargetMode="External"/><Relationship Id="rId_hyperlink_43" Type="http://schemas.openxmlformats.org/officeDocument/2006/relationships/hyperlink" Target="https://www.diodes.com/part/view/DMC10H220LSD" TargetMode="External"/><Relationship Id="rId_hyperlink_44" Type="http://schemas.openxmlformats.org/officeDocument/2006/relationships/hyperlink" Target="https://www.diodes.com/assets/Datasheets/DMC10H220LSD.pdf" TargetMode="External"/><Relationship Id="rId_hyperlink_45" Type="http://schemas.openxmlformats.org/officeDocument/2006/relationships/hyperlink" Target="https://www.diodes.com/part/view/DMC1229UFDB" TargetMode="External"/><Relationship Id="rId_hyperlink_46" Type="http://schemas.openxmlformats.org/officeDocument/2006/relationships/hyperlink" Target="https://www.diodes.com/assets/Datasheets/DMC1229UFDB.pdf" TargetMode="External"/><Relationship Id="rId_hyperlink_47" Type="http://schemas.openxmlformats.org/officeDocument/2006/relationships/hyperlink" Target="https://www.diodes.com/part/view/DMC2004DWK" TargetMode="External"/><Relationship Id="rId_hyperlink_48" Type="http://schemas.openxmlformats.org/officeDocument/2006/relationships/hyperlink" Target="https://www.diodes.com/assets/Datasheets/ds31114.pdf" TargetMode="External"/><Relationship Id="rId_hyperlink_49" Type="http://schemas.openxmlformats.org/officeDocument/2006/relationships/hyperlink" Target="https://www.diodes.com/part/view/DMC2004LPK" TargetMode="External"/><Relationship Id="rId_hyperlink_50" Type="http://schemas.openxmlformats.org/officeDocument/2006/relationships/hyperlink" Target="https://www.diodes.com/assets/Datasheets/ds30854.pdf" TargetMode="External"/><Relationship Id="rId_hyperlink_51" Type="http://schemas.openxmlformats.org/officeDocument/2006/relationships/hyperlink" Target="https://www.diodes.com/part/view/DMC2020USD" TargetMode="External"/><Relationship Id="rId_hyperlink_52" Type="http://schemas.openxmlformats.org/officeDocument/2006/relationships/hyperlink" Target="https://www.diodes.com/assets/Datasheets/DMC2020USD.pdf" TargetMode="External"/><Relationship Id="rId_hyperlink_53" Type="http://schemas.openxmlformats.org/officeDocument/2006/relationships/hyperlink" Target="https://www.diodes.com/part/view/DMC2025UFDB" TargetMode="External"/><Relationship Id="rId_hyperlink_54" Type="http://schemas.openxmlformats.org/officeDocument/2006/relationships/hyperlink" Target="https://www.diodes.com/assets/Datasheets/DMC2025UFDB.pdf" TargetMode="External"/><Relationship Id="rId_hyperlink_55" Type="http://schemas.openxmlformats.org/officeDocument/2006/relationships/hyperlink" Target="https://www.diodes.com/part/view/DMC2025UFDBQ" TargetMode="External"/><Relationship Id="rId_hyperlink_56" Type="http://schemas.openxmlformats.org/officeDocument/2006/relationships/hyperlink" Target="https://www.diodes.com/assets/Datasheets/DMC2025UFDBQ.pdf" TargetMode="External"/><Relationship Id="rId_hyperlink_57" Type="http://schemas.openxmlformats.org/officeDocument/2006/relationships/hyperlink" Target="https://www.diodes.com/part/view/DMC2041UFDB" TargetMode="External"/><Relationship Id="rId_hyperlink_58" Type="http://schemas.openxmlformats.org/officeDocument/2006/relationships/hyperlink" Target="https://www.diodes.com/assets/Datasheets/DMC2041UFDB.pdf" TargetMode="External"/><Relationship Id="rId_hyperlink_59" Type="http://schemas.openxmlformats.org/officeDocument/2006/relationships/hyperlink" Target="https://www.diodes.com/part/view/DMC2053UFDB" TargetMode="External"/><Relationship Id="rId_hyperlink_60" Type="http://schemas.openxmlformats.org/officeDocument/2006/relationships/hyperlink" Target="https://www.diodes.com/assets/Datasheets/DMC2053UFDB.pdf" TargetMode="External"/><Relationship Id="rId_hyperlink_61" Type="http://schemas.openxmlformats.org/officeDocument/2006/relationships/hyperlink" Target="https://www.diodes.com/part/view/DMC2053UFDBQ" TargetMode="External"/><Relationship Id="rId_hyperlink_62" Type="http://schemas.openxmlformats.org/officeDocument/2006/relationships/hyperlink" Target="https://www.diodes.com/assets/Datasheets/DMC2053UFDBQ.pdf" TargetMode="External"/><Relationship Id="rId_hyperlink_63" Type="http://schemas.openxmlformats.org/officeDocument/2006/relationships/hyperlink" Target="https://www.diodes.com/part/view/DMC2053UVT" TargetMode="External"/><Relationship Id="rId_hyperlink_64" Type="http://schemas.openxmlformats.org/officeDocument/2006/relationships/hyperlink" Target="https://www.diodes.com/assets/Datasheets/DMC2053UVT.pdf" TargetMode="External"/><Relationship Id="rId_hyperlink_65" Type="http://schemas.openxmlformats.org/officeDocument/2006/relationships/hyperlink" Target="https://www.diodes.com/part/view/DMC2053UVTQ" TargetMode="External"/><Relationship Id="rId_hyperlink_66" Type="http://schemas.openxmlformats.org/officeDocument/2006/relationships/hyperlink" Target="https://www.diodes.com/assets/Datasheets/DMC2053UVTQ.pdf" TargetMode="External"/><Relationship Id="rId_hyperlink_67" Type="http://schemas.openxmlformats.org/officeDocument/2006/relationships/hyperlink" Target="https://www.diodes.com/part/view/DMC2057UVT" TargetMode="External"/><Relationship Id="rId_hyperlink_68" Type="http://schemas.openxmlformats.org/officeDocument/2006/relationships/hyperlink" Target="https://www.diodes.com/assets/Datasheets/DMC2057UVT.pdf" TargetMode="External"/><Relationship Id="rId_hyperlink_69" Type="http://schemas.openxmlformats.org/officeDocument/2006/relationships/hyperlink" Target="https://www.diodes.com/part/view/DMC21D1UDA" TargetMode="External"/><Relationship Id="rId_hyperlink_70" Type="http://schemas.openxmlformats.org/officeDocument/2006/relationships/hyperlink" Target="https://www.diodes.com/assets/Datasheets/DMC21D1UDA.pdf" TargetMode="External"/><Relationship Id="rId_hyperlink_71" Type="http://schemas.openxmlformats.org/officeDocument/2006/relationships/hyperlink" Target="https://www.diodes.com/part/view/DMC2400UV" TargetMode="External"/><Relationship Id="rId_hyperlink_72" Type="http://schemas.openxmlformats.org/officeDocument/2006/relationships/hyperlink" Target="https://www.diodes.com/assets/Datasheets/DMC2400UV.pdf" TargetMode="External"/><Relationship Id="rId_hyperlink_73" Type="http://schemas.openxmlformats.org/officeDocument/2006/relationships/hyperlink" Target="https://www.diodes.com/part/view/DMC2400UVQ" TargetMode="External"/><Relationship Id="rId_hyperlink_74" Type="http://schemas.openxmlformats.org/officeDocument/2006/relationships/hyperlink" Target="https://www.diodes.com/assets/Datasheets/DMC2400UVQ.pdf" TargetMode="External"/><Relationship Id="rId_hyperlink_75" Type="http://schemas.openxmlformats.org/officeDocument/2006/relationships/hyperlink" Target="https://www.diodes.com/part/view/DMC2450UV" TargetMode="External"/><Relationship Id="rId_hyperlink_76" Type="http://schemas.openxmlformats.org/officeDocument/2006/relationships/hyperlink" Target="https://www.diodes.com/assets/Datasheets/DMC2450UV.pdf" TargetMode="External"/><Relationship Id="rId_hyperlink_77" Type="http://schemas.openxmlformats.org/officeDocument/2006/relationships/hyperlink" Target="https://www.diodes.com/part/view/DMC25D0UVT" TargetMode="External"/><Relationship Id="rId_hyperlink_78" Type="http://schemas.openxmlformats.org/officeDocument/2006/relationships/hyperlink" Target="https://www.diodes.com/assets/Datasheets/DMC25D0UVT.pdf" TargetMode="External"/><Relationship Id="rId_hyperlink_79" Type="http://schemas.openxmlformats.org/officeDocument/2006/relationships/hyperlink" Target="https://www.diodes.com/part/view/DMC25D1UVT" TargetMode="External"/><Relationship Id="rId_hyperlink_80" Type="http://schemas.openxmlformats.org/officeDocument/2006/relationships/hyperlink" Target="https://www.diodes.com/assets/Datasheets/DMC25D1UVT.pdf" TargetMode="External"/><Relationship Id="rId_hyperlink_81" Type="http://schemas.openxmlformats.org/officeDocument/2006/relationships/hyperlink" Target="https://www.diodes.com/part/view/DMC2700UDM" TargetMode="External"/><Relationship Id="rId_hyperlink_82" Type="http://schemas.openxmlformats.org/officeDocument/2006/relationships/hyperlink" Target="https://www.diodes.com/assets/Datasheets/DMC2700UDM.pdf" TargetMode="External"/><Relationship Id="rId_hyperlink_83" Type="http://schemas.openxmlformats.org/officeDocument/2006/relationships/hyperlink" Target="https://www.diodes.com/part/view/DMC2710UDW" TargetMode="External"/><Relationship Id="rId_hyperlink_84" Type="http://schemas.openxmlformats.org/officeDocument/2006/relationships/hyperlink" Target="https://www.diodes.com/assets/Datasheets/DMC2710UDW.pdf" TargetMode="External"/><Relationship Id="rId_hyperlink_85" Type="http://schemas.openxmlformats.org/officeDocument/2006/relationships/hyperlink" Target="https://www.diodes.com/part/view/DMC2710UDWQ" TargetMode="External"/><Relationship Id="rId_hyperlink_86" Type="http://schemas.openxmlformats.org/officeDocument/2006/relationships/hyperlink" Target="https://www.diodes.com/assets/Datasheets/DMC2710UDWQ.pdf" TargetMode="External"/><Relationship Id="rId_hyperlink_87" Type="http://schemas.openxmlformats.org/officeDocument/2006/relationships/hyperlink" Target="https://www.diodes.com/part/view/DMC2710UV" TargetMode="External"/><Relationship Id="rId_hyperlink_88" Type="http://schemas.openxmlformats.org/officeDocument/2006/relationships/hyperlink" Target="https://www.diodes.com/assets/Datasheets/DMC2710UV.pdf" TargetMode="External"/><Relationship Id="rId_hyperlink_89" Type="http://schemas.openxmlformats.org/officeDocument/2006/relationships/hyperlink" Target="https://www.diodes.com/part/view/DMC2710UVQ" TargetMode="External"/><Relationship Id="rId_hyperlink_90" Type="http://schemas.openxmlformats.org/officeDocument/2006/relationships/hyperlink" Target="https://www.diodes.com/assets/Datasheets/DMC2710UVQ.pdf" TargetMode="External"/><Relationship Id="rId_hyperlink_91" Type="http://schemas.openxmlformats.org/officeDocument/2006/relationships/hyperlink" Target="https://www.diodes.com/part/view/DMC2710UVT" TargetMode="External"/><Relationship Id="rId_hyperlink_92" Type="http://schemas.openxmlformats.org/officeDocument/2006/relationships/hyperlink" Target="https://www.diodes.com/assets/Datasheets/DMC2710UVT.pdf" TargetMode="External"/><Relationship Id="rId_hyperlink_93" Type="http://schemas.openxmlformats.org/officeDocument/2006/relationships/hyperlink" Target="https://www.diodes.com/part/view/DMC2990UDJ" TargetMode="External"/><Relationship Id="rId_hyperlink_94" Type="http://schemas.openxmlformats.org/officeDocument/2006/relationships/hyperlink" Target="https://www.diodes.com/assets/Datasheets/DMC2990UDJ.pdf" TargetMode="External"/><Relationship Id="rId_hyperlink_95" Type="http://schemas.openxmlformats.org/officeDocument/2006/relationships/hyperlink" Target="https://www.diodes.com/part/view/DMC2990UDJQ" TargetMode="External"/><Relationship Id="rId_hyperlink_96" Type="http://schemas.openxmlformats.org/officeDocument/2006/relationships/hyperlink" Target="https://www.diodes.com/assets/Datasheets/DMC2990UDJQ.pdf" TargetMode="External"/><Relationship Id="rId_hyperlink_97" Type="http://schemas.openxmlformats.org/officeDocument/2006/relationships/hyperlink" Target="https://www.diodes.com/part/view/DMC2991UDA" TargetMode="External"/><Relationship Id="rId_hyperlink_98" Type="http://schemas.openxmlformats.org/officeDocument/2006/relationships/hyperlink" Target="https://www.diodes.com/assets/Datasheets/DMC2991UDA.pdf" TargetMode="External"/><Relationship Id="rId_hyperlink_99" Type="http://schemas.openxmlformats.org/officeDocument/2006/relationships/hyperlink" Target="https://www.diodes.com/part/view/DMC2991UDJ" TargetMode="External"/><Relationship Id="rId_hyperlink_100" Type="http://schemas.openxmlformats.org/officeDocument/2006/relationships/hyperlink" Target="https://www.diodes.com/assets/Datasheets/DMC2991UDJ.pdf" TargetMode="External"/><Relationship Id="rId_hyperlink_101" Type="http://schemas.openxmlformats.org/officeDocument/2006/relationships/hyperlink" Target="https://www.diodes.com/part/view/DMC2991UDR4" TargetMode="External"/><Relationship Id="rId_hyperlink_102" Type="http://schemas.openxmlformats.org/officeDocument/2006/relationships/hyperlink" Target="https://www.diodes.com/assets/Datasheets/DMC2991UDR4.pdf" TargetMode="External"/><Relationship Id="rId_hyperlink_103" Type="http://schemas.openxmlformats.org/officeDocument/2006/relationships/hyperlink" Target="https://www.diodes.com/part/view/DMC3016LDV" TargetMode="External"/><Relationship Id="rId_hyperlink_104" Type="http://schemas.openxmlformats.org/officeDocument/2006/relationships/hyperlink" Target="https://www.diodes.com/assets/Datasheets/DMC3016LDV.pdf" TargetMode="External"/><Relationship Id="rId_hyperlink_105" Type="http://schemas.openxmlformats.org/officeDocument/2006/relationships/hyperlink" Target="https://www.diodes.com/part/view/DMC3016LNS" TargetMode="External"/><Relationship Id="rId_hyperlink_106" Type="http://schemas.openxmlformats.org/officeDocument/2006/relationships/hyperlink" Target="https://www.diodes.com/assets/Datasheets/DMC3016LNS.pdf" TargetMode="External"/><Relationship Id="rId_hyperlink_107" Type="http://schemas.openxmlformats.org/officeDocument/2006/relationships/hyperlink" Target="https://www.diodes.com/part/view/DMC3016LSD" TargetMode="External"/><Relationship Id="rId_hyperlink_108" Type="http://schemas.openxmlformats.org/officeDocument/2006/relationships/hyperlink" Target="https://www.diodes.com/assets/Datasheets/DMC3016LSD.pdf" TargetMode="External"/><Relationship Id="rId_hyperlink_109" Type="http://schemas.openxmlformats.org/officeDocument/2006/relationships/hyperlink" Target="https://www.diodes.com/part/view/DMC3020UDVW" TargetMode="External"/><Relationship Id="rId_hyperlink_110" Type="http://schemas.openxmlformats.org/officeDocument/2006/relationships/hyperlink" Target="https://www.diodes.com/assets/Datasheets/DMC3020UDVW.pdf" TargetMode="External"/><Relationship Id="rId_hyperlink_111" Type="http://schemas.openxmlformats.org/officeDocument/2006/relationships/hyperlink" Target="https://www.diodes.com/part/view/DMC3021LSD" TargetMode="External"/><Relationship Id="rId_hyperlink_112" Type="http://schemas.openxmlformats.org/officeDocument/2006/relationships/hyperlink" Target="https://www.diodes.com/assets/Datasheets/ds32152.pdf" TargetMode="External"/><Relationship Id="rId_hyperlink_113" Type="http://schemas.openxmlformats.org/officeDocument/2006/relationships/hyperlink" Target="https://www.diodes.com/part/view/DMC3021LSDQ" TargetMode="External"/><Relationship Id="rId_hyperlink_114" Type="http://schemas.openxmlformats.org/officeDocument/2006/relationships/hyperlink" Target="https://www.diodes.com/assets/Datasheets/DMC3021LSDQ.pdf" TargetMode="External"/><Relationship Id="rId_hyperlink_115" Type="http://schemas.openxmlformats.org/officeDocument/2006/relationships/hyperlink" Target="https://www.diodes.com/part/view/DMC3025LDV" TargetMode="External"/><Relationship Id="rId_hyperlink_116" Type="http://schemas.openxmlformats.org/officeDocument/2006/relationships/hyperlink" Target="https://www.diodes.com/assets/Datasheets/DMC3025LDV.pdf" TargetMode="External"/><Relationship Id="rId_hyperlink_117" Type="http://schemas.openxmlformats.org/officeDocument/2006/relationships/hyperlink" Target="https://www.diodes.com/part/view/DMC3025LNS" TargetMode="External"/><Relationship Id="rId_hyperlink_118" Type="http://schemas.openxmlformats.org/officeDocument/2006/relationships/hyperlink" Target="https://www.diodes.com/assets/Datasheets/DMC3025LNS.pdf" TargetMode="External"/><Relationship Id="rId_hyperlink_119" Type="http://schemas.openxmlformats.org/officeDocument/2006/relationships/hyperlink" Target="https://www.diodes.com/part/view/DMC3025LSD" TargetMode="External"/><Relationship Id="rId_hyperlink_120" Type="http://schemas.openxmlformats.org/officeDocument/2006/relationships/hyperlink" Target="https://www.diodes.com/assets/Datasheets/DMC3025LSD.pdf" TargetMode="External"/><Relationship Id="rId_hyperlink_121" Type="http://schemas.openxmlformats.org/officeDocument/2006/relationships/hyperlink" Target="https://www.diodes.com/part/view/DMC3025LSDQ" TargetMode="External"/><Relationship Id="rId_hyperlink_122" Type="http://schemas.openxmlformats.org/officeDocument/2006/relationships/hyperlink" Target="https://www.diodes.com/assets/Datasheets/DMC3025LSDQ.pdf" TargetMode="External"/><Relationship Id="rId_hyperlink_123" Type="http://schemas.openxmlformats.org/officeDocument/2006/relationships/hyperlink" Target="https://www.diodes.com/part/view/DMC3026LSD" TargetMode="External"/><Relationship Id="rId_hyperlink_124" Type="http://schemas.openxmlformats.org/officeDocument/2006/relationships/hyperlink" Target="https://www.diodes.com/assets/Datasheets/DMC3026LSD.pdf" TargetMode="External"/><Relationship Id="rId_hyperlink_125" Type="http://schemas.openxmlformats.org/officeDocument/2006/relationships/hyperlink" Target="https://www.diodes.com/part/view/DMC3028LSD" TargetMode="External"/><Relationship Id="rId_hyperlink_126" Type="http://schemas.openxmlformats.org/officeDocument/2006/relationships/hyperlink" Target="https://www.diodes.com/assets/Datasheets/DMC3028LSD.pdf" TargetMode="External"/><Relationship Id="rId_hyperlink_127" Type="http://schemas.openxmlformats.org/officeDocument/2006/relationships/hyperlink" Target="https://www.diodes.com/part/view/DMC3028LSDX" TargetMode="External"/><Relationship Id="rId_hyperlink_128" Type="http://schemas.openxmlformats.org/officeDocument/2006/relationships/hyperlink" Target="https://www.diodes.com/assets/Datasheets/DMC3028LSDX.pdf" TargetMode="External"/><Relationship Id="rId_hyperlink_129" Type="http://schemas.openxmlformats.org/officeDocument/2006/relationships/hyperlink" Target="https://www.diodes.com/part/view/DMC3028LSDXQ" TargetMode="External"/><Relationship Id="rId_hyperlink_130" Type="http://schemas.openxmlformats.org/officeDocument/2006/relationships/hyperlink" Target="https://www.diodes.com/assets/Datasheets/DMC3028LSDXQ.pdf" TargetMode="External"/><Relationship Id="rId_hyperlink_131" Type="http://schemas.openxmlformats.org/officeDocument/2006/relationships/hyperlink" Target="https://www.diodes.com/part/view/DMC3032LFDB" TargetMode="External"/><Relationship Id="rId_hyperlink_132" Type="http://schemas.openxmlformats.org/officeDocument/2006/relationships/hyperlink" Target="https://www.diodes.com/assets/Datasheets/DMC3032LFDB.pdf" TargetMode="External"/><Relationship Id="rId_hyperlink_133" Type="http://schemas.openxmlformats.org/officeDocument/2006/relationships/hyperlink" Target="https://www.diodes.com/part/view/DMC3032LSD" TargetMode="External"/><Relationship Id="rId_hyperlink_134" Type="http://schemas.openxmlformats.org/officeDocument/2006/relationships/hyperlink" Target="https://www.diodes.com/assets/Datasheets/ds32153.pdf" TargetMode="External"/><Relationship Id="rId_hyperlink_135" Type="http://schemas.openxmlformats.org/officeDocument/2006/relationships/hyperlink" Target="https://www.diodes.com/part/view/DMC3060LVT" TargetMode="External"/><Relationship Id="rId_hyperlink_136" Type="http://schemas.openxmlformats.org/officeDocument/2006/relationships/hyperlink" Target="https://www.diodes.com/assets/Datasheets/DMC3060LVT.pdf" TargetMode="External"/><Relationship Id="rId_hyperlink_137" Type="http://schemas.openxmlformats.org/officeDocument/2006/relationships/hyperlink" Target="https://www.diodes.com/part/view/DMC3060LVTQ" TargetMode="External"/><Relationship Id="rId_hyperlink_138" Type="http://schemas.openxmlformats.org/officeDocument/2006/relationships/hyperlink" Target="https://www.diodes.com/assets/Datasheets/DMC3060LVTQ.pdf" TargetMode="External"/><Relationship Id="rId_hyperlink_139" Type="http://schemas.openxmlformats.org/officeDocument/2006/relationships/hyperlink" Target="https://www.diodes.com/part/view/DMC3061SVTQ" TargetMode="External"/><Relationship Id="rId_hyperlink_140" Type="http://schemas.openxmlformats.org/officeDocument/2006/relationships/hyperlink" Target="https://www.diodes.com/assets/Datasheets/DMC3061SVTQ.pdf" TargetMode="External"/><Relationship Id="rId_hyperlink_141" Type="http://schemas.openxmlformats.org/officeDocument/2006/relationships/hyperlink" Target="https://www.diodes.com/part/view/DMC3071LVT" TargetMode="External"/><Relationship Id="rId_hyperlink_142" Type="http://schemas.openxmlformats.org/officeDocument/2006/relationships/hyperlink" Target="https://www.diodes.com/assets/Datasheets/DMC3071LVT.pdf" TargetMode="External"/><Relationship Id="rId_hyperlink_143" Type="http://schemas.openxmlformats.org/officeDocument/2006/relationships/hyperlink" Target="https://www.diodes.com/part/view/DMC31D5UDA" TargetMode="External"/><Relationship Id="rId_hyperlink_144" Type="http://schemas.openxmlformats.org/officeDocument/2006/relationships/hyperlink" Target="https://www.diodes.com/assets/Datasheets/DMC31D5UDA.pdf" TargetMode="External"/><Relationship Id="rId_hyperlink_145" Type="http://schemas.openxmlformats.org/officeDocument/2006/relationships/hyperlink" Target="https://www.diodes.com/part/view/DMC31D5UDAQ" TargetMode="External"/><Relationship Id="rId_hyperlink_146" Type="http://schemas.openxmlformats.org/officeDocument/2006/relationships/hyperlink" Target="https://www.diodes.com/assets/Datasheets/DMC31D5UDAQ.pdf" TargetMode="External"/><Relationship Id="rId_hyperlink_147" Type="http://schemas.openxmlformats.org/officeDocument/2006/relationships/hyperlink" Target="https://www.diodes.com/part/view/DMC31D5UDJ" TargetMode="External"/><Relationship Id="rId_hyperlink_148" Type="http://schemas.openxmlformats.org/officeDocument/2006/relationships/hyperlink" Target="https://www.diodes.com/assets/Datasheets/DMC31D5UDJ.pdf" TargetMode="External"/><Relationship Id="rId_hyperlink_149" Type="http://schemas.openxmlformats.org/officeDocument/2006/relationships/hyperlink" Target="https://www.diodes.com/part/view/DMC3350LDW" TargetMode="External"/><Relationship Id="rId_hyperlink_150" Type="http://schemas.openxmlformats.org/officeDocument/2006/relationships/hyperlink" Target="https://www.diodes.com/assets/Datasheets/DMC3350LDW.pdf" TargetMode="External"/><Relationship Id="rId_hyperlink_151" Type="http://schemas.openxmlformats.org/officeDocument/2006/relationships/hyperlink" Target="https://www.diodes.com/part/view/DMC3350LDWQ" TargetMode="External"/><Relationship Id="rId_hyperlink_152" Type="http://schemas.openxmlformats.org/officeDocument/2006/relationships/hyperlink" Target="https://www.diodes.com/assets/Datasheets/DMC3350LDWQ.pdf" TargetMode="External"/><Relationship Id="rId_hyperlink_153" Type="http://schemas.openxmlformats.org/officeDocument/2006/relationships/hyperlink" Target="https://www.diodes.com/part/view/DMC3400SDW" TargetMode="External"/><Relationship Id="rId_hyperlink_154" Type="http://schemas.openxmlformats.org/officeDocument/2006/relationships/hyperlink" Target="https://www.diodes.com/assets/Datasheets/DMC3400SDW.pdf" TargetMode="External"/><Relationship Id="rId_hyperlink_155" Type="http://schemas.openxmlformats.org/officeDocument/2006/relationships/hyperlink" Target="https://www.diodes.com/part/view/DMC3401LDW" TargetMode="External"/><Relationship Id="rId_hyperlink_156" Type="http://schemas.openxmlformats.org/officeDocument/2006/relationships/hyperlink" Target="https://www.diodes.com/assets/Datasheets/DMC3401LDW.pdf" TargetMode="External"/><Relationship Id="rId_hyperlink_157" Type="http://schemas.openxmlformats.org/officeDocument/2006/relationships/hyperlink" Target="https://www.diodes.com/part/view/DMC3730UFL3" TargetMode="External"/><Relationship Id="rId_hyperlink_158" Type="http://schemas.openxmlformats.org/officeDocument/2006/relationships/hyperlink" Target="https://www.diodes.com/assets/Datasheets/DMC3730UFL3.pdf" TargetMode="External"/><Relationship Id="rId_hyperlink_159" Type="http://schemas.openxmlformats.org/officeDocument/2006/relationships/hyperlink" Target="https://www.diodes.com/part/view/DMC3730UVT" TargetMode="External"/><Relationship Id="rId_hyperlink_160" Type="http://schemas.openxmlformats.org/officeDocument/2006/relationships/hyperlink" Target="https://www.diodes.com/assets/Datasheets/DMC3730UVT.pdf" TargetMode="External"/><Relationship Id="rId_hyperlink_161" Type="http://schemas.openxmlformats.org/officeDocument/2006/relationships/hyperlink" Target="https://www.diodes.com/part/view/DMC3732UVT" TargetMode="External"/><Relationship Id="rId_hyperlink_162" Type="http://schemas.openxmlformats.org/officeDocument/2006/relationships/hyperlink" Target="https://www.diodes.com/assets/Datasheets/DMC3732UVT.pdf" TargetMode="External"/><Relationship Id="rId_hyperlink_163" Type="http://schemas.openxmlformats.org/officeDocument/2006/relationships/hyperlink" Target="https://www.diodes.com/part/view/DMC3732UVTQ" TargetMode="External"/><Relationship Id="rId_hyperlink_164" Type="http://schemas.openxmlformats.org/officeDocument/2006/relationships/hyperlink" Target="https://www.diodes.com/assets/Datasheets/DMC3732UVTQ.pdf" TargetMode="External"/><Relationship Id="rId_hyperlink_165" Type="http://schemas.openxmlformats.org/officeDocument/2006/relationships/hyperlink" Target="https://www.diodes.com/part/view/DMC4015SSD" TargetMode="External"/><Relationship Id="rId_hyperlink_166" Type="http://schemas.openxmlformats.org/officeDocument/2006/relationships/hyperlink" Target="https://www.diodes.com/assets/Datasheets/DMC4015SSD.pdf" TargetMode="External"/><Relationship Id="rId_hyperlink_167" Type="http://schemas.openxmlformats.org/officeDocument/2006/relationships/hyperlink" Target="https://www.diodes.com/part/view/DMC4028SSD" TargetMode="External"/><Relationship Id="rId_hyperlink_168" Type="http://schemas.openxmlformats.org/officeDocument/2006/relationships/hyperlink" Target="https://www.diodes.com/assets/Datasheets/DMC4028SSD.pdf" TargetMode="External"/><Relationship Id="rId_hyperlink_169" Type="http://schemas.openxmlformats.org/officeDocument/2006/relationships/hyperlink" Target="https://www.diodes.com/part/view/DMC4029SK4" TargetMode="External"/><Relationship Id="rId_hyperlink_170" Type="http://schemas.openxmlformats.org/officeDocument/2006/relationships/hyperlink" Target="https://www.diodes.com/assets/Datasheets/DMC4029SK4.pdf" TargetMode="External"/><Relationship Id="rId_hyperlink_171" Type="http://schemas.openxmlformats.org/officeDocument/2006/relationships/hyperlink" Target="https://www.diodes.com/part/view/DMC4029SSD" TargetMode="External"/><Relationship Id="rId_hyperlink_172" Type="http://schemas.openxmlformats.org/officeDocument/2006/relationships/hyperlink" Target="https://www.diodes.com/assets/Datasheets/DMC4029SSD.pdf" TargetMode="External"/><Relationship Id="rId_hyperlink_173" Type="http://schemas.openxmlformats.org/officeDocument/2006/relationships/hyperlink" Target="https://www.diodes.com/part/view/DMC4040SSDQ" TargetMode="External"/><Relationship Id="rId_hyperlink_174" Type="http://schemas.openxmlformats.org/officeDocument/2006/relationships/hyperlink" Target="https://www.diodes.com/assets/Datasheets/products_inactive_data/DMC4040SSDQ.pdf" TargetMode="External"/><Relationship Id="rId_hyperlink_175" Type="http://schemas.openxmlformats.org/officeDocument/2006/relationships/hyperlink" Target="https://www.diodes.com/part/view/DMC4047LSD" TargetMode="External"/><Relationship Id="rId_hyperlink_176" Type="http://schemas.openxmlformats.org/officeDocument/2006/relationships/hyperlink" Target="https://www.diodes.com/assets/Datasheets/DMC4047LSD.pdf" TargetMode="External"/><Relationship Id="rId_hyperlink_177" Type="http://schemas.openxmlformats.org/officeDocument/2006/relationships/hyperlink" Target="https://www.diodes.com/part/view/DMC4050SSDQ" TargetMode="External"/><Relationship Id="rId_hyperlink_178" Type="http://schemas.openxmlformats.org/officeDocument/2006/relationships/hyperlink" Target="https://www.diodes.com/assets/Datasheets/DMC4050SSDQ.pdf" TargetMode="External"/><Relationship Id="rId_hyperlink_179" Type="http://schemas.openxmlformats.org/officeDocument/2006/relationships/hyperlink" Target="https://www.diodes.com/part/view/DMC6022SSD" TargetMode="External"/><Relationship Id="rId_hyperlink_180" Type="http://schemas.openxmlformats.org/officeDocument/2006/relationships/hyperlink" Target="https://www.diodes.com/assets/Datasheets/DMC6022SSD.pdf" TargetMode="External"/><Relationship Id="rId_hyperlink_181" Type="http://schemas.openxmlformats.org/officeDocument/2006/relationships/hyperlink" Target="https://www.diodes.com/part/view/DMC6040SSD" TargetMode="External"/><Relationship Id="rId_hyperlink_182" Type="http://schemas.openxmlformats.org/officeDocument/2006/relationships/hyperlink" Target="https://www.diodes.com/assets/Datasheets/DMC6040SSD.pdf" TargetMode="External"/><Relationship Id="rId_hyperlink_183" Type="http://schemas.openxmlformats.org/officeDocument/2006/relationships/hyperlink" Target="https://www.diodes.com/part/view/DMC6040SSDQ" TargetMode="External"/><Relationship Id="rId_hyperlink_184" Type="http://schemas.openxmlformats.org/officeDocument/2006/relationships/hyperlink" Target="https://www.diodes.com/assets/Datasheets/DMC6040SSDQ.pdf" TargetMode="External"/><Relationship Id="rId_hyperlink_185" Type="http://schemas.openxmlformats.org/officeDocument/2006/relationships/hyperlink" Target="https://www.diodes.com/part/view/DMC6070LND" TargetMode="External"/><Relationship Id="rId_hyperlink_186" Type="http://schemas.openxmlformats.org/officeDocument/2006/relationships/hyperlink" Target="https://www.diodes.com/assets/Datasheets/DMC6070LND.pdf" TargetMode="External"/><Relationship Id="rId_hyperlink_187" Type="http://schemas.openxmlformats.org/officeDocument/2006/relationships/hyperlink" Target="https://www.diodes.com/part/view/DMC62D0SVQ" TargetMode="External"/><Relationship Id="rId_hyperlink_188" Type="http://schemas.openxmlformats.org/officeDocument/2006/relationships/hyperlink" Target="https://www.diodes.com/assets/Datasheets/products_inactive_data/DMC62D0SVQ.pdf" TargetMode="External"/><Relationship Id="rId_hyperlink_189" Type="http://schemas.openxmlformats.org/officeDocument/2006/relationships/hyperlink" Target="https://www.diodes.com/part/view/DMC62D2SV" TargetMode="External"/><Relationship Id="rId_hyperlink_190" Type="http://schemas.openxmlformats.org/officeDocument/2006/relationships/hyperlink" Target="https://www.diodes.com/assets/Datasheets/DMC62D2SV.pdf" TargetMode="External"/><Relationship Id="rId_hyperlink_191" Type="http://schemas.openxmlformats.org/officeDocument/2006/relationships/hyperlink" Target="https://www.diodes.com/part/view/DMC62D2SVQ" TargetMode="External"/><Relationship Id="rId_hyperlink_192" Type="http://schemas.openxmlformats.org/officeDocument/2006/relationships/hyperlink" Target="https://www.diodes.com/assets/Datasheets/DMC62D2SVQ.pdf" TargetMode="External"/><Relationship Id="rId_hyperlink_193" Type="http://schemas.openxmlformats.org/officeDocument/2006/relationships/hyperlink" Target="https://www.diodes.com/part/view/DMC67D8UFDBQ" TargetMode="External"/><Relationship Id="rId_hyperlink_194" Type="http://schemas.openxmlformats.org/officeDocument/2006/relationships/hyperlink" Target="https://www.diodes.com/assets/Datasheets/DMC67D8UFDBQ.pdf" TargetMode="External"/><Relationship Id="rId_hyperlink_195" Type="http://schemas.openxmlformats.org/officeDocument/2006/relationships/hyperlink" Target="https://www.diodes.com/part/view/DMG1016UDW" TargetMode="External"/><Relationship Id="rId_hyperlink_196" Type="http://schemas.openxmlformats.org/officeDocument/2006/relationships/hyperlink" Target="https://www.diodes.com/assets/Datasheets/DMG1016UDW.pdf" TargetMode="External"/><Relationship Id="rId_hyperlink_197" Type="http://schemas.openxmlformats.org/officeDocument/2006/relationships/hyperlink" Target="https://www.diodes.com/part/view/DMG1016V" TargetMode="External"/><Relationship Id="rId_hyperlink_198" Type="http://schemas.openxmlformats.org/officeDocument/2006/relationships/hyperlink" Target="https://www.diodes.com/assets/Datasheets/DMG1016V.pdf" TargetMode="External"/><Relationship Id="rId_hyperlink_199" Type="http://schemas.openxmlformats.org/officeDocument/2006/relationships/hyperlink" Target="https://www.diodes.com/part/view/DMG1023UV" TargetMode="External"/><Relationship Id="rId_hyperlink_200" Type="http://schemas.openxmlformats.org/officeDocument/2006/relationships/hyperlink" Target="https://www.diodes.com/assets/Datasheets/ds31975.pdf" TargetMode="External"/><Relationship Id="rId_hyperlink_201" Type="http://schemas.openxmlformats.org/officeDocument/2006/relationships/hyperlink" Target="https://www.diodes.com/part/view/DMG1023UVQ" TargetMode="External"/><Relationship Id="rId_hyperlink_202" Type="http://schemas.openxmlformats.org/officeDocument/2006/relationships/hyperlink" Target="https://www.diodes.com/assets/Datasheets/DMG1023UVQ.pdf" TargetMode="External"/><Relationship Id="rId_hyperlink_203" Type="http://schemas.openxmlformats.org/officeDocument/2006/relationships/hyperlink" Target="https://www.diodes.com/part/view/DMG1024UV" TargetMode="External"/><Relationship Id="rId_hyperlink_204" Type="http://schemas.openxmlformats.org/officeDocument/2006/relationships/hyperlink" Target="https://www.diodes.com/assets/Datasheets/ds31974.pdf" TargetMode="External"/><Relationship Id="rId_hyperlink_205" Type="http://schemas.openxmlformats.org/officeDocument/2006/relationships/hyperlink" Target="https://www.diodes.com/part/view/DMG1026UVQ" TargetMode="External"/><Relationship Id="rId_hyperlink_206" Type="http://schemas.openxmlformats.org/officeDocument/2006/relationships/hyperlink" Target="https://www.diodes.com/assets/Datasheets/DMG1026UVQ.pdf" TargetMode="External"/><Relationship Id="rId_hyperlink_207" Type="http://schemas.openxmlformats.org/officeDocument/2006/relationships/hyperlink" Target="https://www.diodes.com/part/view/DMG1029SVQ" TargetMode="External"/><Relationship Id="rId_hyperlink_208" Type="http://schemas.openxmlformats.org/officeDocument/2006/relationships/hyperlink" Target="https://www.diodes.com/assets/Datasheets/DMG1029SVQ.pdf" TargetMode="External"/><Relationship Id="rId_hyperlink_209" Type="http://schemas.openxmlformats.org/officeDocument/2006/relationships/hyperlink" Target="https://www.diodes.com/part/view/DMG4511SK4" TargetMode="External"/><Relationship Id="rId_hyperlink_210" Type="http://schemas.openxmlformats.org/officeDocument/2006/relationships/hyperlink" Target="https://www.diodes.com/assets/Datasheets/DMG4511SK4.pdf" TargetMode="External"/><Relationship Id="rId_hyperlink_211" Type="http://schemas.openxmlformats.org/officeDocument/2006/relationships/hyperlink" Target="https://www.diodes.com/part/view/DMG4800LSD" TargetMode="External"/><Relationship Id="rId_hyperlink_212" Type="http://schemas.openxmlformats.org/officeDocument/2006/relationships/hyperlink" Target="https://www.diodes.com/assets/Datasheets/DMG4800LSD.pdf" TargetMode="External"/><Relationship Id="rId_hyperlink_213" Type="http://schemas.openxmlformats.org/officeDocument/2006/relationships/hyperlink" Target="https://www.diodes.com/part/view/DMG4822SSD" TargetMode="External"/><Relationship Id="rId_hyperlink_214" Type="http://schemas.openxmlformats.org/officeDocument/2006/relationships/hyperlink" Target="https://www.diodes.com/assets/Datasheets/DMG4822SSD.pdf" TargetMode="External"/><Relationship Id="rId_hyperlink_215" Type="http://schemas.openxmlformats.org/officeDocument/2006/relationships/hyperlink" Target="https://www.diodes.com/part/view/DMG5802LFX" TargetMode="External"/><Relationship Id="rId_hyperlink_216" Type="http://schemas.openxmlformats.org/officeDocument/2006/relationships/hyperlink" Target="https://www.diodes.com/assets/Datasheets/DMG5802LFX.pdf" TargetMode="External"/><Relationship Id="rId_hyperlink_217" Type="http://schemas.openxmlformats.org/officeDocument/2006/relationships/hyperlink" Target="https://www.diodes.com/part/view/DMG6301UDW" TargetMode="External"/><Relationship Id="rId_hyperlink_218" Type="http://schemas.openxmlformats.org/officeDocument/2006/relationships/hyperlink" Target="https://www.diodes.com/assets/Datasheets/DMG6301UDW.pdf" TargetMode="External"/><Relationship Id="rId_hyperlink_219" Type="http://schemas.openxmlformats.org/officeDocument/2006/relationships/hyperlink" Target="https://www.diodes.com/part/view/DMG6302UDW" TargetMode="External"/><Relationship Id="rId_hyperlink_220" Type="http://schemas.openxmlformats.org/officeDocument/2006/relationships/hyperlink" Target="https://www.diodes.com/assets/Datasheets/DMG6302UDW.pdf" TargetMode="External"/><Relationship Id="rId_hyperlink_221" Type="http://schemas.openxmlformats.org/officeDocument/2006/relationships/hyperlink" Target="https://www.diodes.com/part/view/DMG6601LVT" TargetMode="External"/><Relationship Id="rId_hyperlink_222" Type="http://schemas.openxmlformats.org/officeDocument/2006/relationships/hyperlink" Target="https://www.diodes.com/assets/Datasheets/DMG6601LVT.pdf" TargetMode="External"/><Relationship Id="rId_hyperlink_223" Type="http://schemas.openxmlformats.org/officeDocument/2006/relationships/hyperlink" Target="https://www.diodes.com/part/view/DMG6898LSD" TargetMode="External"/><Relationship Id="rId_hyperlink_224" Type="http://schemas.openxmlformats.org/officeDocument/2006/relationships/hyperlink" Target="https://www.diodes.com/assets/Datasheets/DMG6898LSD.pdf" TargetMode="External"/><Relationship Id="rId_hyperlink_225" Type="http://schemas.openxmlformats.org/officeDocument/2006/relationships/hyperlink" Target="https://www.diodes.com/part/view/DMG6968UDM" TargetMode="External"/><Relationship Id="rId_hyperlink_226" Type="http://schemas.openxmlformats.org/officeDocument/2006/relationships/hyperlink" Target="https://www.diodes.com/assets/Datasheets/ds31758.pdf" TargetMode="External"/><Relationship Id="rId_hyperlink_227" Type="http://schemas.openxmlformats.org/officeDocument/2006/relationships/hyperlink" Target="https://www.diodes.com/part/view/DMG6968UTS" TargetMode="External"/><Relationship Id="rId_hyperlink_228" Type="http://schemas.openxmlformats.org/officeDocument/2006/relationships/hyperlink" Target="https://www.diodes.com/assets/Datasheets/ds31793.pdf" TargetMode="External"/><Relationship Id="rId_hyperlink_229" Type="http://schemas.openxmlformats.org/officeDocument/2006/relationships/hyperlink" Target="https://www.diodes.com/part/view/DMG8601UFG" TargetMode="External"/><Relationship Id="rId_hyperlink_230" Type="http://schemas.openxmlformats.org/officeDocument/2006/relationships/hyperlink" Target="https://www.diodes.com/assets/Datasheets/ds31788.pdf" TargetMode="External"/><Relationship Id="rId_hyperlink_231" Type="http://schemas.openxmlformats.org/officeDocument/2006/relationships/hyperlink" Target="https://www.diodes.com/part/view/DMG8822UTS" TargetMode="External"/><Relationship Id="rId_hyperlink_232" Type="http://schemas.openxmlformats.org/officeDocument/2006/relationships/hyperlink" Target="https://www.diodes.com/assets/Datasheets/ds31798.pdf" TargetMode="External"/><Relationship Id="rId_hyperlink_233" Type="http://schemas.openxmlformats.org/officeDocument/2006/relationships/hyperlink" Target="https://www.diodes.com/part/view/DMG9926UDM" TargetMode="External"/><Relationship Id="rId_hyperlink_234" Type="http://schemas.openxmlformats.org/officeDocument/2006/relationships/hyperlink" Target="https://www.diodes.com/assets/Datasheets/ds31770.pdf" TargetMode="External"/><Relationship Id="rId_hyperlink_235" Type="http://schemas.openxmlformats.org/officeDocument/2006/relationships/hyperlink" Target="https://www.diodes.com/part/view/DMG9926USD" TargetMode="External"/><Relationship Id="rId_hyperlink_236" Type="http://schemas.openxmlformats.org/officeDocument/2006/relationships/hyperlink" Target="https://www.diodes.com/assets/Datasheets/ds31757.pdf" TargetMode="External"/><Relationship Id="rId_hyperlink_237" Type="http://schemas.openxmlformats.org/officeDocument/2006/relationships/hyperlink" Target="https://www.diodes.com/part/view/DMG9933USD" TargetMode="External"/><Relationship Id="rId_hyperlink_238" Type="http://schemas.openxmlformats.org/officeDocument/2006/relationships/hyperlink" Target="https://www.diodes.com/assets/Datasheets/DMG9933USD.pdf" TargetMode="External"/><Relationship Id="rId_hyperlink_239" Type="http://schemas.openxmlformats.org/officeDocument/2006/relationships/hyperlink" Target="https://www.diodes.com/part/view/DMGD7N45SSD" TargetMode="External"/><Relationship Id="rId_hyperlink_240" Type="http://schemas.openxmlformats.org/officeDocument/2006/relationships/hyperlink" Target="https://www.diodes.com/assets/Datasheets/DMGD7N45SSD.pdf" TargetMode="External"/><Relationship Id="rId_hyperlink_241" Type="http://schemas.openxmlformats.org/officeDocument/2006/relationships/hyperlink" Target="https://www.diodes.com/part/view/DMN1001UCA10" TargetMode="External"/><Relationship Id="rId_hyperlink_242" Type="http://schemas.openxmlformats.org/officeDocument/2006/relationships/hyperlink" Target="https://www.diodes.com/assets/Datasheets/DMN1001UCA10.pdf" TargetMode="External"/><Relationship Id="rId_hyperlink_243" Type="http://schemas.openxmlformats.org/officeDocument/2006/relationships/hyperlink" Target="https://www.diodes.com/part/view/DMN1002UCA6" TargetMode="External"/><Relationship Id="rId_hyperlink_244" Type="http://schemas.openxmlformats.org/officeDocument/2006/relationships/hyperlink" Target="https://www.diodes.com/assets/Datasheets/DMN1002UCA6.pdf" TargetMode="External"/><Relationship Id="rId_hyperlink_245" Type="http://schemas.openxmlformats.org/officeDocument/2006/relationships/hyperlink" Target="https://www.diodes.com/part/view/DMN1003UCA6" TargetMode="External"/><Relationship Id="rId_hyperlink_246" Type="http://schemas.openxmlformats.org/officeDocument/2006/relationships/hyperlink" Target="https://www.diodes.com/assets/Datasheets/DMN1003UCA6.pdf" TargetMode="External"/><Relationship Id="rId_hyperlink_247" Type="http://schemas.openxmlformats.org/officeDocument/2006/relationships/hyperlink" Target="https://www.diodes.com/part/view/DMN1006UCA6" TargetMode="External"/><Relationship Id="rId_hyperlink_248" Type="http://schemas.openxmlformats.org/officeDocument/2006/relationships/hyperlink" Target="https://www.diodes.com/assets/Datasheets/DMN1006UCA6.pdf" TargetMode="External"/><Relationship Id="rId_hyperlink_249" Type="http://schemas.openxmlformats.org/officeDocument/2006/relationships/hyperlink" Target="https://www.diodes.com/part/view/DMN1025UFDB" TargetMode="External"/><Relationship Id="rId_hyperlink_250" Type="http://schemas.openxmlformats.org/officeDocument/2006/relationships/hyperlink" Target="https://www.diodes.com/assets/Datasheets/DMN1025UFDB.pdf" TargetMode="External"/><Relationship Id="rId_hyperlink_251" Type="http://schemas.openxmlformats.org/officeDocument/2006/relationships/hyperlink" Target="https://www.diodes.com/part/view/DMN1029UFDB" TargetMode="External"/><Relationship Id="rId_hyperlink_252" Type="http://schemas.openxmlformats.org/officeDocument/2006/relationships/hyperlink" Target="https://www.diodes.com/assets/Datasheets/DMN1029UFDB.pdf" TargetMode="External"/><Relationship Id="rId_hyperlink_253" Type="http://schemas.openxmlformats.org/officeDocument/2006/relationships/hyperlink" Target="https://www.diodes.com/part/view/DMN10H220LDV" TargetMode="External"/><Relationship Id="rId_hyperlink_254" Type="http://schemas.openxmlformats.org/officeDocument/2006/relationships/hyperlink" Target="https://www.diodes.com/assets/Datasheets/DMN10H220LDV.pdf" TargetMode="External"/><Relationship Id="rId_hyperlink_255" Type="http://schemas.openxmlformats.org/officeDocument/2006/relationships/hyperlink" Target="https://www.diodes.com/part/view/DMN10H220LPDW" TargetMode="External"/><Relationship Id="rId_hyperlink_256" Type="http://schemas.openxmlformats.org/officeDocument/2006/relationships/hyperlink" Target="https://www.diodes.com/assets/Datasheets/DMN10H220LPDW.pdf" TargetMode="External"/><Relationship Id="rId_hyperlink_257" Type="http://schemas.openxmlformats.org/officeDocument/2006/relationships/hyperlink" Target="https://www.diodes.com/part/view/DMN10H6D2LFDB" TargetMode="External"/><Relationship Id="rId_hyperlink_258" Type="http://schemas.openxmlformats.org/officeDocument/2006/relationships/hyperlink" Target="https://www.diodes.com/assets/Datasheets/DMN10H6D2LFDB.pdf" TargetMode="External"/><Relationship Id="rId_hyperlink_259" Type="http://schemas.openxmlformats.org/officeDocument/2006/relationships/hyperlink" Target="https://www.diodes.com/part/view/DMN1150UFL3" TargetMode="External"/><Relationship Id="rId_hyperlink_260" Type="http://schemas.openxmlformats.org/officeDocument/2006/relationships/hyperlink" Target="https://www.diodes.com/assets/Datasheets/DMN1150UFL3.pdf" TargetMode="External"/><Relationship Id="rId_hyperlink_261" Type="http://schemas.openxmlformats.org/officeDocument/2006/relationships/hyperlink" Target="https://www.diodes.com/part/view/DMN12M3UCA6" TargetMode="External"/><Relationship Id="rId_hyperlink_262" Type="http://schemas.openxmlformats.org/officeDocument/2006/relationships/hyperlink" Target="https://www.diodes.com/assets/Datasheets/DMN12M3UCA6.pdf" TargetMode="External"/><Relationship Id="rId_hyperlink_263" Type="http://schemas.openxmlformats.org/officeDocument/2006/relationships/hyperlink" Target="https://www.diodes.com/part/view/DMN12M7UCA10" TargetMode="External"/><Relationship Id="rId_hyperlink_264" Type="http://schemas.openxmlformats.org/officeDocument/2006/relationships/hyperlink" Target="https://www.diodes.com/assets/Datasheets/DMN12M7UCA10.pdf" TargetMode="External"/><Relationship Id="rId_hyperlink_265" Type="http://schemas.openxmlformats.org/officeDocument/2006/relationships/hyperlink" Target="https://www.diodes.com/part/view/DMN12M8UCA10" TargetMode="External"/><Relationship Id="rId_hyperlink_266" Type="http://schemas.openxmlformats.org/officeDocument/2006/relationships/hyperlink" Target="https://www.diodes.com/assets/Datasheets/DMN12M8UCA10.pdf" TargetMode="External"/><Relationship Id="rId_hyperlink_267" Type="http://schemas.openxmlformats.org/officeDocument/2006/relationships/hyperlink" Target="https://www.diodes.com/part/view/DMN13M9UCA6" TargetMode="External"/><Relationship Id="rId_hyperlink_268" Type="http://schemas.openxmlformats.org/officeDocument/2006/relationships/hyperlink" Target="https://www.diodes.com/assets/Datasheets/DMN13M9UCA6.pdf" TargetMode="External"/><Relationship Id="rId_hyperlink_269" Type="http://schemas.openxmlformats.org/officeDocument/2006/relationships/hyperlink" Target="https://www.diodes.com/part/view/DMN15M3UCA6" TargetMode="External"/><Relationship Id="rId_hyperlink_270" Type="http://schemas.openxmlformats.org/officeDocument/2006/relationships/hyperlink" Target="https://www.diodes.com/assets/Datasheets/DMN15M3UCA6.pdf" TargetMode="External"/><Relationship Id="rId_hyperlink_271" Type="http://schemas.openxmlformats.org/officeDocument/2006/relationships/hyperlink" Target="https://www.diodes.com/part/view/DMN15M5UCA6" TargetMode="External"/><Relationship Id="rId_hyperlink_272" Type="http://schemas.openxmlformats.org/officeDocument/2006/relationships/hyperlink" Target="https://www.diodes.com/assets/Datasheets/DMN15M5UCA6.pdf" TargetMode="External"/><Relationship Id="rId_hyperlink_273" Type="http://schemas.openxmlformats.org/officeDocument/2006/relationships/hyperlink" Target="https://www.diodes.com/part/view/DMN16M0UCA6" TargetMode="External"/><Relationship Id="rId_hyperlink_274" Type="http://schemas.openxmlformats.org/officeDocument/2006/relationships/hyperlink" Target="https://www.diodes.com/assets/Datasheets/DMN16M0UCA6.pdf" TargetMode="External"/><Relationship Id="rId_hyperlink_275" Type="http://schemas.openxmlformats.org/officeDocument/2006/relationships/hyperlink" Target="https://www.diodes.com/part/view/DMN16M9UCA6" TargetMode="External"/><Relationship Id="rId_hyperlink_276" Type="http://schemas.openxmlformats.org/officeDocument/2006/relationships/hyperlink" Target="https://www.diodes.com/assets/Datasheets/DMN16M9UCA6.pdf" TargetMode="External"/><Relationship Id="rId_hyperlink_277" Type="http://schemas.openxmlformats.org/officeDocument/2006/relationships/hyperlink" Target="https://www.diodes.com/part/view/DMN2004DMK" TargetMode="External"/><Relationship Id="rId_hyperlink_278" Type="http://schemas.openxmlformats.org/officeDocument/2006/relationships/hyperlink" Target="https://www.diodes.com/assets/Datasheets/ds30937.pdf" TargetMode="External"/><Relationship Id="rId_hyperlink_279" Type="http://schemas.openxmlformats.org/officeDocument/2006/relationships/hyperlink" Target="https://www.diodes.com/part/view/DMN2004DWK" TargetMode="External"/><Relationship Id="rId_hyperlink_280" Type="http://schemas.openxmlformats.org/officeDocument/2006/relationships/hyperlink" Target="https://www.diodes.com/assets/Datasheets/ds30935.pdf" TargetMode="External"/><Relationship Id="rId_hyperlink_281" Type="http://schemas.openxmlformats.org/officeDocument/2006/relationships/hyperlink" Target="https://www.diodes.com/part/view/DMN2004VK" TargetMode="External"/><Relationship Id="rId_hyperlink_282" Type="http://schemas.openxmlformats.org/officeDocument/2006/relationships/hyperlink" Target="https://www.diodes.com/assets/Datasheets/DMN2004VK.pdf" TargetMode="External"/><Relationship Id="rId_hyperlink_283" Type="http://schemas.openxmlformats.org/officeDocument/2006/relationships/hyperlink" Target="https://www.diodes.com/part/view/DMN2005DLP4K" TargetMode="External"/><Relationship Id="rId_hyperlink_284" Type="http://schemas.openxmlformats.org/officeDocument/2006/relationships/hyperlink" Target="https://www.diodes.com/assets/Datasheets/ds30801.pdf" TargetMode="External"/><Relationship Id="rId_hyperlink_285" Type="http://schemas.openxmlformats.org/officeDocument/2006/relationships/hyperlink" Target="https://www.diodes.com/part/view/DMN2008LFU" TargetMode="External"/><Relationship Id="rId_hyperlink_286" Type="http://schemas.openxmlformats.org/officeDocument/2006/relationships/hyperlink" Target="https://www.diodes.com/assets/Datasheets/DMN2008LFU.pdf" TargetMode="External"/><Relationship Id="rId_hyperlink_287" Type="http://schemas.openxmlformats.org/officeDocument/2006/relationships/hyperlink" Target="https://www.diodes.com/part/view/DMN2009UCA4" TargetMode="External"/><Relationship Id="rId_hyperlink_288" Type="http://schemas.openxmlformats.org/officeDocument/2006/relationships/hyperlink" Target="https://www.diodes.com/assets/Datasheets/DMN2009UCA4.pdf" TargetMode="External"/><Relationship Id="rId_hyperlink_289" Type="http://schemas.openxmlformats.org/officeDocument/2006/relationships/hyperlink" Target="https://www.diodes.com/part/view/DMN2011UFX" TargetMode="External"/><Relationship Id="rId_hyperlink_290" Type="http://schemas.openxmlformats.org/officeDocument/2006/relationships/hyperlink" Target="https://www.diodes.com/assets/Datasheets/DMN2011UFX.pdf" TargetMode="External"/><Relationship Id="rId_hyperlink_291" Type="http://schemas.openxmlformats.org/officeDocument/2006/relationships/hyperlink" Target="https://www.diodes.com/part/view/DMN2012UCA6" TargetMode="External"/><Relationship Id="rId_hyperlink_292" Type="http://schemas.openxmlformats.org/officeDocument/2006/relationships/hyperlink" Target="https://www.diodes.com/assets/Datasheets/DMN2012UCA6.pdf" TargetMode="External"/><Relationship Id="rId_hyperlink_293" Type="http://schemas.openxmlformats.org/officeDocument/2006/relationships/hyperlink" Target="https://www.diodes.com/part/view/DMN2013UFX" TargetMode="External"/><Relationship Id="rId_hyperlink_294" Type="http://schemas.openxmlformats.org/officeDocument/2006/relationships/hyperlink" Target="https://www.diodes.com/assets/Datasheets/DMN2013UFX.pdf" TargetMode="External"/><Relationship Id="rId_hyperlink_295" Type="http://schemas.openxmlformats.org/officeDocument/2006/relationships/hyperlink" Target="https://www.diodes.com/part/view/DMN2014LHAB" TargetMode="External"/><Relationship Id="rId_hyperlink_296" Type="http://schemas.openxmlformats.org/officeDocument/2006/relationships/hyperlink" Target="https://www.diodes.com/assets/Datasheets/DMN2014LHAB.pdf" TargetMode="External"/><Relationship Id="rId_hyperlink_297" Type="http://schemas.openxmlformats.org/officeDocument/2006/relationships/hyperlink" Target="https://www.diodes.com/part/view/DMN2016LFG" TargetMode="External"/><Relationship Id="rId_hyperlink_298" Type="http://schemas.openxmlformats.org/officeDocument/2006/relationships/hyperlink" Target="https://www.diodes.com/assets/Datasheets/ds32053.pdf" TargetMode="External"/><Relationship Id="rId_hyperlink_299" Type="http://schemas.openxmlformats.org/officeDocument/2006/relationships/hyperlink" Target="https://www.diodes.com/part/view/DMN2016LHAB" TargetMode="External"/><Relationship Id="rId_hyperlink_300" Type="http://schemas.openxmlformats.org/officeDocument/2006/relationships/hyperlink" Target="https://www.diodes.com/assets/Datasheets/DMN2016LHAB.pdf" TargetMode="External"/><Relationship Id="rId_hyperlink_301" Type="http://schemas.openxmlformats.org/officeDocument/2006/relationships/hyperlink" Target="https://www.diodes.com/part/view/DMN2016UFX" TargetMode="External"/><Relationship Id="rId_hyperlink_302" Type="http://schemas.openxmlformats.org/officeDocument/2006/relationships/hyperlink" Target="https://www.diodes.com/assets/Datasheets/DMN2016UFX.pdf" TargetMode="External"/><Relationship Id="rId_hyperlink_303" Type="http://schemas.openxmlformats.org/officeDocument/2006/relationships/hyperlink" Target="https://www.diodes.com/part/view/DMN2016UTS" TargetMode="External"/><Relationship Id="rId_hyperlink_304" Type="http://schemas.openxmlformats.org/officeDocument/2006/relationships/hyperlink" Target="https://www.diodes.com/assets/Datasheets/ds31995.pdf" TargetMode="External"/><Relationship Id="rId_hyperlink_305" Type="http://schemas.openxmlformats.org/officeDocument/2006/relationships/hyperlink" Target="https://www.diodes.com/part/view/DMN2019UTS" TargetMode="External"/><Relationship Id="rId_hyperlink_306" Type="http://schemas.openxmlformats.org/officeDocument/2006/relationships/hyperlink" Target="https://www.diodes.com/assets/Datasheets/DMN2019UTS.pdf" TargetMode="External"/><Relationship Id="rId_hyperlink_307" Type="http://schemas.openxmlformats.org/officeDocument/2006/relationships/hyperlink" Target="https://www.diodes.com/part/view/DMN2022UNS" TargetMode="External"/><Relationship Id="rId_hyperlink_308" Type="http://schemas.openxmlformats.org/officeDocument/2006/relationships/hyperlink" Target="https://www.diodes.com/assets/Datasheets/DMN2022UNS.pdf" TargetMode="External"/><Relationship Id="rId_hyperlink_309" Type="http://schemas.openxmlformats.org/officeDocument/2006/relationships/hyperlink" Target="https://www.diodes.com/part/view/DMN2023UCB4" TargetMode="External"/><Relationship Id="rId_hyperlink_310" Type="http://schemas.openxmlformats.org/officeDocument/2006/relationships/hyperlink" Target="https://www.diodes.com/assets/Datasheets/DMN2023UCB4.pdf" TargetMode="External"/><Relationship Id="rId_hyperlink_311" Type="http://schemas.openxmlformats.org/officeDocument/2006/relationships/hyperlink" Target="https://www.diodes.com/part/view/DMN2024UDH" TargetMode="External"/><Relationship Id="rId_hyperlink_312" Type="http://schemas.openxmlformats.org/officeDocument/2006/relationships/hyperlink" Target="https://www.diodes.com/assets/Datasheets/DMN2024UDH.pdf" TargetMode="External"/><Relationship Id="rId_hyperlink_313" Type="http://schemas.openxmlformats.org/officeDocument/2006/relationships/hyperlink" Target="https://www.diodes.com/part/view/DMN2024UFU" TargetMode="External"/><Relationship Id="rId_hyperlink_314" Type="http://schemas.openxmlformats.org/officeDocument/2006/relationships/hyperlink" Target="https://www.diodes.com/assets/Datasheets/DMN2024UFU.pdf" TargetMode="External"/><Relationship Id="rId_hyperlink_315" Type="http://schemas.openxmlformats.org/officeDocument/2006/relationships/hyperlink" Target="https://www.diodes.com/part/view/DMN2024UFX" TargetMode="External"/><Relationship Id="rId_hyperlink_316" Type="http://schemas.openxmlformats.org/officeDocument/2006/relationships/hyperlink" Target="https://www.diodes.com/assets/Datasheets/DMN2024UFX.pdf" TargetMode="External"/><Relationship Id="rId_hyperlink_317" Type="http://schemas.openxmlformats.org/officeDocument/2006/relationships/hyperlink" Target="https://www.diodes.com/part/view/DMN2024UTS" TargetMode="External"/><Relationship Id="rId_hyperlink_318" Type="http://schemas.openxmlformats.org/officeDocument/2006/relationships/hyperlink" Target="https://www.diodes.com/assets/Datasheets/DMN2024UTS.pdf" TargetMode="External"/><Relationship Id="rId_hyperlink_319" Type="http://schemas.openxmlformats.org/officeDocument/2006/relationships/hyperlink" Target="https://www.diodes.com/part/view/DMN2024UVT" TargetMode="External"/><Relationship Id="rId_hyperlink_320" Type="http://schemas.openxmlformats.org/officeDocument/2006/relationships/hyperlink" Target="https://www.diodes.com/assets/Datasheets/DMN2024UVT.pdf" TargetMode="External"/><Relationship Id="rId_hyperlink_321" Type="http://schemas.openxmlformats.org/officeDocument/2006/relationships/hyperlink" Target="https://www.diodes.com/part/view/DMN2024UVTQ" TargetMode="External"/><Relationship Id="rId_hyperlink_322" Type="http://schemas.openxmlformats.org/officeDocument/2006/relationships/hyperlink" Target="https://www.diodes.com/assets/Datasheets/DMN2024UVTQ.pdf" TargetMode="External"/><Relationship Id="rId_hyperlink_323" Type="http://schemas.openxmlformats.org/officeDocument/2006/relationships/hyperlink" Target="https://www.diodes.com/part/view/DMN2025UFDB" TargetMode="External"/><Relationship Id="rId_hyperlink_324" Type="http://schemas.openxmlformats.org/officeDocument/2006/relationships/hyperlink" Target="https://www.diodes.com/assets/Datasheets/DMN2025UFDB.pdf" TargetMode="External"/><Relationship Id="rId_hyperlink_325" Type="http://schemas.openxmlformats.org/officeDocument/2006/relationships/hyperlink" Target="https://www.diodes.com/part/view/DMN2028UFDH" TargetMode="External"/><Relationship Id="rId_hyperlink_326" Type="http://schemas.openxmlformats.org/officeDocument/2006/relationships/hyperlink" Target="https://www.diodes.com/assets/Datasheets/DMN2028UFDH.pdf" TargetMode="External"/><Relationship Id="rId_hyperlink_327" Type="http://schemas.openxmlformats.org/officeDocument/2006/relationships/hyperlink" Target="https://www.diodes.com/part/view/DMN2028UFU" TargetMode="External"/><Relationship Id="rId_hyperlink_328" Type="http://schemas.openxmlformats.org/officeDocument/2006/relationships/hyperlink" Target="https://www.diodes.com/assets/Datasheets/DMN2028UFU.pdf" TargetMode="External"/><Relationship Id="rId_hyperlink_329" Type="http://schemas.openxmlformats.org/officeDocument/2006/relationships/hyperlink" Target="https://www.diodes.com/part/view/DMN2029USD" TargetMode="External"/><Relationship Id="rId_hyperlink_330" Type="http://schemas.openxmlformats.org/officeDocument/2006/relationships/hyperlink" Target="https://www.diodes.com/assets/Datasheets/DMN2029USD.pdf" TargetMode="External"/><Relationship Id="rId_hyperlink_331" Type="http://schemas.openxmlformats.org/officeDocument/2006/relationships/hyperlink" Target="https://www.diodes.com/part/view/DMN2030UCA4" TargetMode="External"/><Relationship Id="rId_hyperlink_332" Type="http://schemas.openxmlformats.org/officeDocument/2006/relationships/hyperlink" Target="https://www.diodes.com/assets/Datasheets/DMN2030UCA4.pdf" TargetMode="External"/><Relationship Id="rId_hyperlink_333" Type="http://schemas.openxmlformats.org/officeDocument/2006/relationships/hyperlink" Target="https://www.diodes.com/part/view/DMN2036UCB4" TargetMode="External"/><Relationship Id="rId_hyperlink_334" Type="http://schemas.openxmlformats.org/officeDocument/2006/relationships/hyperlink" Target="https://www.diodes.com/assets/Datasheets/DMN2036UCB4.pdf" TargetMode="External"/><Relationship Id="rId_hyperlink_335" Type="http://schemas.openxmlformats.org/officeDocument/2006/relationships/hyperlink" Target="https://www.diodes.com/part/view/DMN2040LTS" TargetMode="External"/><Relationship Id="rId_hyperlink_336" Type="http://schemas.openxmlformats.org/officeDocument/2006/relationships/hyperlink" Target="https://www.diodes.com/assets/Datasheets/ds31941.pdf" TargetMode="External"/><Relationship Id="rId_hyperlink_337" Type="http://schemas.openxmlformats.org/officeDocument/2006/relationships/hyperlink" Target="https://www.diodes.com/part/view/DMN2041LSD" TargetMode="External"/><Relationship Id="rId_hyperlink_338" Type="http://schemas.openxmlformats.org/officeDocument/2006/relationships/hyperlink" Target="https://www.diodes.com/assets/Datasheets/ds31964.pdf" TargetMode="External"/><Relationship Id="rId_hyperlink_339" Type="http://schemas.openxmlformats.org/officeDocument/2006/relationships/hyperlink" Target="https://www.diodes.com/part/view/DMN2041UFDB" TargetMode="External"/><Relationship Id="rId_hyperlink_340" Type="http://schemas.openxmlformats.org/officeDocument/2006/relationships/hyperlink" Target="https://www.diodes.com/assets/Datasheets/DMN2041UFDB.pdf" TargetMode="External"/><Relationship Id="rId_hyperlink_341" Type="http://schemas.openxmlformats.org/officeDocument/2006/relationships/hyperlink" Target="https://www.diodes.com/part/view/DMN2041UVT" TargetMode="External"/><Relationship Id="rId_hyperlink_342" Type="http://schemas.openxmlformats.org/officeDocument/2006/relationships/hyperlink" Target="https://www.diodes.com/assets/Datasheets/DMN2041UVT.pdf" TargetMode="External"/><Relationship Id="rId_hyperlink_343" Type="http://schemas.openxmlformats.org/officeDocument/2006/relationships/hyperlink" Target="https://www.diodes.com/part/view/DMN2046UVT" TargetMode="External"/><Relationship Id="rId_hyperlink_344" Type="http://schemas.openxmlformats.org/officeDocument/2006/relationships/hyperlink" Target="https://www.diodes.com/assets/Datasheets/DMN2046UVT.pdf" TargetMode="External"/><Relationship Id="rId_hyperlink_345" Type="http://schemas.openxmlformats.org/officeDocument/2006/relationships/hyperlink" Target="https://www.diodes.com/part/view/DMN2050LFDB" TargetMode="External"/><Relationship Id="rId_hyperlink_346" Type="http://schemas.openxmlformats.org/officeDocument/2006/relationships/hyperlink" Target="https://www.diodes.com/assets/Datasheets/DMN2050LFDB.pdf" TargetMode="External"/><Relationship Id="rId_hyperlink_347" Type="http://schemas.openxmlformats.org/officeDocument/2006/relationships/hyperlink" Target="https://www.diodes.com/part/view/DMN2053UFDB" TargetMode="External"/><Relationship Id="rId_hyperlink_348" Type="http://schemas.openxmlformats.org/officeDocument/2006/relationships/hyperlink" Target="https://www.diodes.com/assets/Datasheets/DMN2053UFDB.pdf" TargetMode="External"/><Relationship Id="rId_hyperlink_349" Type="http://schemas.openxmlformats.org/officeDocument/2006/relationships/hyperlink" Target="https://www.diodes.com/part/view/DMN2053UFDBQ" TargetMode="External"/><Relationship Id="rId_hyperlink_350" Type="http://schemas.openxmlformats.org/officeDocument/2006/relationships/hyperlink" Target="https://www.diodes.com/assets/Datasheets/DMN2053UFDBQ.pdf" TargetMode="External"/><Relationship Id="rId_hyperlink_351" Type="http://schemas.openxmlformats.org/officeDocument/2006/relationships/hyperlink" Target="https://www.diodes.com/part/view/DMN2053UVT" TargetMode="External"/><Relationship Id="rId_hyperlink_352" Type="http://schemas.openxmlformats.org/officeDocument/2006/relationships/hyperlink" Target="https://www.diodes.com/assets/Datasheets/DMN2053UVT.pdf" TargetMode="External"/><Relationship Id="rId_hyperlink_353" Type="http://schemas.openxmlformats.org/officeDocument/2006/relationships/hyperlink" Target="https://www.diodes.com/part/view/DMN2053UVTQ" TargetMode="External"/><Relationship Id="rId_hyperlink_354" Type="http://schemas.openxmlformats.org/officeDocument/2006/relationships/hyperlink" Target="https://www.diodes.com/assets/Datasheets/DMN2053UVTQ.pdf" TargetMode="External"/><Relationship Id="rId_hyperlink_355" Type="http://schemas.openxmlformats.org/officeDocument/2006/relationships/hyperlink" Target="https://www.diodes.com/part/view/DMN21D1UDA" TargetMode="External"/><Relationship Id="rId_hyperlink_356" Type="http://schemas.openxmlformats.org/officeDocument/2006/relationships/hyperlink" Target="https://www.diodes.com/assets/Datasheets/DMN21D1UDA.pdf" TargetMode="External"/><Relationship Id="rId_hyperlink_357" Type="http://schemas.openxmlformats.org/officeDocument/2006/relationships/hyperlink" Target="https://www.diodes.com/part/view/DMN22M5UCA10" TargetMode="External"/><Relationship Id="rId_hyperlink_358" Type="http://schemas.openxmlformats.org/officeDocument/2006/relationships/hyperlink" Target="https://www.diodes.com/assets/Datasheets/DMN22M5UCA10.pdf" TargetMode="External"/><Relationship Id="rId_hyperlink_359" Type="http://schemas.openxmlformats.org/officeDocument/2006/relationships/hyperlink" Target="https://www.diodes.com/part/view/DMN2300UFL4" TargetMode="External"/><Relationship Id="rId_hyperlink_360" Type="http://schemas.openxmlformats.org/officeDocument/2006/relationships/hyperlink" Target="https://www.diodes.com/assets/Datasheets/DMN2300UFL4.pdf" TargetMode="External"/><Relationship Id="rId_hyperlink_361" Type="http://schemas.openxmlformats.org/officeDocument/2006/relationships/hyperlink" Target="https://www.diodes.com/part/view/DMN2300UFL4Q" TargetMode="External"/><Relationship Id="rId_hyperlink_362" Type="http://schemas.openxmlformats.org/officeDocument/2006/relationships/hyperlink" Target="https://www.diodes.com/assets/Datasheets/DMN2300UFL4Q.pdf" TargetMode="External"/><Relationship Id="rId_hyperlink_363" Type="http://schemas.openxmlformats.org/officeDocument/2006/relationships/hyperlink" Target="https://www.diodes.com/part/view/DMN2400UV" TargetMode="External"/><Relationship Id="rId_hyperlink_364" Type="http://schemas.openxmlformats.org/officeDocument/2006/relationships/hyperlink" Target="https://www.diodes.com/assets/Datasheets/ds31852.pdf" TargetMode="External"/><Relationship Id="rId_hyperlink_365" Type="http://schemas.openxmlformats.org/officeDocument/2006/relationships/hyperlink" Target="https://www.diodes.com/part/view/DMN2710UDW" TargetMode="External"/><Relationship Id="rId_hyperlink_366" Type="http://schemas.openxmlformats.org/officeDocument/2006/relationships/hyperlink" Target="https://www.diodes.com/assets/Datasheets/DMN2710UDW.pdf" TargetMode="External"/><Relationship Id="rId_hyperlink_367" Type="http://schemas.openxmlformats.org/officeDocument/2006/relationships/hyperlink" Target="https://www.diodes.com/part/view/DMN2710UDWQ" TargetMode="External"/><Relationship Id="rId_hyperlink_368" Type="http://schemas.openxmlformats.org/officeDocument/2006/relationships/hyperlink" Target="https://www.diodes.com/assets/Datasheets/DMN2710UDWQ.pdf" TargetMode="External"/><Relationship Id="rId_hyperlink_369" Type="http://schemas.openxmlformats.org/officeDocument/2006/relationships/hyperlink" Target="https://www.diodes.com/part/view/DMN2710UV" TargetMode="External"/><Relationship Id="rId_hyperlink_370" Type="http://schemas.openxmlformats.org/officeDocument/2006/relationships/hyperlink" Target="https://www.diodes.com/assets/Datasheets/DMN2710UV.pdf" TargetMode="External"/><Relationship Id="rId_hyperlink_371" Type="http://schemas.openxmlformats.org/officeDocument/2006/relationships/hyperlink" Target="https://www.diodes.com/part/view/DMN2710UVQ" TargetMode="External"/><Relationship Id="rId_hyperlink_372" Type="http://schemas.openxmlformats.org/officeDocument/2006/relationships/hyperlink" Target="https://www.diodes.com/assets/Datasheets/DMN2710UVQ.pdf" TargetMode="External"/><Relationship Id="rId_hyperlink_373" Type="http://schemas.openxmlformats.org/officeDocument/2006/relationships/hyperlink" Target="https://www.diodes.com/part/view/DMN2990UDJ" TargetMode="External"/><Relationship Id="rId_hyperlink_374" Type="http://schemas.openxmlformats.org/officeDocument/2006/relationships/hyperlink" Target="https://www.diodes.com/assets/Datasheets/DMN2990UDJ.pdf" TargetMode="External"/><Relationship Id="rId_hyperlink_375" Type="http://schemas.openxmlformats.org/officeDocument/2006/relationships/hyperlink" Target="https://www.diodes.com/part/view/DMN2990UDJQ" TargetMode="External"/><Relationship Id="rId_hyperlink_376" Type="http://schemas.openxmlformats.org/officeDocument/2006/relationships/hyperlink" Target="https://www.diodes.com/assets/Datasheets/DMN2990UDJQ.pdf" TargetMode="External"/><Relationship Id="rId_hyperlink_377" Type="http://schemas.openxmlformats.org/officeDocument/2006/relationships/hyperlink" Target="https://www.diodes.com/part/view/DMN2991UDA" TargetMode="External"/><Relationship Id="rId_hyperlink_378" Type="http://schemas.openxmlformats.org/officeDocument/2006/relationships/hyperlink" Target="https://www.diodes.com/assets/Datasheets/DMN2991UDA.pdf" TargetMode="External"/><Relationship Id="rId_hyperlink_379" Type="http://schemas.openxmlformats.org/officeDocument/2006/relationships/hyperlink" Target="https://www.diodes.com/part/view/DMN2991UDJ" TargetMode="External"/><Relationship Id="rId_hyperlink_380" Type="http://schemas.openxmlformats.org/officeDocument/2006/relationships/hyperlink" Target="https://www.diodes.com/assets/Datasheets/DMN2991UDJ.pdf" TargetMode="External"/><Relationship Id="rId_hyperlink_381" Type="http://schemas.openxmlformats.org/officeDocument/2006/relationships/hyperlink" Target="https://www.diodes.com/part/view/DMN2991UDR4" TargetMode="External"/><Relationship Id="rId_hyperlink_382" Type="http://schemas.openxmlformats.org/officeDocument/2006/relationships/hyperlink" Target="https://www.diodes.com/assets/Datasheets/DMN2991UDR4.pdf" TargetMode="External"/><Relationship Id="rId_hyperlink_383" Type="http://schemas.openxmlformats.org/officeDocument/2006/relationships/hyperlink" Target="https://www.diodes.com/part/view/DMN3006SCA6" TargetMode="External"/><Relationship Id="rId_hyperlink_384" Type="http://schemas.openxmlformats.org/officeDocument/2006/relationships/hyperlink" Target="https://www.diodes.com/assets/Datasheets/DMN3006SCA6.pdf" TargetMode="External"/><Relationship Id="rId_hyperlink_385" Type="http://schemas.openxmlformats.org/officeDocument/2006/relationships/hyperlink" Target="https://www.diodes.com/part/view/DMN3008SCP10" TargetMode="External"/><Relationship Id="rId_hyperlink_386" Type="http://schemas.openxmlformats.org/officeDocument/2006/relationships/hyperlink" Target="https://www.diodes.com/assets/Datasheets/DMN3008SCP10.pdf" TargetMode="External"/><Relationship Id="rId_hyperlink_387" Type="http://schemas.openxmlformats.org/officeDocument/2006/relationships/hyperlink" Target="https://www.diodes.com/part/view/DMN3012LEG" TargetMode="External"/><Relationship Id="rId_hyperlink_388" Type="http://schemas.openxmlformats.org/officeDocument/2006/relationships/hyperlink" Target="https://www.diodes.com/assets/Datasheets/DMN3012LEG.pdf" TargetMode="External"/><Relationship Id="rId_hyperlink_389" Type="http://schemas.openxmlformats.org/officeDocument/2006/relationships/hyperlink" Target="https://www.diodes.com/part/view/DMN3012LFG" TargetMode="External"/><Relationship Id="rId_hyperlink_390" Type="http://schemas.openxmlformats.org/officeDocument/2006/relationships/hyperlink" Target="https://www.diodes.com/assets/Datasheets/DMN3012LFG.pdf" TargetMode="External"/><Relationship Id="rId_hyperlink_391" Type="http://schemas.openxmlformats.org/officeDocument/2006/relationships/hyperlink" Target="https://www.diodes.com/part/view/DMN3013LDG" TargetMode="External"/><Relationship Id="rId_hyperlink_392" Type="http://schemas.openxmlformats.org/officeDocument/2006/relationships/hyperlink" Target="https://www.diodes.com/assets/Datasheets/DMN3013LDG.pdf" TargetMode="External"/><Relationship Id="rId_hyperlink_393" Type="http://schemas.openxmlformats.org/officeDocument/2006/relationships/hyperlink" Target="https://www.diodes.com/part/view/DMN3013LFG" TargetMode="External"/><Relationship Id="rId_hyperlink_394" Type="http://schemas.openxmlformats.org/officeDocument/2006/relationships/hyperlink" Target="https://www.diodes.com/assets/Datasheets/DMN3013LFG.pdf" TargetMode="External"/><Relationship Id="rId_hyperlink_395" Type="http://schemas.openxmlformats.org/officeDocument/2006/relationships/hyperlink" Target="https://www.diodes.com/part/view/DMN3015LSD" TargetMode="External"/><Relationship Id="rId_hyperlink_396" Type="http://schemas.openxmlformats.org/officeDocument/2006/relationships/hyperlink" Target="https://www.diodes.com/assets/Datasheets/DMN3015LSD.pdf" TargetMode="External"/><Relationship Id="rId_hyperlink_397" Type="http://schemas.openxmlformats.org/officeDocument/2006/relationships/hyperlink" Target="https://www.diodes.com/part/view/DMN3016LDN" TargetMode="External"/><Relationship Id="rId_hyperlink_398" Type="http://schemas.openxmlformats.org/officeDocument/2006/relationships/hyperlink" Target="https://www.diodes.com/assets/Datasheets/DMN3016LDN.pdf" TargetMode="External"/><Relationship Id="rId_hyperlink_399" Type="http://schemas.openxmlformats.org/officeDocument/2006/relationships/hyperlink" Target="https://www.diodes.com/part/view/DMN3016LDV" TargetMode="External"/><Relationship Id="rId_hyperlink_400" Type="http://schemas.openxmlformats.org/officeDocument/2006/relationships/hyperlink" Target="https://www.diodes.com/assets/Datasheets/DMN3016LDV.pdf" TargetMode="External"/><Relationship Id="rId_hyperlink_401" Type="http://schemas.openxmlformats.org/officeDocument/2006/relationships/hyperlink" Target="https://www.diodes.com/part/view/DMN3018SSD" TargetMode="External"/><Relationship Id="rId_hyperlink_402" Type="http://schemas.openxmlformats.org/officeDocument/2006/relationships/hyperlink" Target="https://www.diodes.com/assets/Datasheets/DMN3018SSD.pdf" TargetMode="External"/><Relationship Id="rId_hyperlink_403" Type="http://schemas.openxmlformats.org/officeDocument/2006/relationships/hyperlink" Target="https://www.diodes.com/part/view/DMN3022LDG" TargetMode="External"/><Relationship Id="rId_hyperlink_404" Type="http://schemas.openxmlformats.org/officeDocument/2006/relationships/hyperlink" Target="https://www.diodes.com/assets/Datasheets/DMN3022LDG.pdf" TargetMode="External"/><Relationship Id="rId_hyperlink_405" Type="http://schemas.openxmlformats.org/officeDocument/2006/relationships/hyperlink" Target="https://www.diodes.com/part/view/DMN3022LFG" TargetMode="External"/><Relationship Id="rId_hyperlink_406" Type="http://schemas.openxmlformats.org/officeDocument/2006/relationships/hyperlink" Target="https://www.diodes.com/assets/Datasheets/DMN3022LFG.pdf" TargetMode="External"/><Relationship Id="rId_hyperlink_407" Type="http://schemas.openxmlformats.org/officeDocument/2006/relationships/hyperlink" Target="https://www.diodes.com/part/view/DMN3024LSD" TargetMode="External"/><Relationship Id="rId_hyperlink_408" Type="http://schemas.openxmlformats.org/officeDocument/2006/relationships/hyperlink" Target="https://www.diodes.com/assets/Datasheets/DMN3024LSD.pdf" TargetMode="External"/><Relationship Id="rId_hyperlink_409" Type="http://schemas.openxmlformats.org/officeDocument/2006/relationships/hyperlink" Target="https://www.diodes.com/part/view/DMN3032LFDB" TargetMode="External"/><Relationship Id="rId_hyperlink_410" Type="http://schemas.openxmlformats.org/officeDocument/2006/relationships/hyperlink" Target="https://www.diodes.com/assets/Datasheets/DMN3032LFDB.pdf" TargetMode="External"/><Relationship Id="rId_hyperlink_411" Type="http://schemas.openxmlformats.org/officeDocument/2006/relationships/hyperlink" Target="https://www.diodes.com/part/view/DMN3032LFDBQ" TargetMode="External"/><Relationship Id="rId_hyperlink_412" Type="http://schemas.openxmlformats.org/officeDocument/2006/relationships/hyperlink" Target="https://www.diodes.com/assets/Datasheets/DMN3032LFDBQ.pdf" TargetMode="External"/><Relationship Id="rId_hyperlink_413" Type="http://schemas.openxmlformats.org/officeDocument/2006/relationships/hyperlink" Target="https://www.diodes.com/part/view/DMN3032LFDBWQ" TargetMode="External"/><Relationship Id="rId_hyperlink_414" Type="http://schemas.openxmlformats.org/officeDocument/2006/relationships/hyperlink" Target="https://www.diodes.com/assets/Datasheets/DMN3032LFDBWQ.pdf" TargetMode="External"/><Relationship Id="rId_hyperlink_415" Type="http://schemas.openxmlformats.org/officeDocument/2006/relationships/hyperlink" Target="https://www.diodes.com/part/view/DMN3033LSD" TargetMode="External"/><Relationship Id="rId_hyperlink_416" Type="http://schemas.openxmlformats.org/officeDocument/2006/relationships/hyperlink" Target="https://www.diodes.com/assets/Datasheets/ds31262.pdf" TargetMode="External"/><Relationship Id="rId_hyperlink_417" Type="http://schemas.openxmlformats.org/officeDocument/2006/relationships/hyperlink" Target="https://www.diodes.com/part/view/DMN3033LSDQ" TargetMode="External"/><Relationship Id="rId_hyperlink_418" Type="http://schemas.openxmlformats.org/officeDocument/2006/relationships/hyperlink" Target="https://www.diodes.com/assets/Datasheets/DMN3033LSDQ.pdf" TargetMode="External"/><Relationship Id="rId_hyperlink_419" Type="http://schemas.openxmlformats.org/officeDocument/2006/relationships/hyperlink" Target="https://www.diodes.com/part/view/DMN3035LWN" TargetMode="External"/><Relationship Id="rId_hyperlink_420" Type="http://schemas.openxmlformats.org/officeDocument/2006/relationships/hyperlink" Target="https://www.diodes.com/assets/Datasheets/DMN3035LWN.pdf" TargetMode="External"/><Relationship Id="rId_hyperlink_421" Type="http://schemas.openxmlformats.org/officeDocument/2006/relationships/hyperlink" Target="https://www.diodes.com/part/view/DMN3055LFDB" TargetMode="External"/><Relationship Id="rId_hyperlink_422" Type="http://schemas.openxmlformats.org/officeDocument/2006/relationships/hyperlink" Target="https://www.diodes.com/assets/Datasheets/DMN3055LFDB.pdf" TargetMode="External"/><Relationship Id="rId_hyperlink_423" Type="http://schemas.openxmlformats.org/officeDocument/2006/relationships/hyperlink" Target="https://www.diodes.com/part/view/DMN3055LFDBQ" TargetMode="External"/><Relationship Id="rId_hyperlink_424" Type="http://schemas.openxmlformats.org/officeDocument/2006/relationships/hyperlink" Target="https://www.diodes.com/assets/Datasheets/DMN3055LFDBQ.pdf" TargetMode="External"/><Relationship Id="rId_hyperlink_425" Type="http://schemas.openxmlformats.org/officeDocument/2006/relationships/hyperlink" Target="https://www.diodes.com/part/view/DMN3060LVT" TargetMode="External"/><Relationship Id="rId_hyperlink_426" Type="http://schemas.openxmlformats.org/officeDocument/2006/relationships/hyperlink" Target="https://www.diodes.com/assets/Datasheets/DMN3060LVT.pdf" TargetMode="External"/><Relationship Id="rId_hyperlink_427" Type="http://schemas.openxmlformats.org/officeDocument/2006/relationships/hyperlink" Target="https://www.diodes.com/part/view/DMN3061SVT" TargetMode="External"/><Relationship Id="rId_hyperlink_428" Type="http://schemas.openxmlformats.org/officeDocument/2006/relationships/hyperlink" Target="https://www.diodes.com/assets/Datasheets/DMN3061SVT.pdf" TargetMode="External"/><Relationship Id="rId_hyperlink_429" Type="http://schemas.openxmlformats.org/officeDocument/2006/relationships/hyperlink" Target="https://www.diodes.com/part/view/DMN3061SVTQ" TargetMode="External"/><Relationship Id="rId_hyperlink_430" Type="http://schemas.openxmlformats.org/officeDocument/2006/relationships/hyperlink" Target="https://www.diodes.com/assets/Datasheets/DMN3061SVTQ.pdf" TargetMode="External"/><Relationship Id="rId_hyperlink_431" Type="http://schemas.openxmlformats.org/officeDocument/2006/relationships/hyperlink" Target="https://www.diodes.com/part/view/DMN3135LVT" TargetMode="External"/><Relationship Id="rId_hyperlink_432" Type="http://schemas.openxmlformats.org/officeDocument/2006/relationships/hyperlink" Target="https://www.diodes.com/assets/Datasheets/DMN3135LVT.pdf" TargetMode="External"/><Relationship Id="rId_hyperlink_433" Type="http://schemas.openxmlformats.org/officeDocument/2006/relationships/hyperlink" Target="https://www.diodes.com/part/view/DMN3190LDW" TargetMode="External"/><Relationship Id="rId_hyperlink_434" Type="http://schemas.openxmlformats.org/officeDocument/2006/relationships/hyperlink" Target="https://www.diodes.com/assets/Datasheets/DMN3190LDW.pdf" TargetMode="External"/><Relationship Id="rId_hyperlink_435" Type="http://schemas.openxmlformats.org/officeDocument/2006/relationships/hyperlink" Target="https://www.diodes.com/part/view/DMN3190LDWQ" TargetMode="External"/><Relationship Id="rId_hyperlink_436" Type="http://schemas.openxmlformats.org/officeDocument/2006/relationships/hyperlink" Target="https://www.diodes.com/assets/Datasheets/DMN3190LDWQ.pdf" TargetMode="External"/><Relationship Id="rId_hyperlink_437" Type="http://schemas.openxmlformats.org/officeDocument/2006/relationships/hyperlink" Target="https://www.diodes.com/part/view/DMN31D5UDA" TargetMode="External"/><Relationship Id="rId_hyperlink_438" Type="http://schemas.openxmlformats.org/officeDocument/2006/relationships/hyperlink" Target="https://www.diodes.com/assets/Datasheets/DMN31D5UDA.pdf" TargetMode="External"/><Relationship Id="rId_hyperlink_439" Type="http://schemas.openxmlformats.org/officeDocument/2006/relationships/hyperlink" Target="https://www.diodes.com/part/view/DMN31D5UDAQ" TargetMode="External"/><Relationship Id="rId_hyperlink_440" Type="http://schemas.openxmlformats.org/officeDocument/2006/relationships/hyperlink" Target="https://www.diodes.com/assets/Datasheets/DMN31D5UDAQ.pdf" TargetMode="External"/><Relationship Id="rId_hyperlink_441" Type="http://schemas.openxmlformats.org/officeDocument/2006/relationships/hyperlink" Target="https://www.diodes.com/part/view/DMN31D5UDJ" TargetMode="External"/><Relationship Id="rId_hyperlink_442" Type="http://schemas.openxmlformats.org/officeDocument/2006/relationships/hyperlink" Target="https://www.diodes.com/assets/Datasheets/DMN31D5UDJ.pdf" TargetMode="External"/><Relationship Id="rId_hyperlink_443" Type="http://schemas.openxmlformats.org/officeDocument/2006/relationships/hyperlink" Target="https://www.diodes.com/part/view/DMN31D5UDW" TargetMode="External"/><Relationship Id="rId_hyperlink_444" Type="http://schemas.openxmlformats.org/officeDocument/2006/relationships/hyperlink" Target="https://www.diodes.com/assets/Datasheets/DMN31D5UDW.pdf" TargetMode="External"/><Relationship Id="rId_hyperlink_445" Type="http://schemas.openxmlformats.org/officeDocument/2006/relationships/hyperlink" Target="https://www.diodes.com/part/view/DMN3270UVT" TargetMode="External"/><Relationship Id="rId_hyperlink_446" Type="http://schemas.openxmlformats.org/officeDocument/2006/relationships/hyperlink" Target="https://www.diodes.com/assets/Datasheets/DMN3270UVT.pdf" TargetMode="External"/><Relationship Id="rId_hyperlink_447" Type="http://schemas.openxmlformats.org/officeDocument/2006/relationships/hyperlink" Target="https://www.diodes.com/part/view/DMN32D0LV" TargetMode="External"/><Relationship Id="rId_hyperlink_448" Type="http://schemas.openxmlformats.org/officeDocument/2006/relationships/hyperlink" Target="https://www.diodes.com/assets/Datasheets/DMN32D0LV.pdf" TargetMode="External"/><Relationship Id="rId_hyperlink_449" Type="http://schemas.openxmlformats.org/officeDocument/2006/relationships/hyperlink" Target="https://www.diodes.com/part/view/DMN32D0LVQ" TargetMode="External"/><Relationship Id="rId_hyperlink_450" Type="http://schemas.openxmlformats.org/officeDocument/2006/relationships/hyperlink" Target="https://www.diodes.com/assets/Datasheets/DMN32D0LVQ.pdf" TargetMode="External"/><Relationship Id="rId_hyperlink_451" Type="http://schemas.openxmlformats.org/officeDocument/2006/relationships/hyperlink" Target="https://www.diodes.com/part/view/DMN32D2LDF" TargetMode="External"/><Relationship Id="rId_hyperlink_452" Type="http://schemas.openxmlformats.org/officeDocument/2006/relationships/hyperlink" Target="https://www.diodes.com/assets/Datasheets/ds31238.pdf" TargetMode="External"/><Relationship Id="rId_hyperlink_453" Type="http://schemas.openxmlformats.org/officeDocument/2006/relationships/hyperlink" Target="https://www.diodes.com/part/view/DMN32D4SDW" TargetMode="External"/><Relationship Id="rId_hyperlink_454" Type="http://schemas.openxmlformats.org/officeDocument/2006/relationships/hyperlink" Target="https://www.diodes.com/assets/Datasheets/DMN32D4SDW.pdf" TargetMode="External"/><Relationship Id="rId_hyperlink_455" Type="http://schemas.openxmlformats.org/officeDocument/2006/relationships/hyperlink" Target="https://www.diodes.com/part/view/DMN3350LDW" TargetMode="External"/><Relationship Id="rId_hyperlink_456" Type="http://schemas.openxmlformats.org/officeDocument/2006/relationships/hyperlink" Target="https://www.diodes.com/assets/Datasheets/DMN3350LDW.pdf" TargetMode="External"/><Relationship Id="rId_hyperlink_457" Type="http://schemas.openxmlformats.org/officeDocument/2006/relationships/hyperlink" Target="https://www.diodes.com/part/view/DMN3350LDWQ" TargetMode="External"/><Relationship Id="rId_hyperlink_458" Type="http://schemas.openxmlformats.org/officeDocument/2006/relationships/hyperlink" Target="https://www.diodes.com/assets/Datasheets/DMN3350LDWQ.pdf" TargetMode="External"/><Relationship Id="rId_hyperlink_459" Type="http://schemas.openxmlformats.org/officeDocument/2006/relationships/hyperlink" Target="https://www.diodes.com/part/view/DMN33D8LDW" TargetMode="External"/><Relationship Id="rId_hyperlink_460" Type="http://schemas.openxmlformats.org/officeDocument/2006/relationships/hyperlink" Target="https://www.diodes.com/assets/Datasheets/DMN33D8LDW.pdf" TargetMode="External"/><Relationship Id="rId_hyperlink_461" Type="http://schemas.openxmlformats.org/officeDocument/2006/relationships/hyperlink" Target="https://www.diodes.com/part/view/DMN33D8LDWQ" TargetMode="External"/><Relationship Id="rId_hyperlink_462" Type="http://schemas.openxmlformats.org/officeDocument/2006/relationships/hyperlink" Target="https://www.diodes.com/assets/Datasheets/DMN33D8LDWQ.pdf" TargetMode="External"/><Relationship Id="rId_hyperlink_463" Type="http://schemas.openxmlformats.org/officeDocument/2006/relationships/hyperlink" Target="https://www.diodes.com/part/view/DMN33D8LV" TargetMode="External"/><Relationship Id="rId_hyperlink_464" Type="http://schemas.openxmlformats.org/officeDocument/2006/relationships/hyperlink" Target="https://www.diodes.com/assets/Datasheets/DMN33D8LV.pdf" TargetMode="External"/><Relationship Id="rId_hyperlink_465" Type="http://schemas.openxmlformats.org/officeDocument/2006/relationships/hyperlink" Target="https://www.diodes.com/part/view/DMN33D8LVQ" TargetMode="External"/><Relationship Id="rId_hyperlink_466" Type="http://schemas.openxmlformats.org/officeDocument/2006/relationships/hyperlink" Target="https://www.diodes.com/assets/Datasheets/DMN33D8LVQ.pdf" TargetMode="External"/><Relationship Id="rId_hyperlink_467" Type="http://schemas.openxmlformats.org/officeDocument/2006/relationships/hyperlink" Target="https://www.diodes.com/part/view/DMN33D9LV" TargetMode="External"/><Relationship Id="rId_hyperlink_468" Type="http://schemas.openxmlformats.org/officeDocument/2006/relationships/hyperlink" Target="https://www.diodes.com/assets/Datasheets/DMN33D9LV.pdf" TargetMode="External"/><Relationship Id="rId_hyperlink_469" Type="http://schemas.openxmlformats.org/officeDocument/2006/relationships/hyperlink" Target="https://www.diodes.com/part/view/DMN3401LDW" TargetMode="External"/><Relationship Id="rId_hyperlink_470" Type="http://schemas.openxmlformats.org/officeDocument/2006/relationships/hyperlink" Target="https://www.diodes.com/assets/Datasheets/DMN3401LDW.pdf" TargetMode="External"/><Relationship Id="rId_hyperlink_471" Type="http://schemas.openxmlformats.org/officeDocument/2006/relationships/hyperlink" Target="https://www.diodes.com/part/view/DMN3401LDWQ" TargetMode="External"/><Relationship Id="rId_hyperlink_472" Type="http://schemas.openxmlformats.org/officeDocument/2006/relationships/hyperlink" Target="https://www.diodes.com/assets/Datasheets/DMN3401LDWQ.pdf" TargetMode="External"/><Relationship Id="rId_hyperlink_473" Type="http://schemas.openxmlformats.org/officeDocument/2006/relationships/hyperlink" Target="https://www.diodes.com/part/view/DMN3401LV" TargetMode="External"/><Relationship Id="rId_hyperlink_474" Type="http://schemas.openxmlformats.org/officeDocument/2006/relationships/hyperlink" Target="https://www.diodes.com/assets/Datasheets/DMN3401LV.pdf" TargetMode="External"/><Relationship Id="rId_hyperlink_475" Type="http://schemas.openxmlformats.org/officeDocument/2006/relationships/hyperlink" Target="https://www.diodes.com/part/view/DMN3401LVQ" TargetMode="External"/><Relationship Id="rId_hyperlink_476" Type="http://schemas.openxmlformats.org/officeDocument/2006/relationships/hyperlink" Target="https://www.diodes.com/assets/Datasheets/DMN3401LVQ.pdf" TargetMode="External"/><Relationship Id="rId_hyperlink_477" Type="http://schemas.openxmlformats.org/officeDocument/2006/relationships/hyperlink" Target="https://www.diodes.com/part/view/DMN3732UVT" TargetMode="External"/><Relationship Id="rId_hyperlink_478" Type="http://schemas.openxmlformats.org/officeDocument/2006/relationships/hyperlink" Target="https://www.diodes.com/assets/Datasheets/DMN3732UVT.pdf" TargetMode="External"/><Relationship Id="rId_hyperlink_479" Type="http://schemas.openxmlformats.org/officeDocument/2006/relationships/hyperlink" Target="https://www.diodes.com/part/view/DMN3732UVTQ" TargetMode="External"/><Relationship Id="rId_hyperlink_480" Type="http://schemas.openxmlformats.org/officeDocument/2006/relationships/hyperlink" Target="https://www.diodes.com/assets/Datasheets/DMN3732UVTQ.pdf" TargetMode="External"/><Relationship Id="rId_hyperlink_481" Type="http://schemas.openxmlformats.org/officeDocument/2006/relationships/hyperlink" Target="https://www.diodes.com/part/view/DMN4026SSD" TargetMode="External"/><Relationship Id="rId_hyperlink_482" Type="http://schemas.openxmlformats.org/officeDocument/2006/relationships/hyperlink" Target="https://www.diodes.com/assets/Datasheets/DMN4026SSD.pdf" TargetMode="External"/><Relationship Id="rId_hyperlink_483" Type="http://schemas.openxmlformats.org/officeDocument/2006/relationships/hyperlink" Target="https://www.diodes.com/part/view/DMN4027SSD" TargetMode="External"/><Relationship Id="rId_hyperlink_484" Type="http://schemas.openxmlformats.org/officeDocument/2006/relationships/hyperlink" Target="https://www.diodes.com/assets/Datasheets/DMN4027SSD.pdf" TargetMode="External"/><Relationship Id="rId_hyperlink_485" Type="http://schemas.openxmlformats.org/officeDocument/2006/relationships/hyperlink" Target="https://www.diodes.com/part/view/DMN4031SSDQ" TargetMode="External"/><Relationship Id="rId_hyperlink_486" Type="http://schemas.openxmlformats.org/officeDocument/2006/relationships/hyperlink" Target="https://www.diodes.com/assets/Datasheets/products_inactive_data/DMN4031SSDQ.pdf" TargetMode="External"/><Relationship Id="rId_hyperlink_487" Type="http://schemas.openxmlformats.org/officeDocument/2006/relationships/hyperlink" Target="https://www.diodes.com/part/view/DMN4034SSD" TargetMode="External"/><Relationship Id="rId_hyperlink_488" Type="http://schemas.openxmlformats.org/officeDocument/2006/relationships/hyperlink" Target="https://www.diodes.com/assets/Datasheets/DMN4034SSD.pdf" TargetMode="External"/><Relationship Id="rId_hyperlink_489" Type="http://schemas.openxmlformats.org/officeDocument/2006/relationships/hyperlink" Target="https://www.diodes.com/part/view/DMN52D0UDM" TargetMode="External"/><Relationship Id="rId_hyperlink_490" Type="http://schemas.openxmlformats.org/officeDocument/2006/relationships/hyperlink" Target="https://www.diodes.com/assets/Datasheets/DMN52D0UDM.pdf" TargetMode="External"/><Relationship Id="rId_hyperlink_491" Type="http://schemas.openxmlformats.org/officeDocument/2006/relationships/hyperlink" Target="https://www.diodes.com/part/view/DMN52D0UDMQ" TargetMode="External"/><Relationship Id="rId_hyperlink_492" Type="http://schemas.openxmlformats.org/officeDocument/2006/relationships/hyperlink" Target="https://www.diodes.com/assets/Datasheets/DMN52D0UDMQ.pdf" TargetMode="External"/><Relationship Id="rId_hyperlink_493" Type="http://schemas.openxmlformats.org/officeDocument/2006/relationships/hyperlink" Target="https://www.diodes.com/part/view/DMN52D0UDW" TargetMode="External"/><Relationship Id="rId_hyperlink_494" Type="http://schemas.openxmlformats.org/officeDocument/2006/relationships/hyperlink" Target="https://www.diodes.com/assets/Datasheets/DMN52D0UDW.pdf" TargetMode="External"/><Relationship Id="rId_hyperlink_495" Type="http://schemas.openxmlformats.org/officeDocument/2006/relationships/hyperlink" Target="https://www.diodes.com/part/view/DMN52D0UDWQ" TargetMode="External"/><Relationship Id="rId_hyperlink_496" Type="http://schemas.openxmlformats.org/officeDocument/2006/relationships/hyperlink" Target="https://www.diodes.com/assets/Datasheets/DMN52D0UDWQ.pdf" TargetMode="External"/><Relationship Id="rId_hyperlink_497" Type="http://schemas.openxmlformats.org/officeDocument/2006/relationships/hyperlink" Target="https://www.diodes.com/part/view/DMN52D0UV" TargetMode="External"/><Relationship Id="rId_hyperlink_498" Type="http://schemas.openxmlformats.org/officeDocument/2006/relationships/hyperlink" Target="https://www.diodes.com/assets/Datasheets/DMN52D0UV.pdf" TargetMode="External"/><Relationship Id="rId_hyperlink_499" Type="http://schemas.openxmlformats.org/officeDocument/2006/relationships/hyperlink" Target="https://www.diodes.com/part/view/DMN52D0UVA" TargetMode="External"/><Relationship Id="rId_hyperlink_500" Type="http://schemas.openxmlformats.org/officeDocument/2006/relationships/hyperlink" Target="https://www.diodes.com/assets/Datasheets/DMN52D0UVA.pdf" TargetMode="External"/><Relationship Id="rId_hyperlink_501" Type="http://schemas.openxmlformats.org/officeDocument/2006/relationships/hyperlink" Target="https://www.diodes.com/part/view/DMN52D0UVQ" TargetMode="External"/><Relationship Id="rId_hyperlink_502" Type="http://schemas.openxmlformats.org/officeDocument/2006/relationships/hyperlink" Target="https://www.diodes.com/assets/Datasheets/DMN52D0UVQ.pdf" TargetMode="External"/><Relationship Id="rId_hyperlink_503" Type="http://schemas.openxmlformats.org/officeDocument/2006/relationships/hyperlink" Target="https://www.diodes.com/part/view/DMN52D0UVT" TargetMode="External"/><Relationship Id="rId_hyperlink_504" Type="http://schemas.openxmlformats.org/officeDocument/2006/relationships/hyperlink" Target="https://www.diodes.com/assets/Datasheets/DMN52D0UVT.pdf" TargetMode="External"/><Relationship Id="rId_hyperlink_505" Type="http://schemas.openxmlformats.org/officeDocument/2006/relationships/hyperlink" Target="https://www.diodes.com/part/view/DMN52D0UVTQ" TargetMode="External"/><Relationship Id="rId_hyperlink_506" Type="http://schemas.openxmlformats.org/officeDocument/2006/relationships/hyperlink" Target="https://www.diodes.com/assets/Datasheets/DMN52D0UVTQ.pdf" TargetMode="External"/><Relationship Id="rId_hyperlink_507" Type="http://schemas.openxmlformats.org/officeDocument/2006/relationships/hyperlink" Target="https://www.diodes.com/part/view/DMN53D0LDW" TargetMode="External"/><Relationship Id="rId_hyperlink_508" Type="http://schemas.openxmlformats.org/officeDocument/2006/relationships/hyperlink" Target="https://www.diodes.com/assets/Datasheets/DMN53D0LDW.pdf" TargetMode="External"/><Relationship Id="rId_hyperlink_509" Type="http://schemas.openxmlformats.org/officeDocument/2006/relationships/hyperlink" Target="https://www.diodes.com/part/view/DMN53D0LDWQ" TargetMode="External"/><Relationship Id="rId_hyperlink_510" Type="http://schemas.openxmlformats.org/officeDocument/2006/relationships/hyperlink" Target="https://www.diodes.com/assets/Datasheets/DMN53D0LDWQ.pdf" TargetMode="External"/><Relationship Id="rId_hyperlink_511" Type="http://schemas.openxmlformats.org/officeDocument/2006/relationships/hyperlink" Target="https://www.diodes.com/part/view/DMN53D0LV" TargetMode="External"/><Relationship Id="rId_hyperlink_512" Type="http://schemas.openxmlformats.org/officeDocument/2006/relationships/hyperlink" Target="https://www.diodes.com/assets/Datasheets/DMN53D0LV.pdf" TargetMode="External"/><Relationship Id="rId_hyperlink_513" Type="http://schemas.openxmlformats.org/officeDocument/2006/relationships/hyperlink" Target="https://www.diodes.com/part/view/DMN601DMK" TargetMode="External"/><Relationship Id="rId_hyperlink_514" Type="http://schemas.openxmlformats.org/officeDocument/2006/relationships/hyperlink" Target="https://www.diodes.com/assets/Datasheets/ds30657.pdf" TargetMode="External"/><Relationship Id="rId_hyperlink_515" Type="http://schemas.openxmlformats.org/officeDocument/2006/relationships/hyperlink" Target="https://www.diodes.com/part/view/DMN601DWK" TargetMode="External"/><Relationship Id="rId_hyperlink_516" Type="http://schemas.openxmlformats.org/officeDocument/2006/relationships/hyperlink" Target="https://www.diodes.com/assets/Datasheets/DMN601DWK.pdf" TargetMode="External"/><Relationship Id="rId_hyperlink_517" Type="http://schemas.openxmlformats.org/officeDocument/2006/relationships/hyperlink" Target="https://www.diodes.com/part/view/DMN601DWKQ" TargetMode="External"/><Relationship Id="rId_hyperlink_518" Type="http://schemas.openxmlformats.org/officeDocument/2006/relationships/hyperlink" Target="https://www.diodes.com/assets/Datasheets/DMN601DWKQ.pdf" TargetMode="External"/><Relationship Id="rId_hyperlink_519" Type="http://schemas.openxmlformats.org/officeDocument/2006/relationships/hyperlink" Target="https://www.diodes.com/part/view/DMN601VKQ" TargetMode="External"/><Relationship Id="rId_hyperlink_520" Type="http://schemas.openxmlformats.org/officeDocument/2006/relationships/hyperlink" Target="https://www.diodes.com/assets/Datasheets/DMN601VKQ.pdf" TargetMode="External"/><Relationship Id="rId_hyperlink_521" Type="http://schemas.openxmlformats.org/officeDocument/2006/relationships/hyperlink" Target="https://www.diodes.com/part/view/DMN6022SSD" TargetMode="External"/><Relationship Id="rId_hyperlink_522" Type="http://schemas.openxmlformats.org/officeDocument/2006/relationships/hyperlink" Target="https://www.diodes.com/assets/Datasheets/DMN6022SSD.pdf" TargetMode="External"/><Relationship Id="rId_hyperlink_523" Type="http://schemas.openxmlformats.org/officeDocument/2006/relationships/hyperlink" Target="https://www.diodes.com/part/view/DMN6040SSD" TargetMode="External"/><Relationship Id="rId_hyperlink_524" Type="http://schemas.openxmlformats.org/officeDocument/2006/relationships/hyperlink" Target="https://www.diodes.com/assets/Datasheets/DMN6040SSD.pdf" TargetMode="External"/><Relationship Id="rId_hyperlink_525" Type="http://schemas.openxmlformats.org/officeDocument/2006/relationships/hyperlink" Target="https://www.diodes.com/part/view/DMN6040SSDQ" TargetMode="External"/><Relationship Id="rId_hyperlink_526" Type="http://schemas.openxmlformats.org/officeDocument/2006/relationships/hyperlink" Target="https://www.diodes.com/assets/Datasheets/DMN6040SSDQ.pdf" TargetMode="External"/><Relationship Id="rId_hyperlink_527" Type="http://schemas.openxmlformats.org/officeDocument/2006/relationships/hyperlink" Target="https://www.diodes.com/part/view/DMN6066SSD" TargetMode="External"/><Relationship Id="rId_hyperlink_528" Type="http://schemas.openxmlformats.org/officeDocument/2006/relationships/hyperlink" Target="https://www.diodes.com/assets/Datasheets/DMN6066SSD.pdf" TargetMode="External"/><Relationship Id="rId_hyperlink_529" Type="http://schemas.openxmlformats.org/officeDocument/2006/relationships/hyperlink" Target="https://www.diodes.com/part/view/DMN6070SSD" TargetMode="External"/><Relationship Id="rId_hyperlink_530" Type="http://schemas.openxmlformats.org/officeDocument/2006/relationships/hyperlink" Target="https://www.diodes.com/assets/Datasheets/DMN6070SSD.pdf" TargetMode="External"/><Relationship Id="rId_hyperlink_531" Type="http://schemas.openxmlformats.org/officeDocument/2006/relationships/hyperlink" Target="https://www.diodes.com/part/view/DMN6070SSDQ" TargetMode="External"/><Relationship Id="rId_hyperlink_532" Type="http://schemas.openxmlformats.org/officeDocument/2006/relationships/hyperlink" Target="https://www.diodes.com/assets/Datasheets/DMN6070SSDQ.pdf" TargetMode="External"/><Relationship Id="rId_hyperlink_533" Type="http://schemas.openxmlformats.org/officeDocument/2006/relationships/hyperlink" Target="https://www.diodes.com/part/view/DMN61D8LVT" TargetMode="External"/><Relationship Id="rId_hyperlink_534" Type="http://schemas.openxmlformats.org/officeDocument/2006/relationships/hyperlink" Target="https://www.diodes.com/assets/Datasheets/DMN61D8L-LVT.pdf" TargetMode="External"/><Relationship Id="rId_hyperlink_535" Type="http://schemas.openxmlformats.org/officeDocument/2006/relationships/hyperlink" Target="https://www.diodes.com/part/view/DMN61D8LVTQ" TargetMode="External"/><Relationship Id="rId_hyperlink_536" Type="http://schemas.openxmlformats.org/officeDocument/2006/relationships/hyperlink" Target="https://www.diodes.com/assets/Datasheets/DMN61D8LVTQ.pdf" TargetMode="External"/><Relationship Id="rId_hyperlink_537" Type="http://schemas.openxmlformats.org/officeDocument/2006/relationships/hyperlink" Target="https://www.diodes.com/part/view/DMN61D9UDWQ" TargetMode="External"/><Relationship Id="rId_hyperlink_538" Type="http://schemas.openxmlformats.org/officeDocument/2006/relationships/hyperlink" Target="https://www.diodes.com/assets/Datasheets/DMN61D9UDWQ.pdf" TargetMode="External"/><Relationship Id="rId_hyperlink_539" Type="http://schemas.openxmlformats.org/officeDocument/2006/relationships/hyperlink" Target="https://www.diodes.com/part/view/DMN62D0UDW" TargetMode="External"/><Relationship Id="rId_hyperlink_540" Type="http://schemas.openxmlformats.org/officeDocument/2006/relationships/hyperlink" Target="https://www.diodes.com/assets/Datasheets/DMN62D0UDW.pdf" TargetMode="External"/><Relationship Id="rId_hyperlink_541" Type="http://schemas.openxmlformats.org/officeDocument/2006/relationships/hyperlink" Target="https://www.diodes.com/part/view/DMN62D0UDWQ" TargetMode="External"/><Relationship Id="rId_hyperlink_542" Type="http://schemas.openxmlformats.org/officeDocument/2006/relationships/hyperlink" Target="https://www.diodes.com/assets/Datasheets/DMN62D0UDWQ.pdf" TargetMode="External"/><Relationship Id="rId_hyperlink_543" Type="http://schemas.openxmlformats.org/officeDocument/2006/relationships/hyperlink" Target="https://www.diodes.com/part/view/DMN62D4LDW" TargetMode="External"/><Relationship Id="rId_hyperlink_544" Type="http://schemas.openxmlformats.org/officeDocument/2006/relationships/hyperlink" Target="https://www.diodes.com/assets/Datasheets/DMN62D4LDW.pdf" TargetMode="External"/><Relationship Id="rId_hyperlink_545" Type="http://schemas.openxmlformats.org/officeDocument/2006/relationships/hyperlink" Target="https://www.diodes.com/part/view/DMN63D1LDW" TargetMode="External"/><Relationship Id="rId_hyperlink_546" Type="http://schemas.openxmlformats.org/officeDocument/2006/relationships/hyperlink" Target="https://www.diodes.com/assets/Datasheets/DMN63D1LDW.pdf" TargetMode="External"/><Relationship Id="rId_hyperlink_547" Type="http://schemas.openxmlformats.org/officeDocument/2006/relationships/hyperlink" Target="https://www.diodes.com/part/view/DMN63D1LV" TargetMode="External"/><Relationship Id="rId_hyperlink_548" Type="http://schemas.openxmlformats.org/officeDocument/2006/relationships/hyperlink" Target="https://www.diodes.com/assets/Datasheets/DMN63D1LV.pdf" TargetMode="External"/><Relationship Id="rId_hyperlink_549" Type="http://schemas.openxmlformats.org/officeDocument/2006/relationships/hyperlink" Target="https://www.diodes.com/part/view/DMN63D1LVQ" TargetMode="External"/><Relationship Id="rId_hyperlink_550" Type="http://schemas.openxmlformats.org/officeDocument/2006/relationships/hyperlink" Target="https://www.diodes.com/assets/Datasheets/DMN63D1LVQ.pdf" TargetMode="External"/><Relationship Id="rId_hyperlink_551" Type="http://schemas.openxmlformats.org/officeDocument/2006/relationships/hyperlink" Target="https://www.diodes.com/part/view/DMN63D8LDW" TargetMode="External"/><Relationship Id="rId_hyperlink_552" Type="http://schemas.openxmlformats.org/officeDocument/2006/relationships/hyperlink" Target="https://www.diodes.com/assets/Datasheets/DMN63D8LDW.pdf" TargetMode="External"/><Relationship Id="rId_hyperlink_553" Type="http://schemas.openxmlformats.org/officeDocument/2006/relationships/hyperlink" Target="https://www.diodes.com/part/view/DMN63D8LV" TargetMode="External"/><Relationship Id="rId_hyperlink_554" Type="http://schemas.openxmlformats.org/officeDocument/2006/relationships/hyperlink" Target="https://www.diodes.com/assets/Datasheets/DMN63D8LV.pdf" TargetMode="External"/><Relationship Id="rId_hyperlink_555" Type="http://schemas.openxmlformats.org/officeDocument/2006/relationships/hyperlink" Target="https://www.diodes.com/part/view/DMN65D8LDW" TargetMode="External"/><Relationship Id="rId_hyperlink_556" Type="http://schemas.openxmlformats.org/officeDocument/2006/relationships/hyperlink" Target="https://www.diodes.com/assets/Datasheets/DMN65D8LDW.pdf" TargetMode="External"/><Relationship Id="rId_hyperlink_557" Type="http://schemas.openxmlformats.org/officeDocument/2006/relationships/hyperlink" Target="https://www.diodes.com/part/view/DMN65D8LDWQ" TargetMode="External"/><Relationship Id="rId_hyperlink_558" Type="http://schemas.openxmlformats.org/officeDocument/2006/relationships/hyperlink" Target="https://www.diodes.com/assets/Datasheets/DMN65D8LDWQ.pdf" TargetMode="External"/><Relationship Id="rId_hyperlink_559" Type="http://schemas.openxmlformats.org/officeDocument/2006/relationships/hyperlink" Target="https://www.diodes.com/part/view/DMN66D0LDW" TargetMode="External"/><Relationship Id="rId_hyperlink_560" Type="http://schemas.openxmlformats.org/officeDocument/2006/relationships/hyperlink" Target="https://www.diodes.com/assets/Datasheets/DMN66D0LDW.pdf" TargetMode="External"/><Relationship Id="rId_hyperlink_561" Type="http://schemas.openxmlformats.org/officeDocument/2006/relationships/hyperlink" Target="https://www.diodes.com/part/view/DMN66D0LDWQ" TargetMode="External"/><Relationship Id="rId_hyperlink_562" Type="http://schemas.openxmlformats.org/officeDocument/2006/relationships/hyperlink" Target="https://www.diodes.com/assets/Datasheets/DMN66D0LDWQ.pdf" TargetMode="External"/><Relationship Id="rId_hyperlink_563" Type="http://schemas.openxmlformats.org/officeDocument/2006/relationships/hyperlink" Target="https://www.diodes.com/part/view/DMN67D8LDW" TargetMode="External"/><Relationship Id="rId_hyperlink_564" Type="http://schemas.openxmlformats.org/officeDocument/2006/relationships/hyperlink" Target="https://www.diodes.com/assets/Datasheets/DMN67D8LDW.pdf" TargetMode="External"/><Relationship Id="rId_hyperlink_565" Type="http://schemas.openxmlformats.org/officeDocument/2006/relationships/hyperlink" Target="https://www.diodes.com/part/view/DMNH4015SSD" TargetMode="External"/><Relationship Id="rId_hyperlink_566" Type="http://schemas.openxmlformats.org/officeDocument/2006/relationships/hyperlink" Target="https://www.diodes.com/assets/Datasheets/DMNH4015SSD.pdf" TargetMode="External"/><Relationship Id="rId_hyperlink_567" Type="http://schemas.openxmlformats.org/officeDocument/2006/relationships/hyperlink" Target="https://www.diodes.com/part/view/DMNH4015SSDQ" TargetMode="External"/><Relationship Id="rId_hyperlink_568" Type="http://schemas.openxmlformats.org/officeDocument/2006/relationships/hyperlink" Target="https://www.diodes.com/assets/Datasheets/DMNH4015SSDQ.pdf" TargetMode="External"/><Relationship Id="rId_hyperlink_569" Type="http://schemas.openxmlformats.org/officeDocument/2006/relationships/hyperlink" Target="https://www.diodes.com/part/view/DMNH4026SSD" TargetMode="External"/><Relationship Id="rId_hyperlink_570" Type="http://schemas.openxmlformats.org/officeDocument/2006/relationships/hyperlink" Target="https://www.diodes.com/assets/Datasheets/DMNH4026SSD.pdf" TargetMode="External"/><Relationship Id="rId_hyperlink_571" Type="http://schemas.openxmlformats.org/officeDocument/2006/relationships/hyperlink" Target="https://www.diodes.com/part/view/DMNH4026SSDQ" TargetMode="External"/><Relationship Id="rId_hyperlink_572" Type="http://schemas.openxmlformats.org/officeDocument/2006/relationships/hyperlink" Target="https://www.diodes.com/assets/Datasheets/DMNH4026SSDQ.pdf" TargetMode="External"/><Relationship Id="rId_hyperlink_573" Type="http://schemas.openxmlformats.org/officeDocument/2006/relationships/hyperlink" Target="https://www.diodes.com/part/view/DMNH6021SPD" TargetMode="External"/><Relationship Id="rId_hyperlink_574" Type="http://schemas.openxmlformats.org/officeDocument/2006/relationships/hyperlink" Target="https://www.diodes.com/assets/Datasheets/DMNH6021SPD.pdf" TargetMode="External"/><Relationship Id="rId_hyperlink_575" Type="http://schemas.openxmlformats.org/officeDocument/2006/relationships/hyperlink" Target="https://www.diodes.com/part/view/DMNH6021SPDQ" TargetMode="External"/><Relationship Id="rId_hyperlink_576" Type="http://schemas.openxmlformats.org/officeDocument/2006/relationships/hyperlink" Target="https://www.diodes.com/assets/Datasheets/DMNH6021SPDQ.pdf" TargetMode="External"/><Relationship Id="rId_hyperlink_577" Type="http://schemas.openxmlformats.org/officeDocument/2006/relationships/hyperlink" Target="https://www.diodes.com/part/view/DMNH6021SPDW" TargetMode="External"/><Relationship Id="rId_hyperlink_578" Type="http://schemas.openxmlformats.org/officeDocument/2006/relationships/hyperlink" Target="https://www.diodes.com/assets/Datasheets/DMNH6021SPDW.pdf" TargetMode="External"/><Relationship Id="rId_hyperlink_579" Type="http://schemas.openxmlformats.org/officeDocument/2006/relationships/hyperlink" Target="https://www.diodes.com/part/view/DMNH6021SPDWQ" TargetMode="External"/><Relationship Id="rId_hyperlink_580" Type="http://schemas.openxmlformats.org/officeDocument/2006/relationships/hyperlink" Target="https://www.diodes.com/assets/Datasheets/DMNH6021SPDWQ.pdf" TargetMode="External"/><Relationship Id="rId_hyperlink_581" Type="http://schemas.openxmlformats.org/officeDocument/2006/relationships/hyperlink" Target="https://www.diodes.com/part/view/DMNH6022SSD" TargetMode="External"/><Relationship Id="rId_hyperlink_582" Type="http://schemas.openxmlformats.org/officeDocument/2006/relationships/hyperlink" Target="https://www.diodes.com/assets/Datasheets/DMNH6022SSD.pdf" TargetMode="External"/><Relationship Id="rId_hyperlink_583" Type="http://schemas.openxmlformats.org/officeDocument/2006/relationships/hyperlink" Target="https://www.diodes.com/part/view/DMNH6022SSDQ" TargetMode="External"/><Relationship Id="rId_hyperlink_584" Type="http://schemas.openxmlformats.org/officeDocument/2006/relationships/hyperlink" Target="https://www.diodes.com/assets/Datasheets/DMNH6022SSDQ.pdf" TargetMode="External"/><Relationship Id="rId_hyperlink_585" Type="http://schemas.openxmlformats.org/officeDocument/2006/relationships/hyperlink" Target="https://www.diodes.com/part/view/DMNH6035SPDW" TargetMode="External"/><Relationship Id="rId_hyperlink_586" Type="http://schemas.openxmlformats.org/officeDocument/2006/relationships/hyperlink" Target="https://www.diodes.com/assets/Datasheets/DMNH6035SPDW.pdf" TargetMode="External"/><Relationship Id="rId_hyperlink_587" Type="http://schemas.openxmlformats.org/officeDocument/2006/relationships/hyperlink" Target="https://www.diodes.com/part/view/DMNH6035SPDWQ" TargetMode="External"/><Relationship Id="rId_hyperlink_588" Type="http://schemas.openxmlformats.org/officeDocument/2006/relationships/hyperlink" Target="https://www.diodes.com/assets/Datasheets/DMNH6035SPDWQ.pdf" TargetMode="External"/><Relationship Id="rId_hyperlink_589" Type="http://schemas.openxmlformats.org/officeDocument/2006/relationships/hyperlink" Target="https://www.diodes.com/part/view/DMNH6042SPD" TargetMode="External"/><Relationship Id="rId_hyperlink_590" Type="http://schemas.openxmlformats.org/officeDocument/2006/relationships/hyperlink" Target="https://www.diodes.com/assets/Datasheets/DMNH6042SPD.pdf" TargetMode="External"/><Relationship Id="rId_hyperlink_591" Type="http://schemas.openxmlformats.org/officeDocument/2006/relationships/hyperlink" Target="https://www.diodes.com/part/view/DMNH6042SPDQ" TargetMode="External"/><Relationship Id="rId_hyperlink_592" Type="http://schemas.openxmlformats.org/officeDocument/2006/relationships/hyperlink" Target="https://www.diodes.com/assets/Datasheets/DMNH6042SPDQ.pdf" TargetMode="External"/><Relationship Id="rId_hyperlink_593" Type="http://schemas.openxmlformats.org/officeDocument/2006/relationships/hyperlink" Target="https://www.diodes.com/part/view/DMNH6042SSD" TargetMode="External"/><Relationship Id="rId_hyperlink_594" Type="http://schemas.openxmlformats.org/officeDocument/2006/relationships/hyperlink" Target="https://www.diodes.com/assets/Datasheets/DMNH6042SSD.pdf" TargetMode="External"/><Relationship Id="rId_hyperlink_595" Type="http://schemas.openxmlformats.org/officeDocument/2006/relationships/hyperlink" Target="https://www.diodes.com/part/view/DMNH6042SSDQ" TargetMode="External"/><Relationship Id="rId_hyperlink_596" Type="http://schemas.openxmlformats.org/officeDocument/2006/relationships/hyperlink" Target="https://www.diodes.com/assets/Datasheets/DMNH6042SSDQ.pdf" TargetMode="External"/><Relationship Id="rId_hyperlink_597" Type="http://schemas.openxmlformats.org/officeDocument/2006/relationships/hyperlink" Target="https://www.diodes.com/part/view/DMNH6065SPDW" TargetMode="External"/><Relationship Id="rId_hyperlink_598" Type="http://schemas.openxmlformats.org/officeDocument/2006/relationships/hyperlink" Target="https://www.diodes.com/assets/Datasheets/DMNH6065SPDW.pdf" TargetMode="External"/><Relationship Id="rId_hyperlink_599" Type="http://schemas.openxmlformats.org/officeDocument/2006/relationships/hyperlink" Target="https://www.diodes.com/part/view/DMNH6065SPDWQ" TargetMode="External"/><Relationship Id="rId_hyperlink_600" Type="http://schemas.openxmlformats.org/officeDocument/2006/relationships/hyperlink" Target="https://www.diodes.com/assets/Datasheets/DMNH6065SPDWQ.pdf" TargetMode="External"/><Relationship Id="rId_hyperlink_601" Type="http://schemas.openxmlformats.org/officeDocument/2006/relationships/hyperlink" Target="https://www.diodes.com/part/view/DMNH6065SSD" TargetMode="External"/><Relationship Id="rId_hyperlink_602" Type="http://schemas.openxmlformats.org/officeDocument/2006/relationships/hyperlink" Target="https://www.diodes.com/assets/Datasheets/DMNH6065SSD.pdf" TargetMode="External"/><Relationship Id="rId_hyperlink_603" Type="http://schemas.openxmlformats.org/officeDocument/2006/relationships/hyperlink" Target="https://www.diodes.com/part/view/DMNH6065SSDQ" TargetMode="External"/><Relationship Id="rId_hyperlink_604" Type="http://schemas.openxmlformats.org/officeDocument/2006/relationships/hyperlink" Target="https://www.diodes.com/assets/Datasheets/DMNH6065SSDQ.pdf" TargetMode="External"/><Relationship Id="rId_hyperlink_605" Type="http://schemas.openxmlformats.org/officeDocument/2006/relationships/hyperlink" Target="https://www.diodes.com/part/view/DMP1046UFDB" TargetMode="External"/><Relationship Id="rId_hyperlink_606" Type="http://schemas.openxmlformats.org/officeDocument/2006/relationships/hyperlink" Target="https://www.diodes.com/assets/Datasheets/DMP1046UFDB.pdf" TargetMode="External"/><Relationship Id="rId_hyperlink_607" Type="http://schemas.openxmlformats.org/officeDocument/2006/relationships/hyperlink" Target="https://www.diodes.com/part/view/DMP1055UFDB" TargetMode="External"/><Relationship Id="rId_hyperlink_608" Type="http://schemas.openxmlformats.org/officeDocument/2006/relationships/hyperlink" Target="https://www.diodes.com/assets/Datasheets/DMP1055UFDB.pdf" TargetMode="External"/><Relationship Id="rId_hyperlink_609" Type="http://schemas.openxmlformats.org/officeDocument/2006/relationships/hyperlink" Target="https://www.diodes.com/part/view/DMP2004DMK" TargetMode="External"/><Relationship Id="rId_hyperlink_610" Type="http://schemas.openxmlformats.org/officeDocument/2006/relationships/hyperlink" Target="https://www.diodes.com/assets/Datasheets/ds30939.pdf" TargetMode="External"/><Relationship Id="rId_hyperlink_611" Type="http://schemas.openxmlformats.org/officeDocument/2006/relationships/hyperlink" Target="https://www.diodes.com/part/view/DMP2004DWK" TargetMode="External"/><Relationship Id="rId_hyperlink_612" Type="http://schemas.openxmlformats.org/officeDocument/2006/relationships/hyperlink" Target="https://www.diodes.com/assets/Datasheets/DMP2004DWK.pdf" TargetMode="External"/><Relationship Id="rId_hyperlink_613" Type="http://schemas.openxmlformats.org/officeDocument/2006/relationships/hyperlink" Target="https://www.diodes.com/part/view/DMP2004VK" TargetMode="External"/><Relationship Id="rId_hyperlink_614" Type="http://schemas.openxmlformats.org/officeDocument/2006/relationships/hyperlink" Target="https://www.diodes.com/assets/Datasheets/ds30916.pdf" TargetMode="External"/><Relationship Id="rId_hyperlink_615" Type="http://schemas.openxmlformats.org/officeDocument/2006/relationships/hyperlink" Target="https://www.diodes.com/part/view/DMP2035UTS" TargetMode="External"/><Relationship Id="rId_hyperlink_616" Type="http://schemas.openxmlformats.org/officeDocument/2006/relationships/hyperlink" Target="https://www.diodes.com/assets/Datasheets/ds31940.pdf" TargetMode="External"/><Relationship Id="rId_hyperlink_617" Type="http://schemas.openxmlformats.org/officeDocument/2006/relationships/hyperlink" Target="https://www.diodes.com/part/view/DMP2040UND" TargetMode="External"/><Relationship Id="rId_hyperlink_618" Type="http://schemas.openxmlformats.org/officeDocument/2006/relationships/hyperlink" Target="https://www.diodes.com/assets/Datasheets/DMP2040UND.pdf" TargetMode="External"/><Relationship Id="rId_hyperlink_619" Type="http://schemas.openxmlformats.org/officeDocument/2006/relationships/hyperlink" Target="https://www.diodes.com/part/view/DMP2040USD" TargetMode="External"/><Relationship Id="rId_hyperlink_620" Type="http://schemas.openxmlformats.org/officeDocument/2006/relationships/hyperlink" Target="https://www.diodes.com/assets/Datasheets/DMP2040USD.pdf" TargetMode="External"/><Relationship Id="rId_hyperlink_621" Type="http://schemas.openxmlformats.org/officeDocument/2006/relationships/hyperlink" Target="https://www.diodes.com/part/view/DMP2045UFDB" TargetMode="External"/><Relationship Id="rId_hyperlink_622" Type="http://schemas.openxmlformats.org/officeDocument/2006/relationships/hyperlink" Target="https://www.diodes.com/assets/Datasheets/DMP2045UFDB.pdf" TargetMode="External"/><Relationship Id="rId_hyperlink_623" Type="http://schemas.openxmlformats.org/officeDocument/2006/relationships/hyperlink" Target="https://www.diodes.com/part/view/DMP2065UFDB" TargetMode="External"/><Relationship Id="rId_hyperlink_624" Type="http://schemas.openxmlformats.org/officeDocument/2006/relationships/hyperlink" Target="https://www.diodes.com/assets/Datasheets/DMP2065UFDB.pdf" TargetMode="External"/><Relationship Id="rId_hyperlink_625" Type="http://schemas.openxmlformats.org/officeDocument/2006/relationships/hyperlink" Target="https://www.diodes.com/part/view/DMP2075UFDB" TargetMode="External"/><Relationship Id="rId_hyperlink_626" Type="http://schemas.openxmlformats.org/officeDocument/2006/relationships/hyperlink" Target="https://www.diodes.com/assets/Datasheets/DMP2075UFDB.pdf" TargetMode="External"/><Relationship Id="rId_hyperlink_627" Type="http://schemas.openxmlformats.org/officeDocument/2006/relationships/hyperlink" Target="https://www.diodes.com/part/view/DMP2090UFDB" TargetMode="External"/><Relationship Id="rId_hyperlink_628" Type="http://schemas.openxmlformats.org/officeDocument/2006/relationships/hyperlink" Target="https://www.diodes.com/assets/Datasheets/DMP2090UFDB.pdf" TargetMode="External"/><Relationship Id="rId_hyperlink_629" Type="http://schemas.openxmlformats.org/officeDocument/2006/relationships/hyperlink" Target="https://www.diodes.com/part/view/DMP2100UFU" TargetMode="External"/><Relationship Id="rId_hyperlink_630" Type="http://schemas.openxmlformats.org/officeDocument/2006/relationships/hyperlink" Target="https://www.diodes.com/assets/Datasheets/DMP2100UFU.pdf" TargetMode="External"/><Relationship Id="rId_hyperlink_631" Type="http://schemas.openxmlformats.org/officeDocument/2006/relationships/hyperlink" Target="https://www.diodes.com/part/view/DMP2110UFDB" TargetMode="External"/><Relationship Id="rId_hyperlink_632" Type="http://schemas.openxmlformats.org/officeDocument/2006/relationships/hyperlink" Target="https://www.diodes.com/assets/Datasheets/DMP2110UFDB.pdf" TargetMode="External"/><Relationship Id="rId_hyperlink_633" Type="http://schemas.openxmlformats.org/officeDocument/2006/relationships/hyperlink" Target="https://www.diodes.com/part/view/DMP2110UFDBQ" TargetMode="External"/><Relationship Id="rId_hyperlink_634" Type="http://schemas.openxmlformats.org/officeDocument/2006/relationships/hyperlink" Target="https://www.diodes.com/assets/Datasheets/DMP2110UFDBQ.pdf" TargetMode="External"/><Relationship Id="rId_hyperlink_635" Type="http://schemas.openxmlformats.org/officeDocument/2006/relationships/hyperlink" Target="https://www.diodes.com/part/view/DMP2110UVT" TargetMode="External"/><Relationship Id="rId_hyperlink_636" Type="http://schemas.openxmlformats.org/officeDocument/2006/relationships/hyperlink" Target="https://www.diodes.com/assets/Datasheets/DMP2110UVT.pdf" TargetMode="External"/><Relationship Id="rId_hyperlink_637" Type="http://schemas.openxmlformats.org/officeDocument/2006/relationships/hyperlink" Target="https://www.diodes.com/part/view/DMP2110UVTQ" TargetMode="External"/><Relationship Id="rId_hyperlink_638" Type="http://schemas.openxmlformats.org/officeDocument/2006/relationships/hyperlink" Target="https://www.diodes.com/assets/Datasheets/DMP2110UVTQ.pdf" TargetMode="External"/><Relationship Id="rId_hyperlink_639" Type="http://schemas.openxmlformats.org/officeDocument/2006/relationships/hyperlink" Target="https://www.diodes.com/part/view/DMP2200UDW" TargetMode="External"/><Relationship Id="rId_hyperlink_640" Type="http://schemas.openxmlformats.org/officeDocument/2006/relationships/hyperlink" Target="https://www.diodes.com/assets/Datasheets/DMP2200UDW.pdf" TargetMode="External"/><Relationship Id="rId_hyperlink_641" Type="http://schemas.openxmlformats.org/officeDocument/2006/relationships/hyperlink" Target="https://www.diodes.com/part/view/DMP2200UFCL" TargetMode="External"/><Relationship Id="rId_hyperlink_642" Type="http://schemas.openxmlformats.org/officeDocument/2006/relationships/hyperlink" Target="https://www.diodes.com/assets/Datasheets/DMP2200UFCL.pdf" TargetMode="External"/><Relationship Id="rId_hyperlink_643" Type="http://schemas.openxmlformats.org/officeDocument/2006/relationships/hyperlink" Target="https://www.diodes.com/part/view/DMP2240UDM" TargetMode="External"/><Relationship Id="rId_hyperlink_644" Type="http://schemas.openxmlformats.org/officeDocument/2006/relationships/hyperlink" Target="https://www.diodes.com/assets/Datasheets/ds31197.pdf" TargetMode="External"/><Relationship Id="rId_hyperlink_645" Type="http://schemas.openxmlformats.org/officeDocument/2006/relationships/hyperlink" Target="https://www.diodes.com/part/view/DMP22D4UDA" TargetMode="External"/><Relationship Id="rId_hyperlink_646" Type="http://schemas.openxmlformats.org/officeDocument/2006/relationships/hyperlink" Target="https://www.diodes.com/assets/Datasheets/DMP22D4UDA.pdf" TargetMode="External"/><Relationship Id="rId_hyperlink_647" Type="http://schemas.openxmlformats.org/officeDocument/2006/relationships/hyperlink" Target="https://www.diodes.com/part/view/DMP22D5UDA" TargetMode="External"/><Relationship Id="rId_hyperlink_648" Type="http://schemas.openxmlformats.org/officeDocument/2006/relationships/hyperlink" Target="https://www.diodes.com/assets/Datasheets/DMP22D5UDA.pdf" TargetMode="External"/><Relationship Id="rId_hyperlink_649" Type="http://schemas.openxmlformats.org/officeDocument/2006/relationships/hyperlink" Target="https://www.diodes.com/part/view/DMP22D5UDJ" TargetMode="External"/><Relationship Id="rId_hyperlink_650" Type="http://schemas.openxmlformats.org/officeDocument/2006/relationships/hyperlink" Target="https://www.diodes.com/assets/Datasheets/DMP22D5UDJ.pdf" TargetMode="External"/><Relationship Id="rId_hyperlink_651" Type="http://schemas.openxmlformats.org/officeDocument/2006/relationships/hyperlink" Target="https://www.diodes.com/part/view/DMP2900UDW" TargetMode="External"/><Relationship Id="rId_hyperlink_652" Type="http://schemas.openxmlformats.org/officeDocument/2006/relationships/hyperlink" Target="https://www.diodes.com/assets/Datasheets/DMP2900UDW.pdf" TargetMode="External"/><Relationship Id="rId_hyperlink_653" Type="http://schemas.openxmlformats.org/officeDocument/2006/relationships/hyperlink" Target="https://www.diodes.com/part/view/DMP2900UDWQ" TargetMode="External"/><Relationship Id="rId_hyperlink_654" Type="http://schemas.openxmlformats.org/officeDocument/2006/relationships/hyperlink" Target="https://www.diodes.com/assets/Datasheets/DMP2900UDWQ.pdf" TargetMode="External"/><Relationship Id="rId_hyperlink_655" Type="http://schemas.openxmlformats.org/officeDocument/2006/relationships/hyperlink" Target="https://www.diodes.com/part/view/DMP2900UV" TargetMode="External"/><Relationship Id="rId_hyperlink_656" Type="http://schemas.openxmlformats.org/officeDocument/2006/relationships/hyperlink" Target="https://www.diodes.com/assets/Datasheets/DMP2900UV.pdf" TargetMode="External"/><Relationship Id="rId_hyperlink_657" Type="http://schemas.openxmlformats.org/officeDocument/2006/relationships/hyperlink" Target="https://www.diodes.com/part/view/DMP2900UVQ" TargetMode="External"/><Relationship Id="rId_hyperlink_658" Type="http://schemas.openxmlformats.org/officeDocument/2006/relationships/hyperlink" Target="https://www.diodes.com/assets/Datasheets/DMP2900UVQ.pdf" TargetMode="External"/><Relationship Id="rId_hyperlink_659" Type="http://schemas.openxmlformats.org/officeDocument/2006/relationships/hyperlink" Target="https://www.diodes.com/part/view/DMP3011SPDW" TargetMode="External"/><Relationship Id="rId_hyperlink_660" Type="http://schemas.openxmlformats.org/officeDocument/2006/relationships/hyperlink" Target="https://www.diodes.com/assets/Datasheets/DMP3011SPDW.pdf" TargetMode="External"/><Relationship Id="rId_hyperlink_661" Type="http://schemas.openxmlformats.org/officeDocument/2006/relationships/hyperlink" Target="https://www.diodes.com/part/view/DMP3021SPDW" TargetMode="External"/><Relationship Id="rId_hyperlink_662" Type="http://schemas.openxmlformats.org/officeDocument/2006/relationships/hyperlink" Target="https://www.diodes.com/assets/Datasheets/DMP3021SPDW.pdf" TargetMode="External"/><Relationship Id="rId_hyperlink_663" Type="http://schemas.openxmlformats.org/officeDocument/2006/relationships/hyperlink" Target="https://www.diodes.com/part/view/DMP3028LSD" TargetMode="External"/><Relationship Id="rId_hyperlink_664" Type="http://schemas.openxmlformats.org/officeDocument/2006/relationships/hyperlink" Target="https://www.diodes.com/assets/Datasheets/DMP3028LSD.pdf" TargetMode="External"/><Relationship Id="rId_hyperlink_665" Type="http://schemas.openxmlformats.org/officeDocument/2006/relationships/hyperlink" Target="https://www.diodes.com/part/view/DMP3036SSD" TargetMode="External"/><Relationship Id="rId_hyperlink_666" Type="http://schemas.openxmlformats.org/officeDocument/2006/relationships/hyperlink" Target="https://www.diodes.com/assets/Datasheets/DMP3036SSD.pdf" TargetMode="External"/><Relationship Id="rId_hyperlink_667" Type="http://schemas.openxmlformats.org/officeDocument/2006/relationships/hyperlink" Target="https://www.diodes.com/part/view/DMP3048LSD" TargetMode="External"/><Relationship Id="rId_hyperlink_668" Type="http://schemas.openxmlformats.org/officeDocument/2006/relationships/hyperlink" Target="https://www.diodes.com/assets/Datasheets/DMP3048LSD.pdf" TargetMode="External"/><Relationship Id="rId_hyperlink_669" Type="http://schemas.openxmlformats.org/officeDocument/2006/relationships/hyperlink" Target="https://www.diodes.com/part/view/DMP3056LSD" TargetMode="External"/><Relationship Id="rId_hyperlink_670" Type="http://schemas.openxmlformats.org/officeDocument/2006/relationships/hyperlink" Target="https://www.diodes.com/assets/Datasheets/ds31420.pdf" TargetMode="External"/><Relationship Id="rId_hyperlink_671" Type="http://schemas.openxmlformats.org/officeDocument/2006/relationships/hyperlink" Target="https://www.diodes.com/part/view/DMP3056LSDQ" TargetMode="External"/><Relationship Id="rId_hyperlink_672" Type="http://schemas.openxmlformats.org/officeDocument/2006/relationships/hyperlink" Target="https://www.diodes.com/assets/Datasheets/DMP3056LSDQ.pdf" TargetMode="External"/><Relationship Id="rId_hyperlink_673" Type="http://schemas.openxmlformats.org/officeDocument/2006/relationships/hyperlink" Target="https://www.diodes.com/part/view/DMP3085LSD" TargetMode="External"/><Relationship Id="rId_hyperlink_674" Type="http://schemas.openxmlformats.org/officeDocument/2006/relationships/hyperlink" Target="https://www.diodes.com/assets/Datasheets/DMP3085LSD.pdf" TargetMode="External"/><Relationship Id="rId_hyperlink_675" Type="http://schemas.openxmlformats.org/officeDocument/2006/relationships/hyperlink" Target="https://www.diodes.com/part/view/DMP3098LSD" TargetMode="External"/><Relationship Id="rId_hyperlink_676" Type="http://schemas.openxmlformats.org/officeDocument/2006/relationships/hyperlink" Target="https://www.diodes.com/assets/Datasheets/ds31448.pdf" TargetMode="External"/><Relationship Id="rId_hyperlink_677" Type="http://schemas.openxmlformats.org/officeDocument/2006/relationships/hyperlink" Target="https://www.diodes.com/part/view/DMP3164LVT" TargetMode="External"/><Relationship Id="rId_hyperlink_678" Type="http://schemas.openxmlformats.org/officeDocument/2006/relationships/hyperlink" Target="https://www.diodes.com/assets/Datasheets/DMP3164LVT.pdf" TargetMode="External"/><Relationship Id="rId_hyperlink_679" Type="http://schemas.openxmlformats.org/officeDocument/2006/relationships/hyperlink" Target="https://www.diodes.com/part/view/DMP3165SVTQ" TargetMode="External"/><Relationship Id="rId_hyperlink_680" Type="http://schemas.openxmlformats.org/officeDocument/2006/relationships/hyperlink" Target="https://www.diodes.com/assets/Datasheets/DMP3165SVTQ.pdf" TargetMode="External"/><Relationship Id="rId_hyperlink_681" Type="http://schemas.openxmlformats.org/officeDocument/2006/relationships/hyperlink" Target="https://www.diodes.com/part/view/DMP31D1UDW" TargetMode="External"/><Relationship Id="rId_hyperlink_682" Type="http://schemas.openxmlformats.org/officeDocument/2006/relationships/hyperlink" Target="https://www.diodes.com/assets/Datasheets/DMP31D1UDW.pdf" TargetMode="External"/><Relationship Id="rId_hyperlink_683" Type="http://schemas.openxmlformats.org/officeDocument/2006/relationships/hyperlink" Target="https://www.diodes.com/part/view/DMP31D1UDWQ" TargetMode="External"/><Relationship Id="rId_hyperlink_684" Type="http://schemas.openxmlformats.org/officeDocument/2006/relationships/hyperlink" Target="https://www.diodes.com/assets/Datasheets/DMP31D1UDWQ.pdf" TargetMode="External"/><Relationship Id="rId_hyperlink_685" Type="http://schemas.openxmlformats.org/officeDocument/2006/relationships/hyperlink" Target="https://www.diodes.com/part/view/DMP31D1UVT" TargetMode="External"/><Relationship Id="rId_hyperlink_686" Type="http://schemas.openxmlformats.org/officeDocument/2006/relationships/hyperlink" Target="https://www.diodes.com/assets/Datasheets/DMP31D1UVT.pdf" TargetMode="External"/><Relationship Id="rId_hyperlink_687" Type="http://schemas.openxmlformats.org/officeDocument/2006/relationships/hyperlink" Target="https://www.diodes.com/part/view/DMP31D1UVTQ" TargetMode="External"/><Relationship Id="rId_hyperlink_688" Type="http://schemas.openxmlformats.org/officeDocument/2006/relationships/hyperlink" Target="https://www.diodes.com/assets/Datasheets/DMP31D1UVTQ.pdf" TargetMode="External"/><Relationship Id="rId_hyperlink_689" Type="http://schemas.openxmlformats.org/officeDocument/2006/relationships/hyperlink" Target="https://www.diodes.com/part/view/DMP31D7LDW" TargetMode="External"/><Relationship Id="rId_hyperlink_690" Type="http://schemas.openxmlformats.org/officeDocument/2006/relationships/hyperlink" Target="https://www.diodes.com/assets/Datasheets/DMP31D7LDW.pdf" TargetMode="External"/><Relationship Id="rId_hyperlink_691" Type="http://schemas.openxmlformats.org/officeDocument/2006/relationships/hyperlink" Target="https://www.diodes.com/part/view/DMP31D7LDWQ" TargetMode="External"/><Relationship Id="rId_hyperlink_692" Type="http://schemas.openxmlformats.org/officeDocument/2006/relationships/hyperlink" Target="https://www.diodes.com/assets/Datasheets/DMP31D7LDWQ.pdf" TargetMode="External"/><Relationship Id="rId_hyperlink_693" Type="http://schemas.openxmlformats.org/officeDocument/2006/relationships/hyperlink" Target="https://www.diodes.com/part/view/DMP31D7LV" TargetMode="External"/><Relationship Id="rId_hyperlink_694" Type="http://schemas.openxmlformats.org/officeDocument/2006/relationships/hyperlink" Target="https://www.diodes.com/assets/Datasheets/DMP31D7LV.pdf" TargetMode="External"/><Relationship Id="rId_hyperlink_695" Type="http://schemas.openxmlformats.org/officeDocument/2006/relationships/hyperlink" Target="https://www.diodes.com/part/view/DMP31D7LVQ" TargetMode="External"/><Relationship Id="rId_hyperlink_696" Type="http://schemas.openxmlformats.org/officeDocument/2006/relationships/hyperlink" Target="https://www.diodes.com/assets/Datasheets/DMP31D7LVQ.pdf" TargetMode="External"/><Relationship Id="rId_hyperlink_697" Type="http://schemas.openxmlformats.org/officeDocument/2006/relationships/hyperlink" Target="https://www.diodes.com/part/view/DMP32D9UDA" TargetMode="External"/><Relationship Id="rId_hyperlink_698" Type="http://schemas.openxmlformats.org/officeDocument/2006/relationships/hyperlink" Target="https://www.diodes.com/assets/Datasheets/DMP32D9UDA.pdf" TargetMode="External"/><Relationship Id="rId_hyperlink_699" Type="http://schemas.openxmlformats.org/officeDocument/2006/relationships/hyperlink" Target="https://www.diodes.com/part/view/DMP32D9UDAQ" TargetMode="External"/><Relationship Id="rId_hyperlink_700" Type="http://schemas.openxmlformats.org/officeDocument/2006/relationships/hyperlink" Target="https://www.diodes.com/assets/Datasheets/DMP32D9UDAQ.pdf" TargetMode="External"/><Relationship Id="rId_hyperlink_701" Type="http://schemas.openxmlformats.org/officeDocument/2006/relationships/hyperlink" Target="https://www.diodes.com/part/view/DMP4026LSD" TargetMode="External"/><Relationship Id="rId_hyperlink_702" Type="http://schemas.openxmlformats.org/officeDocument/2006/relationships/hyperlink" Target="https://www.diodes.com/assets/Datasheets/DMP4026LSD.pdf" TargetMode="External"/><Relationship Id="rId_hyperlink_703" Type="http://schemas.openxmlformats.org/officeDocument/2006/relationships/hyperlink" Target="https://www.diodes.com/part/view/DMP4026LSDQ" TargetMode="External"/><Relationship Id="rId_hyperlink_704" Type="http://schemas.openxmlformats.org/officeDocument/2006/relationships/hyperlink" Target="https://www.diodes.com/assets/Datasheets/DMP4026LSDQ.pdf" TargetMode="External"/><Relationship Id="rId_hyperlink_705" Type="http://schemas.openxmlformats.org/officeDocument/2006/relationships/hyperlink" Target="https://www.diodes.com/part/view/DMP4047SSD" TargetMode="External"/><Relationship Id="rId_hyperlink_706" Type="http://schemas.openxmlformats.org/officeDocument/2006/relationships/hyperlink" Target="https://www.diodes.com/assets/Datasheets/DMP4047SSD.pdf" TargetMode="External"/><Relationship Id="rId_hyperlink_707" Type="http://schemas.openxmlformats.org/officeDocument/2006/relationships/hyperlink" Target="https://www.diodes.com/part/view/DMP4047SSDQ" TargetMode="External"/><Relationship Id="rId_hyperlink_708" Type="http://schemas.openxmlformats.org/officeDocument/2006/relationships/hyperlink" Target="https://www.diodes.com/assets/Datasheets/DMP4047SSD.pdf" TargetMode="External"/><Relationship Id="rId_hyperlink_709" Type="http://schemas.openxmlformats.org/officeDocument/2006/relationships/hyperlink" Target="https://www.diodes.com/part/view/DMP4050SSD" TargetMode="External"/><Relationship Id="rId_hyperlink_710" Type="http://schemas.openxmlformats.org/officeDocument/2006/relationships/hyperlink" Target="https://www.diodes.com/assets/Datasheets/DMP4050SSD.pdf" TargetMode="External"/><Relationship Id="rId_hyperlink_711" Type="http://schemas.openxmlformats.org/officeDocument/2006/relationships/hyperlink" Target="https://www.diodes.com/part/view/DMP4050SSDQ" TargetMode="External"/><Relationship Id="rId_hyperlink_712" Type="http://schemas.openxmlformats.org/officeDocument/2006/relationships/hyperlink" Target="https://www.diodes.com/assets/Datasheets/DMP4050SSD.pdf" TargetMode="External"/><Relationship Id="rId_hyperlink_713" Type="http://schemas.openxmlformats.org/officeDocument/2006/relationships/hyperlink" Target="https://www.diodes.com/part/view/DMP56D0UV" TargetMode="External"/><Relationship Id="rId_hyperlink_714" Type="http://schemas.openxmlformats.org/officeDocument/2006/relationships/hyperlink" Target="https://www.diodes.com/assets/Datasheets/DMP56D0UV.pdf" TargetMode="External"/><Relationship Id="rId_hyperlink_715" Type="http://schemas.openxmlformats.org/officeDocument/2006/relationships/hyperlink" Target="https://www.diodes.com/part/view/DMP58D1LV" TargetMode="External"/><Relationship Id="rId_hyperlink_716" Type="http://schemas.openxmlformats.org/officeDocument/2006/relationships/hyperlink" Target="https://www.diodes.com/assets/Datasheets/DMP58D1LV.pdf" TargetMode="External"/><Relationship Id="rId_hyperlink_717" Type="http://schemas.openxmlformats.org/officeDocument/2006/relationships/hyperlink" Target="https://www.diodes.com/part/view/DMP58D1LVQ" TargetMode="External"/><Relationship Id="rId_hyperlink_718" Type="http://schemas.openxmlformats.org/officeDocument/2006/relationships/hyperlink" Target="https://www.diodes.com/assets/Datasheets/DMP58D1LVQ.pdf" TargetMode="External"/><Relationship Id="rId_hyperlink_719" Type="http://schemas.openxmlformats.org/officeDocument/2006/relationships/hyperlink" Target="https://www.diodes.com/part/view/DMP6050SSD" TargetMode="External"/><Relationship Id="rId_hyperlink_720" Type="http://schemas.openxmlformats.org/officeDocument/2006/relationships/hyperlink" Target="https://www.diodes.com/assets/Datasheets/DMP6050SSD.pdf" TargetMode="External"/><Relationship Id="rId_hyperlink_721" Type="http://schemas.openxmlformats.org/officeDocument/2006/relationships/hyperlink" Target="https://www.diodes.com/part/view/DMP6110SSD" TargetMode="External"/><Relationship Id="rId_hyperlink_722" Type="http://schemas.openxmlformats.org/officeDocument/2006/relationships/hyperlink" Target="https://www.diodes.com/assets/Datasheets/DMP6110SSD.pdf" TargetMode="External"/><Relationship Id="rId_hyperlink_723" Type="http://schemas.openxmlformats.org/officeDocument/2006/relationships/hyperlink" Target="https://www.diodes.com/part/view/DMP6110SSDQ" TargetMode="External"/><Relationship Id="rId_hyperlink_724" Type="http://schemas.openxmlformats.org/officeDocument/2006/relationships/hyperlink" Target="https://www.diodes.com/assets/Datasheets/DMP6110SSDQ.pdf" TargetMode="External"/><Relationship Id="rId_hyperlink_725" Type="http://schemas.openxmlformats.org/officeDocument/2006/relationships/hyperlink" Target="https://www.diodes.com/part/view/DMP68D1LV" TargetMode="External"/><Relationship Id="rId_hyperlink_726" Type="http://schemas.openxmlformats.org/officeDocument/2006/relationships/hyperlink" Target="https://www.diodes.com/assets/Datasheets/DMP68D1LV.pdf" TargetMode="External"/><Relationship Id="rId_hyperlink_727" Type="http://schemas.openxmlformats.org/officeDocument/2006/relationships/hyperlink" Target="https://www.diodes.com/part/view/DMP68D1LVQ" TargetMode="External"/><Relationship Id="rId_hyperlink_728" Type="http://schemas.openxmlformats.org/officeDocument/2006/relationships/hyperlink" Target="https://www.diodes.com/assets/Datasheets/DMP68D1LVQ.pdf" TargetMode="External"/><Relationship Id="rId_hyperlink_729" Type="http://schemas.openxmlformats.org/officeDocument/2006/relationships/hyperlink" Target="https://www.diodes.com/part/view/DMPH4023SPDWQ" TargetMode="External"/><Relationship Id="rId_hyperlink_730" Type="http://schemas.openxmlformats.org/officeDocument/2006/relationships/hyperlink" Target="https://www.diodes.com/assets/Datasheets/DMPH4023SPDWQ.pdf" TargetMode="External"/><Relationship Id="rId_hyperlink_731" Type="http://schemas.openxmlformats.org/officeDocument/2006/relationships/hyperlink" Target="https://www.diodes.com/part/view/DMPH6050SPD" TargetMode="External"/><Relationship Id="rId_hyperlink_732" Type="http://schemas.openxmlformats.org/officeDocument/2006/relationships/hyperlink" Target="https://www.diodes.com/assets/Datasheets/DMPH6050SPD.pdf" TargetMode="External"/><Relationship Id="rId_hyperlink_733" Type="http://schemas.openxmlformats.org/officeDocument/2006/relationships/hyperlink" Target="https://www.diodes.com/part/view/DMPH6050SPDQ" TargetMode="External"/><Relationship Id="rId_hyperlink_734" Type="http://schemas.openxmlformats.org/officeDocument/2006/relationships/hyperlink" Target="https://www.diodes.com/assets/Datasheets/DMPH6050SPDQ.pdf" TargetMode="External"/><Relationship Id="rId_hyperlink_735" Type="http://schemas.openxmlformats.org/officeDocument/2006/relationships/hyperlink" Target="https://www.diodes.com/part/view/DMPH6050SSD" TargetMode="External"/><Relationship Id="rId_hyperlink_736" Type="http://schemas.openxmlformats.org/officeDocument/2006/relationships/hyperlink" Target="https://www.diodes.com/assets/Datasheets/DMPH6050SSD.pdf" TargetMode="External"/><Relationship Id="rId_hyperlink_737" Type="http://schemas.openxmlformats.org/officeDocument/2006/relationships/hyperlink" Target="https://www.diodes.com/part/view/DMPH6050SSDQ" TargetMode="External"/><Relationship Id="rId_hyperlink_738" Type="http://schemas.openxmlformats.org/officeDocument/2006/relationships/hyperlink" Target="https://www.diodes.com/assets/Datasheets/DMPH6050SSDQ.pdf" TargetMode="External"/><Relationship Id="rId_hyperlink_739" Type="http://schemas.openxmlformats.org/officeDocument/2006/relationships/hyperlink" Target="https://www.diodes.com/part/view/DMT10H017LPD" TargetMode="External"/><Relationship Id="rId_hyperlink_740" Type="http://schemas.openxmlformats.org/officeDocument/2006/relationships/hyperlink" Target="https://www.diodes.com/assets/Datasheets/DMT10H017LPD.pdf" TargetMode="External"/><Relationship Id="rId_hyperlink_741" Type="http://schemas.openxmlformats.org/officeDocument/2006/relationships/hyperlink" Target="https://www.diodes.com/part/view/DMT10H032LDV" TargetMode="External"/><Relationship Id="rId_hyperlink_742" Type="http://schemas.openxmlformats.org/officeDocument/2006/relationships/hyperlink" Target="https://www.diodes.com/assets/Datasheets/DMT10H032LDV.pdf" TargetMode="External"/><Relationship Id="rId_hyperlink_743" Type="http://schemas.openxmlformats.org/officeDocument/2006/relationships/hyperlink" Target="https://www.diodes.com/part/view/DMT10H032LDVW" TargetMode="External"/><Relationship Id="rId_hyperlink_744" Type="http://schemas.openxmlformats.org/officeDocument/2006/relationships/hyperlink" Target="https://www.diodes.com/assets/Datasheets/DMT10H032LDVW.pdf" TargetMode="External"/><Relationship Id="rId_hyperlink_745" Type="http://schemas.openxmlformats.org/officeDocument/2006/relationships/hyperlink" Target="https://www.diodes.com/part/view/DMT10H032LDVWQ" TargetMode="External"/><Relationship Id="rId_hyperlink_746" Type="http://schemas.openxmlformats.org/officeDocument/2006/relationships/hyperlink" Target="https://www.diodes.com/assets/Datasheets/DMT10H032LDVWQ.pdf" TargetMode="External"/><Relationship Id="rId_hyperlink_747" Type="http://schemas.openxmlformats.org/officeDocument/2006/relationships/hyperlink" Target="https://www.diodes.com/part/view/DMT10H032SDVW" TargetMode="External"/><Relationship Id="rId_hyperlink_748" Type="http://schemas.openxmlformats.org/officeDocument/2006/relationships/hyperlink" Target="https://www.diodes.com/assets/Datasheets/DMT10H032SDVW.pdf" TargetMode="External"/><Relationship Id="rId_hyperlink_749" Type="http://schemas.openxmlformats.org/officeDocument/2006/relationships/hyperlink" Target="https://www.diodes.com/part/view/DMT10H032SDVWQ" TargetMode="External"/><Relationship Id="rId_hyperlink_750" Type="http://schemas.openxmlformats.org/officeDocument/2006/relationships/hyperlink" Target="https://www.diodes.com/assets/Datasheets/DMT10H032SDVWQ.pdf" TargetMode="External"/><Relationship Id="rId_hyperlink_751" Type="http://schemas.openxmlformats.org/officeDocument/2006/relationships/hyperlink" Target="https://www.diodes.com/part/view/DMT10H072LDV" TargetMode="External"/><Relationship Id="rId_hyperlink_752" Type="http://schemas.openxmlformats.org/officeDocument/2006/relationships/hyperlink" Target="https://www.diodes.com/assets/Datasheets/DMT10H072LDV.pdf" TargetMode="External"/><Relationship Id="rId_hyperlink_753" Type="http://schemas.openxmlformats.org/officeDocument/2006/relationships/hyperlink" Target="https://www.diodes.com/part/view/DMT2005UDV" TargetMode="External"/><Relationship Id="rId_hyperlink_754" Type="http://schemas.openxmlformats.org/officeDocument/2006/relationships/hyperlink" Target="https://www.diodes.com/assets/Datasheets/DMT2005UDV.pdf" TargetMode="External"/><Relationship Id="rId_hyperlink_755" Type="http://schemas.openxmlformats.org/officeDocument/2006/relationships/hyperlink" Target="https://www.diodes.com/part/view/DMT26M0LDG" TargetMode="External"/><Relationship Id="rId_hyperlink_756" Type="http://schemas.openxmlformats.org/officeDocument/2006/relationships/hyperlink" Target="https://www.diodes.com/assets/Datasheets/DMT26M0LDG.pdf" TargetMode="External"/><Relationship Id="rId_hyperlink_757" Type="http://schemas.openxmlformats.org/officeDocument/2006/relationships/hyperlink" Target="https://www.diodes.com/part/view/DMT3006LDV" TargetMode="External"/><Relationship Id="rId_hyperlink_758" Type="http://schemas.openxmlformats.org/officeDocument/2006/relationships/hyperlink" Target="https://www.diodes.com/assets/Datasheets/DMT3006LDV.pdf" TargetMode="External"/><Relationship Id="rId_hyperlink_759" Type="http://schemas.openxmlformats.org/officeDocument/2006/relationships/hyperlink" Target="https://www.diodes.com/part/view/DMT3006LPB" TargetMode="External"/><Relationship Id="rId_hyperlink_760" Type="http://schemas.openxmlformats.org/officeDocument/2006/relationships/hyperlink" Target="https://www.diodes.com/assets/Datasheets/DMT3006LPB.pdf" TargetMode="External"/><Relationship Id="rId_hyperlink_761" Type="http://schemas.openxmlformats.org/officeDocument/2006/relationships/hyperlink" Target="https://www.diodes.com/part/view/DMT3009LDT" TargetMode="External"/><Relationship Id="rId_hyperlink_762" Type="http://schemas.openxmlformats.org/officeDocument/2006/relationships/hyperlink" Target="https://www.diodes.com/assets/Datasheets/DMT3009LDT.pdf" TargetMode="External"/><Relationship Id="rId_hyperlink_763" Type="http://schemas.openxmlformats.org/officeDocument/2006/relationships/hyperlink" Target="https://www.diodes.com/part/view/DMT3009LEV" TargetMode="External"/><Relationship Id="rId_hyperlink_764" Type="http://schemas.openxmlformats.org/officeDocument/2006/relationships/hyperlink" Target="https://www.diodes.com/assets/Datasheets/DMT3009LEV.pdf" TargetMode="External"/><Relationship Id="rId_hyperlink_765" Type="http://schemas.openxmlformats.org/officeDocument/2006/relationships/hyperlink" Target="https://www.diodes.com/part/view/DMT3009UDT" TargetMode="External"/><Relationship Id="rId_hyperlink_766" Type="http://schemas.openxmlformats.org/officeDocument/2006/relationships/hyperlink" Target="https://www.diodes.com/assets/Datasheets/DMT3009UDT.pdf" TargetMode="External"/><Relationship Id="rId_hyperlink_767" Type="http://schemas.openxmlformats.org/officeDocument/2006/relationships/hyperlink" Target="https://www.diodes.com/part/view/DMT3011LDT" TargetMode="External"/><Relationship Id="rId_hyperlink_768" Type="http://schemas.openxmlformats.org/officeDocument/2006/relationships/hyperlink" Target="https://www.diodes.com/assets/Datasheets/DMT3011LDT.pdf" TargetMode="External"/><Relationship Id="rId_hyperlink_769" Type="http://schemas.openxmlformats.org/officeDocument/2006/relationships/hyperlink" Target="https://www.diodes.com/part/view/DMT3020LDT" TargetMode="External"/><Relationship Id="rId_hyperlink_770" Type="http://schemas.openxmlformats.org/officeDocument/2006/relationships/hyperlink" Target="https://www.diodes.com/assets/Datasheets/DMT3020LDT.pdf" TargetMode="External"/><Relationship Id="rId_hyperlink_771" Type="http://schemas.openxmlformats.org/officeDocument/2006/relationships/hyperlink" Target="https://www.diodes.com/part/view/DMT3020LDV" TargetMode="External"/><Relationship Id="rId_hyperlink_772" Type="http://schemas.openxmlformats.org/officeDocument/2006/relationships/hyperlink" Target="https://www.diodes.com/assets/Datasheets/DMT3020LDV.pdf" TargetMode="External"/><Relationship Id="rId_hyperlink_773" Type="http://schemas.openxmlformats.org/officeDocument/2006/relationships/hyperlink" Target="https://www.diodes.com/part/view/DMT3020LFDB" TargetMode="External"/><Relationship Id="rId_hyperlink_774" Type="http://schemas.openxmlformats.org/officeDocument/2006/relationships/hyperlink" Target="https://www.diodes.com/assets/Datasheets/DMT3020LFDB.pdf" TargetMode="External"/><Relationship Id="rId_hyperlink_775" Type="http://schemas.openxmlformats.org/officeDocument/2006/relationships/hyperlink" Target="https://www.diodes.com/part/view/DMT3020LFDBQ" TargetMode="External"/><Relationship Id="rId_hyperlink_776" Type="http://schemas.openxmlformats.org/officeDocument/2006/relationships/hyperlink" Target="https://www.diodes.com/assets/Datasheets/DMT3020LFDBQ.pdf" TargetMode="External"/><Relationship Id="rId_hyperlink_777" Type="http://schemas.openxmlformats.org/officeDocument/2006/relationships/hyperlink" Target="https://www.diodes.com/part/view/DMT3020LSD" TargetMode="External"/><Relationship Id="rId_hyperlink_778" Type="http://schemas.openxmlformats.org/officeDocument/2006/relationships/hyperlink" Target="https://www.diodes.com/assets/Datasheets/DMT3020LSD.pdf" TargetMode="External"/><Relationship Id="rId_hyperlink_779" Type="http://schemas.openxmlformats.org/officeDocument/2006/relationships/hyperlink" Target="https://www.diodes.com/part/view/DMT3020LSDQ" TargetMode="External"/><Relationship Id="rId_hyperlink_780" Type="http://schemas.openxmlformats.org/officeDocument/2006/relationships/hyperlink" Target="https://www.diodes.com/assets/Datasheets/DMT3020LSDQ.pdf" TargetMode="External"/><Relationship Id="rId_hyperlink_781" Type="http://schemas.openxmlformats.org/officeDocument/2006/relationships/hyperlink" Target="https://www.diodes.com/part/view/DMT3020UFDB" TargetMode="External"/><Relationship Id="rId_hyperlink_782" Type="http://schemas.openxmlformats.org/officeDocument/2006/relationships/hyperlink" Target="https://www.diodes.com/assets/Datasheets/DMT3020UFDB.pdf" TargetMode="External"/><Relationship Id="rId_hyperlink_783" Type="http://schemas.openxmlformats.org/officeDocument/2006/relationships/hyperlink" Target="https://www.diodes.com/part/view/DMT3022UEV" TargetMode="External"/><Relationship Id="rId_hyperlink_784" Type="http://schemas.openxmlformats.org/officeDocument/2006/relationships/hyperlink" Target="https://www.diodes.com/assets/Datasheets/DMT3022UEV.pdf" TargetMode="External"/><Relationship Id="rId_hyperlink_785" Type="http://schemas.openxmlformats.org/officeDocument/2006/relationships/hyperlink" Target="https://www.diodes.com/part/view/DMT32M6LDG" TargetMode="External"/><Relationship Id="rId_hyperlink_786" Type="http://schemas.openxmlformats.org/officeDocument/2006/relationships/hyperlink" Target="https://www.diodes.com/assets/Datasheets/DMT32M6LDG.pdf" TargetMode="External"/><Relationship Id="rId_hyperlink_787" Type="http://schemas.openxmlformats.org/officeDocument/2006/relationships/hyperlink" Target="https://www.diodes.com/part/view/DMT35M8LDG" TargetMode="External"/><Relationship Id="rId_hyperlink_788" Type="http://schemas.openxmlformats.org/officeDocument/2006/relationships/hyperlink" Target="https://www.diodes.com/assets/Datasheets/DMT35M8LDG.pdf" TargetMode="External"/><Relationship Id="rId_hyperlink_789" Type="http://schemas.openxmlformats.org/officeDocument/2006/relationships/hyperlink" Target="https://www.diodes.com/part/view/DMT4014LDV" TargetMode="External"/><Relationship Id="rId_hyperlink_790" Type="http://schemas.openxmlformats.org/officeDocument/2006/relationships/hyperlink" Target="https://www.diodes.com/assets/Datasheets/DMT4014LDV.pdf" TargetMode="External"/><Relationship Id="rId_hyperlink_791" Type="http://schemas.openxmlformats.org/officeDocument/2006/relationships/hyperlink" Target="https://www.diodes.com/part/view/DMT4015LDV" TargetMode="External"/><Relationship Id="rId_hyperlink_792" Type="http://schemas.openxmlformats.org/officeDocument/2006/relationships/hyperlink" Target="https://www.diodes.com/assets/Datasheets/DMT4015LDV.pdf" TargetMode="External"/><Relationship Id="rId_hyperlink_793" Type="http://schemas.openxmlformats.org/officeDocument/2006/relationships/hyperlink" Target="https://www.diodes.com/part/view/DMT47M2LDV" TargetMode="External"/><Relationship Id="rId_hyperlink_794" Type="http://schemas.openxmlformats.org/officeDocument/2006/relationships/hyperlink" Target="https://www.diodes.com/assets/Datasheets/DMT47M2LDV.pdf" TargetMode="External"/><Relationship Id="rId_hyperlink_795" Type="http://schemas.openxmlformats.org/officeDocument/2006/relationships/hyperlink" Target="https://www.diodes.com/part/view/DMT47M2LDVQ" TargetMode="External"/><Relationship Id="rId_hyperlink_796" Type="http://schemas.openxmlformats.org/officeDocument/2006/relationships/hyperlink" Target="https://www.diodes.com/assets/Datasheets/DMT47M2LDVQ.pdf" TargetMode="External"/><Relationship Id="rId_hyperlink_797" Type="http://schemas.openxmlformats.org/officeDocument/2006/relationships/hyperlink" Target="https://www.diodes.com/part/view/DMT6011LPDW" TargetMode="External"/><Relationship Id="rId_hyperlink_798" Type="http://schemas.openxmlformats.org/officeDocument/2006/relationships/hyperlink" Target="https://www.diodes.com/assets/Datasheets/DMT6011LPDW.pdf" TargetMode="External"/><Relationship Id="rId_hyperlink_799" Type="http://schemas.openxmlformats.org/officeDocument/2006/relationships/hyperlink" Target="https://www.diodes.com/part/view/DMT6015LPDW" TargetMode="External"/><Relationship Id="rId_hyperlink_800" Type="http://schemas.openxmlformats.org/officeDocument/2006/relationships/hyperlink" Target="https://www.diodes.com/assets/Datasheets/DMT6015LPDW.pdf" TargetMode="External"/><Relationship Id="rId_hyperlink_801" Type="http://schemas.openxmlformats.org/officeDocument/2006/relationships/hyperlink" Target="https://www.diodes.com/part/view/DMT6018LDR" TargetMode="External"/><Relationship Id="rId_hyperlink_802" Type="http://schemas.openxmlformats.org/officeDocument/2006/relationships/hyperlink" Target="https://www.diodes.com/assets/Datasheets/DMT6018LDR.pdf" TargetMode="External"/><Relationship Id="rId_hyperlink_803" Type="http://schemas.openxmlformats.org/officeDocument/2006/relationships/hyperlink" Target="https://www.diodes.com/part/view/DMT69M9LPDW" TargetMode="External"/><Relationship Id="rId_hyperlink_804" Type="http://schemas.openxmlformats.org/officeDocument/2006/relationships/hyperlink" Target="https://www.diodes.com/assets/Datasheets/DMT69M9LPDW.pdf" TargetMode="External"/><Relationship Id="rId_hyperlink_805" Type="http://schemas.openxmlformats.org/officeDocument/2006/relationships/hyperlink" Target="https://www.diodes.com/part/view/DMTH10H017LPD" TargetMode="External"/><Relationship Id="rId_hyperlink_806" Type="http://schemas.openxmlformats.org/officeDocument/2006/relationships/hyperlink" Target="https://www.diodes.com/assets/Datasheets/DMTH10H017LPD.pdf" TargetMode="External"/><Relationship Id="rId_hyperlink_807" Type="http://schemas.openxmlformats.org/officeDocument/2006/relationships/hyperlink" Target="https://www.diodes.com/part/view/DMTH10H017LPDQ" TargetMode="External"/><Relationship Id="rId_hyperlink_808" Type="http://schemas.openxmlformats.org/officeDocument/2006/relationships/hyperlink" Target="https://www.diodes.com/assets/Datasheets/DMTH10H017LPDQ.pdf" TargetMode="External"/><Relationship Id="rId_hyperlink_809" Type="http://schemas.openxmlformats.org/officeDocument/2006/relationships/hyperlink" Target="https://www.diodes.com/part/view/DMTH10H025LPDW" TargetMode="External"/><Relationship Id="rId_hyperlink_810" Type="http://schemas.openxmlformats.org/officeDocument/2006/relationships/hyperlink" Target="https://www.diodes.com/assets/Datasheets/DMTH10H025LPDW.pdf" TargetMode="External"/><Relationship Id="rId_hyperlink_811" Type="http://schemas.openxmlformats.org/officeDocument/2006/relationships/hyperlink" Target="https://www.diodes.com/part/view/DMTH10H025LPDWQ" TargetMode="External"/><Relationship Id="rId_hyperlink_812" Type="http://schemas.openxmlformats.org/officeDocument/2006/relationships/hyperlink" Target="https://www.diodes.com/assets/Datasheets/DMTH10H025LPDWQ.pdf" TargetMode="External"/><Relationship Id="rId_hyperlink_813" Type="http://schemas.openxmlformats.org/officeDocument/2006/relationships/hyperlink" Target="https://www.diodes.com/part/view/DMTH10H032LDVW" TargetMode="External"/><Relationship Id="rId_hyperlink_814" Type="http://schemas.openxmlformats.org/officeDocument/2006/relationships/hyperlink" Target="https://www.diodes.com/assets/Datasheets/DMTH10H032LDVW.pdf" TargetMode="External"/><Relationship Id="rId_hyperlink_815" Type="http://schemas.openxmlformats.org/officeDocument/2006/relationships/hyperlink" Target="https://www.diodes.com/part/view/DMTH10H032LDVWQ" TargetMode="External"/><Relationship Id="rId_hyperlink_816" Type="http://schemas.openxmlformats.org/officeDocument/2006/relationships/hyperlink" Target="https://www.diodes.com/assets/Datasheets/DMTH10H032LDVWQ.pdf" TargetMode="External"/><Relationship Id="rId_hyperlink_817" Type="http://schemas.openxmlformats.org/officeDocument/2006/relationships/hyperlink" Target="https://www.diodes.com/part/view/DMTH10H032LPDW" TargetMode="External"/><Relationship Id="rId_hyperlink_818" Type="http://schemas.openxmlformats.org/officeDocument/2006/relationships/hyperlink" Target="https://www.diodes.com/assets/Datasheets/DMTH10H032LPDW.pdf" TargetMode="External"/><Relationship Id="rId_hyperlink_819" Type="http://schemas.openxmlformats.org/officeDocument/2006/relationships/hyperlink" Target="https://www.diodes.com/part/view/DMTH10H032LPDWQ" TargetMode="External"/><Relationship Id="rId_hyperlink_820" Type="http://schemas.openxmlformats.org/officeDocument/2006/relationships/hyperlink" Target="https://www.diodes.com/assets/Datasheets/DMTH10H032LPDWQ.pdf" TargetMode="External"/><Relationship Id="rId_hyperlink_821" Type="http://schemas.openxmlformats.org/officeDocument/2006/relationships/hyperlink" Target="https://www.diodes.com/part/view/DMTH10H032SDVW" TargetMode="External"/><Relationship Id="rId_hyperlink_822" Type="http://schemas.openxmlformats.org/officeDocument/2006/relationships/hyperlink" Target="https://www.diodes.com/assets/Datasheets/DMTH10H032SDVW.pdf" TargetMode="External"/><Relationship Id="rId_hyperlink_823" Type="http://schemas.openxmlformats.org/officeDocument/2006/relationships/hyperlink" Target="https://www.diodes.com/part/view/DMTH10H032SDVWQ" TargetMode="External"/><Relationship Id="rId_hyperlink_824" Type="http://schemas.openxmlformats.org/officeDocument/2006/relationships/hyperlink" Target="https://www.diodes.com/assets/Datasheets/DMTH10H032SDVWQ.pdf" TargetMode="External"/><Relationship Id="rId_hyperlink_825" Type="http://schemas.openxmlformats.org/officeDocument/2006/relationships/hyperlink" Target="https://www.diodes.com/part/view/DMTH10H038SPDW" TargetMode="External"/><Relationship Id="rId_hyperlink_826" Type="http://schemas.openxmlformats.org/officeDocument/2006/relationships/hyperlink" Target="https://www.diodes.com/assets/Datasheets/DMTH10H038SPDW.pdf" TargetMode="External"/><Relationship Id="rId_hyperlink_827" Type="http://schemas.openxmlformats.org/officeDocument/2006/relationships/hyperlink" Target="https://www.diodes.com/part/view/DMTH10H038SPDWQ" TargetMode="External"/><Relationship Id="rId_hyperlink_828" Type="http://schemas.openxmlformats.org/officeDocument/2006/relationships/hyperlink" Target="https://www.diodes.com/assets/Datasheets/DMTH10H038SPDWQ.pdf" TargetMode="External"/><Relationship Id="rId_hyperlink_829" Type="http://schemas.openxmlformats.org/officeDocument/2006/relationships/hyperlink" Target="https://www.diodes.com/part/view/DMTH4007SPD" TargetMode="External"/><Relationship Id="rId_hyperlink_830" Type="http://schemas.openxmlformats.org/officeDocument/2006/relationships/hyperlink" Target="https://www.diodes.com/assets/Datasheets/DMTH4007SPD.pdf" TargetMode="External"/><Relationship Id="rId_hyperlink_831" Type="http://schemas.openxmlformats.org/officeDocument/2006/relationships/hyperlink" Target="https://www.diodes.com/part/view/DMTH4007SPDQ" TargetMode="External"/><Relationship Id="rId_hyperlink_832" Type="http://schemas.openxmlformats.org/officeDocument/2006/relationships/hyperlink" Target="https://www.diodes.com/assets/Datasheets/DMTH4007SPDQ.pdf" TargetMode="External"/><Relationship Id="rId_hyperlink_833" Type="http://schemas.openxmlformats.org/officeDocument/2006/relationships/hyperlink" Target="https://www.diodes.com/part/view/DMTH4008LPDW" TargetMode="External"/><Relationship Id="rId_hyperlink_834" Type="http://schemas.openxmlformats.org/officeDocument/2006/relationships/hyperlink" Target="https://www.diodes.com/assets/Datasheets/DMTH4008LPDW.pdf" TargetMode="External"/><Relationship Id="rId_hyperlink_835" Type="http://schemas.openxmlformats.org/officeDocument/2006/relationships/hyperlink" Target="https://www.diodes.com/part/view/DMTH4008LPDWQ" TargetMode="External"/><Relationship Id="rId_hyperlink_836" Type="http://schemas.openxmlformats.org/officeDocument/2006/relationships/hyperlink" Target="https://www.diodes.com/assets/Datasheets/DMTH4008LPDWQ.pdf" TargetMode="External"/><Relationship Id="rId_hyperlink_837" Type="http://schemas.openxmlformats.org/officeDocument/2006/relationships/hyperlink" Target="https://www.diodes.com/part/view/DMTH4011SPD" TargetMode="External"/><Relationship Id="rId_hyperlink_838" Type="http://schemas.openxmlformats.org/officeDocument/2006/relationships/hyperlink" Target="https://www.diodes.com/assets/Datasheets/DMTH4011SPD.pdf" TargetMode="External"/><Relationship Id="rId_hyperlink_839" Type="http://schemas.openxmlformats.org/officeDocument/2006/relationships/hyperlink" Target="https://www.diodes.com/part/view/DMTH4011SPDQ" TargetMode="External"/><Relationship Id="rId_hyperlink_840" Type="http://schemas.openxmlformats.org/officeDocument/2006/relationships/hyperlink" Target="https://www.diodes.com/assets/Datasheets/DMTH4011SPDQ.pdf" TargetMode="External"/><Relationship Id="rId_hyperlink_841" Type="http://schemas.openxmlformats.org/officeDocument/2006/relationships/hyperlink" Target="https://www.diodes.com/part/view/DMTH4014LDVW" TargetMode="External"/><Relationship Id="rId_hyperlink_842" Type="http://schemas.openxmlformats.org/officeDocument/2006/relationships/hyperlink" Target="https://www.diodes.com/assets/Datasheets/DMTH4014LDVW.pdf" TargetMode="External"/><Relationship Id="rId_hyperlink_843" Type="http://schemas.openxmlformats.org/officeDocument/2006/relationships/hyperlink" Target="https://www.diodes.com/part/view/DMTH4014LDVWQ" TargetMode="External"/><Relationship Id="rId_hyperlink_844" Type="http://schemas.openxmlformats.org/officeDocument/2006/relationships/hyperlink" Target="https://www.diodes.com/assets/Datasheets/DMTH4014LDVWQ.pdf" TargetMode="External"/><Relationship Id="rId_hyperlink_845" Type="http://schemas.openxmlformats.org/officeDocument/2006/relationships/hyperlink" Target="https://www.diodes.com/part/view/DMTH4014LPD" TargetMode="External"/><Relationship Id="rId_hyperlink_846" Type="http://schemas.openxmlformats.org/officeDocument/2006/relationships/hyperlink" Target="https://www.diodes.com/assets/Datasheets/DMTH4014LPD.pdf" TargetMode="External"/><Relationship Id="rId_hyperlink_847" Type="http://schemas.openxmlformats.org/officeDocument/2006/relationships/hyperlink" Target="https://www.diodes.com/part/view/DMTH4014LPDQ" TargetMode="External"/><Relationship Id="rId_hyperlink_848" Type="http://schemas.openxmlformats.org/officeDocument/2006/relationships/hyperlink" Target="https://www.diodes.com/assets/Datasheets/DMTH4014LPDQ.pdf" TargetMode="External"/><Relationship Id="rId_hyperlink_849" Type="http://schemas.openxmlformats.org/officeDocument/2006/relationships/hyperlink" Target="https://www.diodes.com/part/view/DMTH45M5LPDW" TargetMode="External"/><Relationship Id="rId_hyperlink_850" Type="http://schemas.openxmlformats.org/officeDocument/2006/relationships/hyperlink" Target="https://www.diodes.com/assets/Datasheets/DMTH45M5LPDW.pdf" TargetMode="External"/><Relationship Id="rId_hyperlink_851" Type="http://schemas.openxmlformats.org/officeDocument/2006/relationships/hyperlink" Target="https://www.diodes.com/part/view/DMTH45M5LPDWQ" TargetMode="External"/><Relationship Id="rId_hyperlink_852" Type="http://schemas.openxmlformats.org/officeDocument/2006/relationships/hyperlink" Target="https://www.diodes.com/assets/Datasheets/DMTH45M5LPDWQ.pdf" TargetMode="External"/><Relationship Id="rId_hyperlink_853" Type="http://schemas.openxmlformats.org/officeDocument/2006/relationships/hyperlink" Target="https://www.diodes.com/part/view/DMTH45M5SPDW" TargetMode="External"/><Relationship Id="rId_hyperlink_854" Type="http://schemas.openxmlformats.org/officeDocument/2006/relationships/hyperlink" Target="https://www.diodes.com/assets/Datasheets/DMTH45M5SPDW.pdf" TargetMode="External"/><Relationship Id="rId_hyperlink_855" Type="http://schemas.openxmlformats.org/officeDocument/2006/relationships/hyperlink" Target="https://www.diodes.com/part/view/DMTH45M5SPDWQ" TargetMode="External"/><Relationship Id="rId_hyperlink_856" Type="http://schemas.openxmlformats.org/officeDocument/2006/relationships/hyperlink" Target="https://www.diodes.com/assets/Datasheets/DMTH45M5SPDWQ.pdf" TargetMode="External"/><Relationship Id="rId_hyperlink_857" Type="http://schemas.openxmlformats.org/officeDocument/2006/relationships/hyperlink" Target="https://www.diodes.com/part/view/DMTH6010LPD" TargetMode="External"/><Relationship Id="rId_hyperlink_858" Type="http://schemas.openxmlformats.org/officeDocument/2006/relationships/hyperlink" Target="https://www.diodes.com/assets/Datasheets/DMTH6010LPD.pdf" TargetMode="External"/><Relationship Id="rId_hyperlink_859" Type="http://schemas.openxmlformats.org/officeDocument/2006/relationships/hyperlink" Target="https://www.diodes.com/part/view/DMTH6010LPDQ" TargetMode="External"/><Relationship Id="rId_hyperlink_860" Type="http://schemas.openxmlformats.org/officeDocument/2006/relationships/hyperlink" Target="https://www.diodes.com/assets/Datasheets/DMTH6010LPDQ.pdf" TargetMode="External"/><Relationship Id="rId_hyperlink_861" Type="http://schemas.openxmlformats.org/officeDocument/2006/relationships/hyperlink" Target="https://www.diodes.com/part/view/DMTH6010LPDW" TargetMode="External"/><Relationship Id="rId_hyperlink_862" Type="http://schemas.openxmlformats.org/officeDocument/2006/relationships/hyperlink" Target="https://www.diodes.com/assets/Datasheets/DMTH6010LPDW.pdf" TargetMode="External"/><Relationship Id="rId_hyperlink_863" Type="http://schemas.openxmlformats.org/officeDocument/2006/relationships/hyperlink" Target="https://www.diodes.com/part/view/DMTH6010LPDWQ" TargetMode="External"/><Relationship Id="rId_hyperlink_864" Type="http://schemas.openxmlformats.org/officeDocument/2006/relationships/hyperlink" Target="https://www.diodes.com/assets/Datasheets/DMTH6010LPDWQ.pdf" TargetMode="External"/><Relationship Id="rId_hyperlink_865" Type="http://schemas.openxmlformats.org/officeDocument/2006/relationships/hyperlink" Target="https://www.diodes.com/part/view/DMTH6015LDVW" TargetMode="External"/><Relationship Id="rId_hyperlink_866" Type="http://schemas.openxmlformats.org/officeDocument/2006/relationships/hyperlink" Target="https://www.diodes.com/assets/Datasheets/DMTH6015LDVW.pdf" TargetMode="External"/><Relationship Id="rId_hyperlink_867" Type="http://schemas.openxmlformats.org/officeDocument/2006/relationships/hyperlink" Target="https://www.diodes.com/part/view/DMTH6015LDVWQ" TargetMode="External"/><Relationship Id="rId_hyperlink_868" Type="http://schemas.openxmlformats.org/officeDocument/2006/relationships/hyperlink" Target="https://www.diodes.com/assets/Datasheets/DMTH6015LDVWQ.pdf" TargetMode="External"/><Relationship Id="rId_hyperlink_869" Type="http://schemas.openxmlformats.org/officeDocument/2006/relationships/hyperlink" Target="https://www.diodes.com/part/view/DMTH6015LPDW" TargetMode="External"/><Relationship Id="rId_hyperlink_870" Type="http://schemas.openxmlformats.org/officeDocument/2006/relationships/hyperlink" Target="https://www.diodes.com/assets/Datasheets/DMTH6015LPDW.pdf" TargetMode="External"/><Relationship Id="rId_hyperlink_871" Type="http://schemas.openxmlformats.org/officeDocument/2006/relationships/hyperlink" Target="https://www.diodes.com/part/view/DMTH6015LPDWQ" TargetMode="External"/><Relationship Id="rId_hyperlink_872" Type="http://schemas.openxmlformats.org/officeDocument/2006/relationships/hyperlink" Target="https://www.diodes.com/assets/Datasheets/DMTH6015LPDWQ.pdf" TargetMode="External"/><Relationship Id="rId_hyperlink_873" Type="http://schemas.openxmlformats.org/officeDocument/2006/relationships/hyperlink" Target="https://www.diodes.com/part/view/DMTH6016LPD" TargetMode="External"/><Relationship Id="rId_hyperlink_874" Type="http://schemas.openxmlformats.org/officeDocument/2006/relationships/hyperlink" Target="https://www.diodes.com/assets/Datasheets/DMTH6016LPD.pdf" TargetMode="External"/><Relationship Id="rId_hyperlink_875" Type="http://schemas.openxmlformats.org/officeDocument/2006/relationships/hyperlink" Target="https://www.diodes.com/part/view/DMTH6016LPDQ" TargetMode="External"/><Relationship Id="rId_hyperlink_876" Type="http://schemas.openxmlformats.org/officeDocument/2006/relationships/hyperlink" Target="https://www.diodes.com/assets/Datasheets/DMTH6016LPDQ.pdf" TargetMode="External"/><Relationship Id="rId_hyperlink_877" Type="http://schemas.openxmlformats.org/officeDocument/2006/relationships/hyperlink" Target="https://www.diodes.com/part/view/DMTH6016LSD" TargetMode="External"/><Relationship Id="rId_hyperlink_878" Type="http://schemas.openxmlformats.org/officeDocument/2006/relationships/hyperlink" Target="https://www.diodes.com/assets/Datasheets/DMTH6016LSD.pdf" TargetMode="External"/><Relationship Id="rId_hyperlink_879" Type="http://schemas.openxmlformats.org/officeDocument/2006/relationships/hyperlink" Target="https://www.diodes.com/part/view/DMTH6016LSDQ" TargetMode="External"/><Relationship Id="rId_hyperlink_880" Type="http://schemas.openxmlformats.org/officeDocument/2006/relationships/hyperlink" Target="https://www.diodes.com/assets/Datasheets/DMTH6016LSDQ.pdf" TargetMode="External"/><Relationship Id="rId_hyperlink_881" Type="http://schemas.openxmlformats.org/officeDocument/2006/relationships/hyperlink" Target="https://www.diodes.com/part/view/DMTH69M9LPDW" TargetMode="External"/><Relationship Id="rId_hyperlink_882" Type="http://schemas.openxmlformats.org/officeDocument/2006/relationships/hyperlink" Target="https://www.diodes.com/assets/Datasheets/DMTH69M9LPDW.pdf" TargetMode="External"/><Relationship Id="rId_hyperlink_883" Type="http://schemas.openxmlformats.org/officeDocument/2006/relationships/hyperlink" Target="https://www.diodes.com/part/view/DMTH69M9LPDWQ" TargetMode="External"/><Relationship Id="rId_hyperlink_884" Type="http://schemas.openxmlformats.org/officeDocument/2006/relationships/hyperlink" Target="https://www.diodes.com/assets/Datasheets/DMTH69M9LPDWQ.pdf" TargetMode="External"/><Relationship Id="rId_hyperlink_885" Type="http://schemas.openxmlformats.org/officeDocument/2006/relationships/hyperlink" Target="https://www.diodes.com/part/view/DMTH8030LPDW" TargetMode="External"/><Relationship Id="rId_hyperlink_886" Type="http://schemas.openxmlformats.org/officeDocument/2006/relationships/hyperlink" Target="https://www.diodes.com/assets/Datasheets/DMTH8030LPDW.pdf" TargetMode="External"/><Relationship Id="rId_hyperlink_887" Type="http://schemas.openxmlformats.org/officeDocument/2006/relationships/hyperlink" Target="https://www.diodes.com/part/view/DMTH8030LPDWQ" TargetMode="External"/><Relationship Id="rId_hyperlink_888" Type="http://schemas.openxmlformats.org/officeDocument/2006/relationships/hyperlink" Target="https://www.diodes.com/assets/Datasheets/DMTH8030LPDWQ.pdf" TargetMode="External"/><Relationship Id="rId_hyperlink_889" Type="http://schemas.openxmlformats.org/officeDocument/2006/relationships/hyperlink" Target="https://www.diodes.com/part/view/ZXMC3A16DN8" TargetMode="External"/><Relationship Id="rId_hyperlink_890" Type="http://schemas.openxmlformats.org/officeDocument/2006/relationships/hyperlink" Target="https://www.diodes.com/assets/Datasheets/ZXMC3A16DN8.pdf" TargetMode="External"/><Relationship Id="rId_hyperlink_891" Type="http://schemas.openxmlformats.org/officeDocument/2006/relationships/hyperlink" Target="https://www.diodes.com/part/view/ZXMC3A16DN8Q" TargetMode="External"/><Relationship Id="rId_hyperlink_892" Type="http://schemas.openxmlformats.org/officeDocument/2006/relationships/hyperlink" Target="https://www.diodes.com/assets/Datasheets/ZXMC3A16DN8Q.pdf" TargetMode="External"/><Relationship Id="rId_hyperlink_893" Type="http://schemas.openxmlformats.org/officeDocument/2006/relationships/hyperlink" Target="https://www.diodes.com/part/view/ZXMC3A17DN8" TargetMode="External"/><Relationship Id="rId_hyperlink_894" Type="http://schemas.openxmlformats.org/officeDocument/2006/relationships/hyperlink" Target="https://www.diodes.com/assets/Datasheets/ZXMC3A17DN8.pdf" TargetMode="External"/><Relationship Id="rId_hyperlink_895" Type="http://schemas.openxmlformats.org/officeDocument/2006/relationships/hyperlink" Target="https://www.diodes.com/part/view/ZXMC3A18DN8" TargetMode="External"/><Relationship Id="rId_hyperlink_896" Type="http://schemas.openxmlformats.org/officeDocument/2006/relationships/hyperlink" Target="https://www.diodes.com/assets/Datasheets/ZXMC3A18DN8.pdf" TargetMode="External"/><Relationship Id="rId_hyperlink_897" Type="http://schemas.openxmlformats.org/officeDocument/2006/relationships/hyperlink" Target="https://www.diodes.com/part/view/ZXMC3AMC" TargetMode="External"/><Relationship Id="rId_hyperlink_898" Type="http://schemas.openxmlformats.org/officeDocument/2006/relationships/hyperlink" Target="https://www.diodes.com/assets/Datasheets/ZXMC3AMC.pdf" TargetMode="External"/><Relationship Id="rId_hyperlink_899" Type="http://schemas.openxmlformats.org/officeDocument/2006/relationships/hyperlink" Target="https://www.diodes.com/part/view/ZXMC3F31DN8" TargetMode="External"/><Relationship Id="rId_hyperlink_900" Type="http://schemas.openxmlformats.org/officeDocument/2006/relationships/hyperlink" Target="https://www.diodes.com/assets/Datasheets/ZXMC3F31DN8.pdf" TargetMode="External"/><Relationship Id="rId_hyperlink_901" Type="http://schemas.openxmlformats.org/officeDocument/2006/relationships/hyperlink" Target="https://www.diodes.com/part/view/ZXMC4559DN8" TargetMode="External"/><Relationship Id="rId_hyperlink_902" Type="http://schemas.openxmlformats.org/officeDocument/2006/relationships/hyperlink" Target="https://www.diodes.com/assets/Datasheets/ZXMC4559DN8.pdf" TargetMode="External"/><Relationship Id="rId_hyperlink_903" Type="http://schemas.openxmlformats.org/officeDocument/2006/relationships/hyperlink" Target="https://www.diodes.com/part/view/ZXMC4A16DN8" TargetMode="External"/><Relationship Id="rId_hyperlink_904" Type="http://schemas.openxmlformats.org/officeDocument/2006/relationships/hyperlink" Target="https://www.diodes.com/assets/Datasheets/ZXMC4A16DN8.pdf" TargetMode="External"/><Relationship Id="rId_hyperlink_905" Type="http://schemas.openxmlformats.org/officeDocument/2006/relationships/hyperlink" Target="https://www.diodes.com/part/view/ZXMC6A09DN8" TargetMode="External"/><Relationship Id="rId_hyperlink_906" Type="http://schemas.openxmlformats.org/officeDocument/2006/relationships/hyperlink" Target="https://www.diodes.com/assets/Datasheets/ZXMC6A09DN8.pdf" TargetMode="External"/><Relationship Id="rId_hyperlink_907" Type="http://schemas.openxmlformats.org/officeDocument/2006/relationships/hyperlink" Target="https://www.diodes.com/part/view/ZXMD63N03X" TargetMode="External"/><Relationship Id="rId_hyperlink_908" Type="http://schemas.openxmlformats.org/officeDocument/2006/relationships/hyperlink" Target="https://www.diodes.com/assets/Datasheets/ZXMD63N03X.pdf" TargetMode="External"/><Relationship Id="rId_hyperlink_909" Type="http://schemas.openxmlformats.org/officeDocument/2006/relationships/hyperlink" Target="https://www.diodes.com/part/view/ZXMN10A08DN8" TargetMode="External"/><Relationship Id="rId_hyperlink_910" Type="http://schemas.openxmlformats.org/officeDocument/2006/relationships/hyperlink" Target="https://www.diodes.com/assets/Datasheets/ZXMN10A08DN8.pdf" TargetMode="External"/><Relationship Id="rId_hyperlink_911" Type="http://schemas.openxmlformats.org/officeDocument/2006/relationships/hyperlink" Target="https://www.diodes.com/part/view/ZXMN2A04DN8" TargetMode="External"/><Relationship Id="rId_hyperlink_912" Type="http://schemas.openxmlformats.org/officeDocument/2006/relationships/hyperlink" Target="https://www.diodes.com/assets/Datasheets/ZXMN2A04DN8.pdf" TargetMode="External"/><Relationship Id="rId_hyperlink_913" Type="http://schemas.openxmlformats.org/officeDocument/2006/relationships/hyperlink" Target="https://www.diodes.com/part/view/ZXMN2AMC" TargetMode="External"/><Relationship Id="rId_hyperlink_914" Type="http://schemas.openxmlformats.org/officeDocument/2006/relationships/hyperlink" Target="https://www.diodes.com/assets/Datasheets/ZXMN2AMC.pdf" TargetMode="External"/><Relationship Id="rId_hyperlink_915" Type="http://schemas.openxmlformats.org/officeDocument/2006/relationships/hyperlink" Target="https://www.diodes.com/part/view/ZXMN3A04DN8" TargetMode="External"/><Relationship Id="rId_hyperlink_916" Type="http://schemas.openxmlformats.org/officeDocument/2006/relationships/hyperlink" Target="https://www.diodes.com/assets/Datasheets/ZXMN3A04DN8.pdf" TargetMode="External"/><Relationship Id="rId_hyperlink_917" Type="http://schemas.openxmlformats.org/officeDocument/2006/relationships/hyperlink" Target="https://www.diodes.com/part/view/ZXMN3A06DN8" TargetMode="External"/><Relationship Id="rId_hyperlink_918" Type="http://schemas.openxmlformats.org/officeDocument/2006/relationships/hyperlink" Target="https://www.diodes.com/assets/Datasheets/ZXMN3A06DN8.pdf" TargetMode="External"/><Relationship Id="rId_hyperlink_919" Type="http://schemas.openxmlformats.org/officeDocument/2006/relationships/hyperlink" Target="https://www.diodes.com/part/view/ZXMN3AMC" TargetMode="External"/><Relationship Id="rId_hyperlink_920" Type="http://schemas.openxmlformats.org/officeDocument/2006/relationships/hyperlink" Target="https://www.diodes.com/assets/Datasheets/ZXMN3AMC.pdf" TargetMode="External"/><Relationship Id="rId_hyperlink_921" Type="http://schemas.openxmlformats.org/officeDocument/2006/relationships/hyperlink" Target="https://www.diodes.com/part/view/ZXMN3F31DN8" TargetMode="External"/><Relationship Id="rId_hyperlink_922" Type="http://schemas.openxmlformats.org/officeDocument/2006/relationships/hyperlink" Target="https://www.diodes.com/assets/Datasheets/ZXMN3F31DN8.pdf" TargetMode="External"/><Relationship Id="rId_hyperlink_923" Type="http://schemas.openxmlformats.org/officeDocument/2006/relationships/hyperlink" Target="https://www.diodes.com/part/view/ZXMN3G32DN8" TargetMode="External"/><Relationship Id="rId_hyperlink_924" Type="http://schemas.openxmlformats.org/officeDocument/2006/relationships/hyperlink" Target="https://www.diodes.com/assets/Datasheets/ZXMN3G32DN8.pdf" TargetMode="External"/><Relationship Id="rId_hyperlink_925" Type="http://schemas.openxmlformats.org/officeDocument/2006/relationships/hyperlink" Target="https://www.diodes.com/part/view/ZXMN6A09DN8" TargetMode="External"/><Relationship Id="rId_hyperlink_926" Type="http://schemas.openxmlformats.org/officeDocument/2006/relationships/hyperlink" Target="https://www.diodes.com/assets/Datasheets/ZXMN6A09DN8.pdf" TargetMode="External"/><Relationship Id="rId_hyperlink_927" Type="http://schemas.openxmlformats.org/officeDocument/2006/relationships/hyperlink" Target="https://www.diodes.com/part/view/ZXMN6A11DN8" TargetMode="External"/><Relationship Id="rId_hyperlink_928" Type="http://schemas.openxmlformats.org/officeDocument/2006/relationships/hyperlink" Target="https://www.diodes.com/assets/Datasheets/ZXMN6A11DN8.pdf" TargetMode="External"/><Relationship Id="rId_hyperlink_929" Type="http://schemas.openxmlformats.org/officeDocument/2006/relationships/hyperlink" Target="https://www.diodes.com/part/view/ZXMN6A25DN8" TargetMode="External"/><Relationship Id="rId_hyperlink_930" Type="http://schemas.openxmlformats.org/officeDocument/2006/relationships/hyperlink" Target="https://www.diodes.com/assets/Datasheets/ZXMN6A25DN8.pdf" TargetMode="External"/><Relationship Id="rId_hyperlink_931" Type="http://schemas.openxmlformats.org/officeDocument/2006/relationships/hyperlink" Target="https://www.diodes.com/part/view/ZXMP3A16DN8" TargetMode="External"/><Relationship Id="rId_hyperlink_932" Type="http://schemas.openxmlformats.org/officeDocument/2006/relationships/hyperlink" Target="https://www.diodes.com/assets/Datasheets/ZXMP3A16DN8.pdf" TargetMode="External"/><Relationship Id="rId_hyperlink_933" Type="http://schemas.openxmlformats.org/officeDocument/2006/relationships/hyperlink" Target="https://www.diodes.com/part/view/ZXMP3A17DN8" TargetMode="External"/><Relationship Id="rId_hyperlink_934" Type="http://schemas.openxmlformats.org/officeDocument/2006/relationships/hyperlink" Target="https://www.diodes.com/assets/Datasheets/ZXMP3A17DN8.pdf" TargetMode="External"/><Relationship Id="rId_hyperlink_935" Type="http://schemas.openxmlformats.org/officeDocument/2006/relationships/hyperlink" Target="https://www.diodes.com/part/view/ZXMP6A16DN8" TargetMode="External"/><Relationship Id="rId_hyperlink_936" Type="http://schemas.openxmlformats.org/officeDocument/2006/relationships/hyperlink" Target="https://www.diodes.com/assets/Datasheets/ZXMP6A16DN8.pdf" TargetMode="External"/><Relationship Id="rId_hyperlink_937" Type="http://schemas.openxmlformats.org/officeDocument/2006/relationships/hyperlink" Target="https://www.diodes.com/part/view/ZXMP6A16DN8Q" TargetMode="External"/><Relationship Id="rId_hyperlink_938" Type="http://schemas.openxmlformats.org/officeDocument/2006/relationships/hyperlink" Target="https://www.diodes.com/assets/Datasheets/ZXMP6A16DN8Q.pdf" TargetMode="External"/><Relationship Id="rId_hyperlink_939" Type="http://schemas.openxmlformats.org/officeDocument/2006/relationships/hyperlink" Target="https://www.diodes.com/part/view/ZXMP6A17DN8" TargetMode="External"/><Relationship Id="rId_hyperlink_940" Type="http://schemas.openxmlformats.org/officeDocument/2006/relationships/hyperlink" Target="https://www.diodes.com/assets/Datasheets/ZXMP6A17DN8.pdf" TargetMode="External"/><Relationship Id="rId_hyperlink_941" Type="http://schemas.openxmlformats.org/officeDocument/2006/relationships/hyperlink" Target="https://www.diodes.com/part/view/ZXMP6A18DN8" TargetMode="External"/><Relationship Id="rId_hyperlink_942" Type="http://schemas.openxmlformats.org/officeDocument/2006/relationships/hyperlink" Target="https://www.diodes.com/assets/Datasheets/ZXMP6A18DN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47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X1"/>
    </sheetView>
  </sheetViews>
  <sheetFormatPr defaultRowHeight="14.4" outlineLevelRow="0" outlineLevelCol="0"/>
  <cols>
    <col min="1" max="1" width="18.71" bestFit="true" customWidth="true" style="0"/>
    <col min="2" max="2" width="31.707" bestFit="true" customWidth="true" style="0"/>
    <col min="3" max="3" width="82.408" bestFit="true" customWidth="true" style="0"/>
    <col min="4" max="4" width="16.425" bestFit="true" customWidth="true" style="0"/>
    <col min="5" max="5" width="54.13" bestFit="true" customWidth="true" style="0"/>
    <col min="6" max="6" width="10.569" bestFit="true" customWidth="true" style="0"/>
    <col min="7" max="7" width="19.995" bestFit="true" customWidth="true" style="0"/>
    <col min="8" max="8" width="11.711" bestFit="true" customWidth="true" style="0"/>
    <col min="9" max="9" width="12.854" bestFit="true" customWidth="true" style="0"/>
    <col min="10" max="10" width="25.851" bestFit="true" customWidth="true" style="0"/>
    <col min="11" max="11" width="25.851" bestFit="true" customWidth="true" style="0"/>
    <col min="12" max="12" width="22.28" bestFit="true" customWidth="true" style="0"/>
    <col min="13" max="13" width="22.28" bestFit="true" customWidth="true" style="0"/>
    <col min="14" max="14" width="29.421" bestFit="true" customWidth="true" style="0"/>
    <col min="15" max="15" width="30.564" bestFit="true" customWidth="true" style="0"/>
    <col min="16" max="16" width="30.564" bestFit="true" customWidth="true" style="0"/>
    <col min="17" max="17" width="30.564" bestFit="true" customWidth="true" style="0"/>
    <col min="18" max="18" width="21.138" bestFit="true" customWidth="true" style="0"/>
    <col min="19" max="19" width="21.138" bestFit="true" customWidth="true" style="0"/>
    <col min="20" max="20" width="31.707" bestFit="true" customWidth="true" style="0"/>
    <col min="21" max="21" width="30.564" bestFit="true" customWidth="true" style="0"/>
    <col min="22" max="22" width="17.567" bestFit="true" customWidth="true" style="0"/>
    <col min="23" max="23" width="30.564" bestFit="true" customWidth="true" style="0"/>
    <col min="24" max="24" width="62.413" bestFit="true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(1.8V)(mΩ)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Min (V)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X1" s="1" t="s">
        <v>23</v>
      </c>
    </row>
    <row r="2" spans="1:24">
      <c r="A2" t="str">
        <f>Hyperlink("https://www.diodes.com/part/view/2N7002DW","2N7002DW")</f>
        <v>2N7002DW</v>
      </c>
      <c r="B2" t="str">
        <f>Hyperlink("https://www.diodes.com/assets/Datasheets/2N7002DW.pdf","2N7002DW Datasheet")</f>
        <v>2N7002DW Datasheet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>
        <v>60</v>
      </c>
      <c r="I2">
        <v>20</v>
      </c>
      <c r="J2">
        <v>0.23</v>
      </c>
      <c r="L2">
        <v>0.31</v>
      </c>
      <c r="N2">
        <v>13500</v>
      </c>
      <c r="O2" t="s">
        <v>29</v>
      </c>
      <c r="S2">
        <v>2</v>
      </c>
      <c r="V2" t="s">
        <v>30</v>
      </c>
      <c r="X2" t="s">
        <v>31</v>
      </c>
    </row>
    <row r="3" spans="1:24">
      <c r="A3" t="str">
        <f>Hyperlink("https://www.diodes.com/part/view/2N7002DWK","2N7002DWK")</f>
        <v>2N7002DWK</v>
      </c>
      <c r="B3" t="str">
        <f>Hyperlink("https://www.diodes.com/assets/Datasheets/2N7002DWK.pdf","2N7002DWK Datasheet")</f>
        <v>2N7002DWK Datasheet</v>
      </c>
      <c r="C3" t="s">
        <v>24</v>
      </c>
      <c r="D3" t="s">
        <v>28</v>
      </c>
      <c r="E3" t="s">
        <v>26</v>
      </c>
      <c r="F3" t="s">
        <v>27</v>
      </c>
      <c r="G3" t="s">
        <v>25</v>
      </c>
      <c r="H3">
        <v>60</v>
      </c>
      <c r="I3">
        <v>20</v>
      </c>
      <c r="J3">
        <v>0.261</v>
      </c>
      <c r="L3">
        <v>0.45</v>
      </c>
      <c r="N3">
        <v>3000</v>
      </c>
      <c r="O3">
        <v>4000</v>
      </c>
      <c r="S3">
        <v>2</v>
      </c>
      <c r="T3">
        <v>0.51</v>
      </c>
      <c r="U3">
        <v>1.04</v>
      </c>
      <c r="V3">
        <v>41</v>
      </c>
      <c r="W3">
        <v>25</v>
      </c>
      <c r="X3" t="s">
        <v>31</v>
      </c>
    </row>
    <row r="4" spans="1:24">
      <c r="A4" t="str">
        <f>Hyperlink("https://www.diodes.com/part/view/2N7002DWQ","2N7002DWQ")</f>
        <v>2N7002DWQ</v>
      </c>
      <c r="B4" t="str">
        <f>Hyperlink("https://www.diodes.com/assets/Datasheets/2N7002DWQ.pdf","2N7002DWQ Datasheet")</f>
        <v>2N7002DWQ Datasheet</v>
      </c>
      <c r="C4" t="s">
        <v>24</v>
      </c>
      <c r="D4" t="s">
        <v>25</v>
      </c>
      <c r="E4" t="s">
        <v>32</v>
      </c>
      <c r="F4" t="s">
        <v>27</v>
      </c>
      <c r="G4" t="s">
        <v>28</v>
      </c>
      <c r="H4">
        <v>60</v>
      </c>
      <c r="I4">
        <v>20</v>
      </c>
      <c r="J4">
        <v>0.23</v>
      </c>
      <c r="L4">
        <v>0.4</v>
      </c>
      <c r="N4">
        <v>13500</v>
      </c>
      <c r="O4" t="s">
        <v>29</v>
      </c>
      <c r="S4">
        <v>2</v>
      </c>
      <c r="T4">
        <v>0.223</v>
      </c>
      <c r="V4">
        <v>22</v>
      </c>
      <c r="W4">
        <v>25</v>
      </c>
      <c r="X4" t="s">
        <v>31</v>
      </c>
    </row>
    <row r="5" spans="1:24">
      <c r="A5" t="str">
        <f>Hyperlink("https://www.diodes.com/part/view/2N7002DWS","2N7002DWS")</f>
        <v>2N7002DWS</v>
      </c>
      <c r="B5" t="str">
        <f>Hyperlink("https://www.diodes.com/assets/Datasheets/2N7002DWS.pdf","2N7002DWS Datasheet")</f>
        <v>2N7002DWS Datasheet</v>
      </c>
      <c r="C5" t="s">
        <v>33</v>
      </c>
      <c r="D5" t="s">
        <v>28</v>
      </c>
      <c r="E5" t="s">
        <v>26</v>
      </c>
      <c r="F5" t="s">
        <v>27</v>
      </c>
      <c r="G5" t="s">
        <v>25</v>
      </c>
      <c r="H5">
        <v>60</v>
      </c>
      <c r="I5">
        <v>20</v>
      </c>
      <c r="J5">
        <v>0.247</v>
      </c>
      <c r="L5">
        <v>0.29</v>
      </c>
      <c r="N5">
        <v>4000</v>
      </c>
      <c r="O5">
        <v>4100</v>
      </c>
      <c r="S5">
        <v>2.5</v>
      </c>
      <c r="T5">
        <v>0.9</v>
      </c>
      <c r="V5">
        <v>41</v>
      </c>
      <c r="W5">
        <v>25</v>
      </c>
      <c r="X5" t="s">
        <v>31</v>
      </c>
    </row>
    <row r="6" spans="1:24">
      <c r="A6" t="str">
        <f>Hyperlink("https://www.diodes.com/part/view/2N7002VAC","2N7002VAC")</f>
        <v>2N7002VAC</v>
      </c>
      <c r="B6" t="str">
        <f>Hyperlink("https://www.diodes.com/assets/Datasheets/ds30639.pdf","2N7002VAC Datasheet")</f>
        <v>2N7002VAC Datasheet</v>
      </c>
      <c r="C6" t="s">
        <v>24</v>
      </c>
      <c r="D6" t="s">
        <v>25</v>
      </c>
      <c r="E6" t="s">
        <v>26</v>
      </c>
      <c r="F6" t="s">
        <v>27</v>
      </c>
      <c r="G6" t="s">
        <v>28</v>
      </c>
      <c r="H6">
        <v>60</v>
      </c>
      <c r="I6">
        <v>20</v>
      </c>
      <c r="J6">
        <v>0.28</v>
      </c>
      <c r="L6">
        <v>0.15</v>
      </c>
      <c r="N6">
        <v>13500</v>
      </c>
      <c r="O6" t="s">
        <v>29</v>
      </c>
      <c r="S6">
        <v>2.5</v>
      </c>
      <c r="V6" t="s">
        <v>34</v>
      </c>
      <c r="X6" t="s">
        <v>35</v>
      </c>
    </row>
    <row r="7" spans="1:24">
      <c r="A7" t="str">
        <f>Hyperlink("https://www.diodes.com/part/view/2N7002VC","2N7002VC")</f>
        <v>2N7002VC</v>
      </c>
      <c r="B7" t="str">
        <f>Hyperlink("https://www.diodes.com/assets/Datasheets/ds30639.pdf","2N7002VC Datasheet")</f>
        <v>2N7002VC Datasheet</v>
      </c>
      <c r="C7" t="s">
        <v>24</v>
      </c>
      <c r="D7" t="s">
        <v>25</v>
      </c>
      <c r="E7" t="s">
        <v>26</v>
      </c>
      <c r="F7" t="s">
        <v>27</v>
      </c>
      <c r="G7" t="s">
        <v>28</v>
      </c>
      <c r="H7">
        <v>60</v>
      </c>
      <c r="I7">
        <v>20</v>
      </c>
      <c r="J7">
        <v>0.28</v>
      </c>
      <c r="L7">
        <v>0.15</v>
      </c>
      <c r="N7">
        <v>13500</v>
      </c>
      <c r="O7" t="s">
        <v>29</v>
      </c>
      <c r="S7">
        <v>2.5</v>
      </c>
      <c r="V7" t="s">
        <v>34</v>
      </c>
      <c r="X7" t="s">
        <v>35</v>
      </c>
    </row>
    <row r="8" spans="1:24">
      <c r="A8" t="str">
        <f>Hyperlink("https://www.diodes.com/part/view/BSS138DW","BSS138DW")</f>
        <v>BSS138DW</v>
      </c>
      <c r="B8" t="str">
        <f>Hyperlink("https://www.diodes.com/assets/Datasheets/ds30203.pdf","BSS138DW Datasheet")</f>
        <v>BSS138DW Datasheet</v>
      </c>
      <c r="C8" t="s">
        <v>24</v>
      </c>
      <c r="D8" t="s">
        <v>25</v>
      </c>
      <c r="E8" t="s">
        <v>26</v>
      </c>
      <c r="F8" t="s">
        <v>27</v>
      </c>
      <c r="G8" t="s">
        <v>28</v>
      </c>
      <c r="H8">
        <v>50</v>
      </c>
      <c r="I8">
        <v>20</v>
      </c>
      <c r="J8">
        <v>0.2</v>
      </c>
      <c r="L8">
        <v>0.2</v>
      </c>
      <c r="N8">
        <v>3500</v>
      </c>
      <c r="S8">
        <v>1.5</v>
      </c>
      <c r="V8" t="s">
        <v>36</v>
      </c>
      <c r="X8" t="s">
        <v>37</v>
      </c>
    </row>
    <row r="9" spans="1:24">
      <c r="A9" t="str">
        <f>Hyperlink("https://www.diodes.com/part/view/BSS138DWK","BSS138DWK")</f>
        <v>BSS138DWK</v>
      </c>
      <c r="B9" t="str">
        <f>Hyperlink("https://www.diodes.com/assets/Datasheets/BSS138DWK.pdf","BSS138DWK Datasheet")</f>
        <v>BSS138DWK Datasheet</v>
      </c>
      <c r="C9" t="s">
        <v>38</v>
      </c>
      <c r="D9" t="s">
        <v>25</v>
      </c>
      <c r="E9" t="s">
        <v>26</v>
      </c>
      <c r="F9" t="s">
        <v>27</v>
      </c>
      <c r="G9" t="s">
        <v>25</v>
      </c>
      <c r="H9">
        <v>50</v>
      </c>
      <c r="I9">
        <v>20</v>
      </c>
      <c r="J9">
        <v>0.31</v>
      </c>
      <c r="L9">
        <v>0.49</v>
      </c>
      <c r="N9">
        <v>2600</v>
      </c>
      <c r="O9">
        <v>3200</v>
      </c>
      <c r="P9">
        <v>5200</v>
      </c>
      <c r="R9">
        <v>0.5</v>
      </c>
      <c r="S9">
        <v>1.5</v>
      </c>
      <c r="T9">
        <v>0.4</v>
      </c>
      <c r="U9">
        <v>0.8</v>
      </c>
      <c r="V9">
        <v>22</v>
      </c>
      <c r="W9">
        <v>25</v>
      </c>
      <c r="X9" t="s">
        <v>31</v>
      </c>
    </row>
    <row r="10" spans="1:24">
      <c r="A10" t="str">
        <f>Hyperlink("https://www.diodes.com/part/view/BSS138DWQ","BSS138DWQ")</f>
        <v>BSS138DWQ</v>
      </c>
      <c r="B10" t="str">
        <f>Hyperlink("https://www.diodes.com/assets/Datasheets/BSS138DWQ.pdf","BSS138DWQ Datasheet")</f>
        <v>BSS138DWQ Datasheet</v>
      </c>
      <c r="C10" t="s">
        <v>24</v>
      </c>
      <c r="D10" t="s">
        <v>25</v>
      </c>
      <c r="E10" t="s">
        <v>32</v>
      </c>
      <c r="F10" t="s">
        <v>27</v>
      </c>
      <c r="G10" t="s">
        <v>28</v>
      </c>
      <c r="H10">
        <v>50</v>
      </c>
      <c r="I10">
        <v>20</v>
      </c>
      <c r="J10">
        <v>0.2</v>
      </c>
      <c r="L10">
        <v>0.2</v>
      </c>
      <c r="N10">
        <v>3500</v>
      </c>
      <c r="S10">
        <v>1.5</v>
      </c>
      <c r="W10">
        <v>10</v>
      </c>
      <c r="X10" t="s">
        <v>31</v>
      </c>
    </row>
    <row r="11" spans="1:24">
      <c r="A11" t="str">
        <f>Hyperlink("https://www.diodes.com/part/view/BSS8402DW","BSS8402DW")</f>
        <v>BSS8402DW</v>
      </c>
      <c r="B11" t="str">
        <f>Hyperlink("https://www.diodes.com/assets/Datasheets/ds30380.pdf","BSS8402DW Datasheet")</f>
        <v>BSS8402DW Datasheet</v>
      </c>
      <c r="C11" t="s">
        <v>39</v>
      </c>
      <c r="D11" t="s">
        <v>25</v>
      </c>
      <c r="E11" t="s">
        <v>26</v>
      </c>
      <c r="F11" t="s">
        <v>40</v>
      </c>
      <c r="G11" t="s">
        <v>28</v>
      </c>
      <c r="H11" t="s">
        <v>41</v>
      </c>
      <c r="I11" t="s">
        <v>42</v>
      </c>
      <c r="J11" t="s">
        <v>43</v>
      </c>
      <c r="L11">
        <v>0.2</v>
      </c>
      <c r="O11" t="s">
        <v>44</v>
      </c>
      <c r="S11" t="s">
        <v>45</v>
      </c>
      <c r="V11" t="s">
        <v>46</v>
      </c>
      <c r="W11" t="s">
        <v>47</v>
      </c>
      <c r="X11" t="s">
        <v>31</v>
      </c>
    </row>
    <row r="12" spans="1:24">
      <c r="A12" t="str">
        <f>Hyperlink("https://www.diodes.com/part/view/BSS84DW","BSS84DW")</f>
        <v>BSS84DW</v>
      </c>
      <c r="B12" t="str">
        <f>Hyperlink("https://www.diodes.com/assets/Datasheets/BSS84DW.pdf","BSS84DW Datasheet")</f>
        <v>BSS84DW Datasheet</v>
      </c>
      <c r="C12" t="s">
        <v>48</v>
      </c>
      <c r="D12" t="s">
        <v>25</v>
      </c>
      <c r="E12" t="s">
        <v>26</v>
      </c>
      <c r="F12" t="s">
        <v>49</v>
      </c>
      <c r="G12" t="s">
        <v>28</v>
      </c>
      <c r="H12">
        <v>50</v>
      </c>
      <c r="I12">
        <v>20</v>
      </c>
      <c r="J12">
        <v>0.13</v>
      </c>
      <c r="L12">
        <v>0.3</v>
      </c>
      <c r="O12">
        <v>10000</v>
      </c>
      <c r="S12">
        <v>2</v>
      </c>
      <c r="V12" t="s">
        <v>50</v>
      </c>
      <c r="X12" t="s">
        <v>37</v>
      </c>
    </row>
    <row r="13" spans="1:24">
      <c r="A13" t="str">
        <f>Hyperlink("https://www.diodes.com/part/view/BSS84DWQ","BSS84DWQ")</f>
        <v>BSS84DWQ</v>
      </c>
      <c r="B13" t="str">
        <f>Hyperlink("https://www.diodes.com/assets/Datasheets/BSS84DWQ.pdf","BSS84DWQ Datasheet")</f>
        <v>BSS84DWQ Datasheet</v>
      </c>
      <c r="C13" t="s">
        <v>51</v>
      </c>
      <c r="D13" t="s">
        <v>25</v>
      </c>
      <c r="E13" t="s">
        <v>32</v>
      </c>
      <c r="F13" t="s">
        <v>49</v>
      </c>
      <c r="G13" t="s">
        <v>28</v>
      </c>
      <c r="H13">
        <v>50</v>
      </c>
      <c r="I13">
        <v>20</v>
      </c>
      <c r="J13">
        <v>0.13</v>
      </c>
      <c r="L13">
        <v>0.3</v>
      </c>
      <c r="O13" t="s">
        <v>52</v>
      </c>
      <c r="S13">
        <v>2</v>
      </c>
      <c r="W13">
        <v>25</v>
      </c>
      <c r="X13" t="s">
        <v>31</v>
      </c>
    </row>
    <row r="14" spans="1:24">
      <c r="A14" t="str">
        <f>Hyperlink("https://www.diodes.com/part/view/DMC1015UPD","DMC1015UPD")</f>
        <v>DMC1015UPD</v>
      </c>
      <c r="B14" t="str">
        <f>Hyperlink("https://www.diodes.com/assets/Datasheets/DMC1015UPD.pdf","DMC1015UPD Datasheet")</f>
        <v>DMC1015UPD Datasheet</v>
      </c>
      <c r="C14" t="s">
        <v>39</v>
      </c>
      <c r="D14" t="s">
        <v>25</v>
      </c>
      <c r="E14" t="s">
        <v>26</v>
      </c>
      <c r="F14" t="s">
        <v>40</v>
      </c>
      <c r="G14" t="s">
        <v>28</v>
      </c>
      <c r="H14" t="s">
        <v>53</v>
      </c>
      <c r="I14" t="s">
        <v>54</v>
      </c>
      <c r="J14" t="s">
        <v>55</v>
      </c>
      <c r="L14">
        <v>2.3</v>
      </c>
      <c r="O14" t="s">
        <v>56</v>
      </c>
      <c r="P14" t="s">
        <v>57</v>
      </c>
      <c r="R14" t="s">
        <v>58</v>
      </c>
      <c r="S14" t="s">
        <v>59</v>
      </c>
      <c r="T14" t="s">
        <v>60</v>
      </c>
      <c r="V14" t="s">
        <v>61</v>
      </c>
      <c r="W14" t="s">
        <v>62</v>
      </c>
      <c r="X14" t="s">
        <v>63</v>
      </c>
    </row>
    <row r="15" spans="1:24">
      <c r="A15" t="str">
        <f>Hyperlink("https://www.diodes.com/part/view/DMC1016UPD","DMC1016UPD")</f>
        <v>DMC1016UPD</v>
      </c>
      <c r="B15" t="str">
        <f>Hyperlink("https://www.diodes.com/assets/Datasheets/DMC1016UPD.pdf","DMC1016UPD Datasheet")</f>
        <v>DMC1016UPD Datasheet</v>
      </c>
      <c r="C15" t="s">
        <v>39</v>
      </c>
      <c r="D15" t="s">
        <v>25</v>
      </c>
      <c r="E15" t="s">
        <v>26</v>
      </c>
      <c r="F15" t="s">
        <v>40</v>
      </c>
      <c r="G15" t="s">
        <v>64</v>
      </c>
      <c r="H15" t="s">
        <v>53</v>
      </c>
      <c r="I15" t="s">
        <v>54</v>
      </c>
      <c r="J15" t="s">
        <v>65</v>
      </c>
      <c r="L15">
        <v>2.3</v>
      </c>
      <c r="O15" t="s">
        <v>66</v>
      </c>
      <c r="P15" t="s">
        <v>67</v>
      </c>
      <c r="Q15" t="s">
        <v>68</v>
      </c>
      <c r="R15" t="s">
        <v>69</v>
      </c>
      <c r="S15" t="s">
        <v>70</v>
      </c>
      <c r="T15" t="s">
        <v>71</v>
      </c>
      <c r="V15" t="s">
        <v>72</v>
      </c>
      <c r="W15" t="s">
        <v>73</v>
      </c>
      <c r="X15" t="s">
        <v>63</v>
      </c>
    </row>
    <row r="16" spans="1:24">
      <c r="A16" t="str">
        <f>Hyperlink("https://www.diodes.com/part/view/DMC1018UPD","DMC1018UPD")</f>
        <v>DMC1018UPD</v>
      </c>
      <c r="B16" t="str">
        <f>Hyperlink("https://www.diodes.com/assets/Datasheets/DMC1018UPD.pdf","DMC1018UPD Datasheet")</f>
        <v>DMC1018UPD Datasheet</v>
      </c>
      <c r="C16" t="s">
        <v>39</v>
      </c>
      <c r="D16" t="s">
        <v>25</v>
      </c>
      <c r="E16" t="s">
        <v>26</v>
      </c>
      <c r="F16" t="s">
        <v>40</v>
      </c>
      <c r="G16" t="s">
        <v>28</v>
      </c>
      <c r="H16" t="s">
        <v>53</v>
      </c>
      <c r="I16" t="s">
        <v>74</v>
      </c>
      <c r="J16" t="s">
        <v>75</v>
      </c>
      <c r="L16">
        <v>2.3</v>
      </c>
      <c r="O16" t="s">
        <v>76</v>
      </c>
      <c r="P16" t="s">
        <v>77</v>
      </c>
      <c r="R16" t="s">
        <v>58</v>
      </c>
      <c r="S16" t="s">
        <v>59</v>
      </c>
      <c r="T16" t="s">
        <v>78</v>
      </c>
      <c r="U16" t="s">
        <v>79</v>
      </c>
      <c r="V16" t="s">
        <v>80</v>
      </c>
      <c r="W16" t="s">
        <v>81</v>
      </c>
      <c r="X16" t="s">
        <v>63</v>
      </c>
    </row>
    <row r="17" spans="1:24">
      <c r="A17" t="str">
        <f>Hyperlink("https://www.diodes.com/part/view/DMC1018UPDWQ","DMC1018UPDWQ")</f>
        <v>DMC1018UPDWQ</v>
      </c>
      <c r="B17" t="str">
        <f>Hyperlink("https://www.diodes.com/assets/Datasheets/DMC1018UPDWQ.pdf","DMC1018UPDWQ Datasheet")</f>
        <v>DMC1018UPDWQ Datasheet</v>
      </c>
      <c r="C17" t="s">
        <v>39</v>
      </c>
      <c r="D17" t="s">
        <v>25</v>
      </c>
      <c r="E17" t="s">
        <v>32</v>
      </c>
      <c r="F17" t="s">
        <v>40</v>
      </c>
      <c r="G17" t="s">
        <v>28</v>
      </c>
      <c r="H17" t="s">
        <v>53</v>
      </c>
      <c r="I17" t="s">
        <v>74</v>
      </c>
      <c r="J17" t="s">
        <v>82</v>
      </c>
      <c r="K17" t="s">
        <v>83</v>
      </c>
      <c r="L17">
        <v>2.6</v>
      </c>
      <c r="M17">
        <v>25</v>
      </c>
      <c r="O17" t="s">
        <v>84</v>
      </c>
      <c r="P17" t="s">
        <v>77</v>
      </c>
      <c r="R17" t="s">
        <v>58</v>
      </c>
      <c r="S17" t="s">
        <v>59</v>
      </c>
      <c r="T17" t="s">
        <v>78</v>
      </c>
      <c r="V17" t="s">
        <v>80</v>
      </c>
      <c r="W17" t="s">
        <v>81</v>
      </c>
      <c r="X17" t="s">
        <v>85</v>
      </c>
    </row>
    <row r="18" spans="1:24">
      <c r="A18" t="str">
        <f>Hyperlink("https://www.diodes.com/part/view/DMC1028UFDB","DMC1028UFDB")</f>
        <v>DMC1028UFDB</v>
      </c>
      <c r="B18" t="str">
        <f>Hyperlink("https://www.diodes.com/assets/Datasheets/DMC1028UFDB.pdf","DMC1028UFDB Datasheet")</f>
        <v>DMC1028UFDB Datasheet</v>
      </c>
      <c r="C18" t="s">
        <v>39</v>
      </c>
      <c r="D18" t="s">
        <v>28</v>
      </c>
      <c r="E18" t="s">
        <v>26</v>
      </c>
      <c r="F18" t="s">
        <v>40</v>
      </c>
      <c r="G18" t="s">
        <v>25</v>
      </c>
      <c r="H18" t="s">
        <v>53</v>
      </c>
      <c r="I18" t="s">
        <v>54</v>
      </c>
      <c r="J18" t="s">
        <v>86</v>
      </c>
      <c r="L18">
        <v>1.36</v>
      </c>
      <c r="O18" t="s">
        <v>87</v>
      </c>
      <c r="P18" t="s">
        <v>88</v>
      </c>
      <c r="Q18" t="s">
        <v>89</v>
      </c>
      <c r="R18" t="s">
        <v>90</v>
      </c>
      <c r="S18" t="s">
        <v>91</v>
      </c>
      <c r="T18" t="s">
        <v>92</v>
      </c>
      <c r="U18" t="s">
        <v>93</v>
      </c>
      <c r="V18" t="s">
        <v>94</v>
      </c>
      <c r="W18" t="s">
        <v>81</v>
      </c>
      <c r="X18" t="s">
        <v>95</v>
      </c>
    </row>
    <row r="19" spans="1:24">
      <c r="A19" t="str">
        <f>Hyperlink("https://www.diodes.com/part/view/DMC1028UVT","DMC1028UVT")</f>
        <v>DMC1028UVT</v>
      </c>
      <c r="B19" t="str">
        <f>Hyperlink("https://www.diodes.com/assets/Datasheets/DMC1028UVT.pdf","DMC1028UVT Datasheet")</f>
        <v>DMC1028UVT Datasheet</v>
      </c>
      <c r="C19" t="s">
        <v>39</v>
      </c>
      <c r="D19" t="s">
        <v>28</v>
      </c>
      <c r="E19" t="s">
        <v>26</v>
      </c>
      <c r="F19" t="s">
        <v>40</v>
      </c>
      <c r="G19" t="s">
        <v>25</v>
      </c>
      <c r="H19" t="s">
        <v>53</v>
      </c>
      <c r="I19" t="s">
        <v>54</v>
      </c>
      <c r="J19" t="s">
        <v>96</v>
      </c>
      <c r="L19">
        <v>1.2</v>
      </c>
      <c r="O19" t="s">
        <v>87</v>
      </c>
      <c r="P19" t="s">
        <v>88</v>
      </c>
      <c r="Q19" t="s">
        <v>89</v>
      </c>
      <c r="R19" t="s">
        <v>97</v>
      </c>
      <c r="S19" t="s">
        <v>91</v>
      </c>
      <c r="T19" t="s">
        <v>92</v>
      </c>
      <c r="U19" t="s">
        <v>93</v>
      </c>
      <c r="V19" t="s">
        <v>94</v>
      </c>
      <c r="W19" t="s">
        <v>81</v>
      </c>
      <c r="X19" t="s">
        <v>98</v>
      </c>
    </row>
    <row r="20" spans="1:24">
      <c r="A20" t="str">
        <f>Hyperlink("https://www.diodes.com/part/view/DMC1029UFDB","DMC1029UFDB")</f>
        <v>DMC1029UFDB</v>
      </c>
      <c r="B20" t="str">
        <f>Hyperlink("https://www.diodes.com/assets/Datasheets/DMC1029UFDB.pdf","DMC1029UFDB Datasheet")</f>
        <v>DMC1029UFDB Datasheet</v>
      </c>
      <c r="C20" t="s">
        <v>39</v>
      </c>
      <c r="D20" t="s">
        <v>28</v>
      </c>
      <c r="E20" t="s">
        <v>26</v>
      </c>
      <c r="F20" t="s">
        <v>40</v>
      </c>
      <c r="G20" t="s">
        <v>28</v>
      </c>
      <c r="H20" t="s">
        <v>99</v>
      </c>
      <c r="I20" t="s">
        <v>54</v>
      </c>
      <c r="J20" t="s">
        <v>100</v>
      </c>
      <c r="L20">
        <v>1.4</v>
      </c>
      <c r="O20" t="s">
        <v>101</v>
      </c>
      <c r="P20" t="s">
        <v>102</v>
      </c>
      <c r="Q20" t="s">
        <v>103</v>
      </c>
      <c r="R20" t="s">
        <v>90</v>
      </c>
      <c r="S20" t="s">
        <v>91</v>
      </c>
      <c r="T20" t="s">
        <v>104</v>
      </c>
      <c r="U20" t="s">
        <v>105</v>
      </c>
      <c r="V20" t="s">
        <v>106</v>
      </c>
      <c r="W20" t="s">
        <v>81</v>
      </c>
      <c r="X20" t="s">
        <v>95</v>
      </c>
    </row>
    <row r="21" spans="1:24">
      <c r="A21" t="str">
        <f>Hyperlink("https://www.diodes.com/part/view/DMC1030UFDB","DMC1030UFDB")</f>
        <v>DMC1030UFDB</v>
      </c>
      <c r="B21" t="str">
        <f>Hyperlink("https://www.diodes.com/assets/Datasheets/DMC1030UFDB.pdf","DMC1030UFDB Datasheet")</f>
        <v>DMC1030UFDB Datasheet</v>
      </c>
      <c r="C21" t="s">
        <v>39</v>
      </c>
      <c r="D21" t="s">
        <v>25</v>
      </c>
      <c r="E21" t="s">
        <v>26</v>
      </c>
      <c r="F21" t="s">
        <v>40</v>
      </c>
      <c r="G21" t="s">
        <v>25</v>
      </c>
      <c r="H21" t="s">
        <v>99</v>
      </c>
      <c r="I21" t="s">
        <v>54</v>
      </c>
      <c r="J21" t="s">
        <v>107</v>
      </c>
      <c r="L21">
        <v>1.36</v>
      </c>
      <c r="O21" t="s">
        <v>108</v>
      </c>
      <c r="P21" t="s">
        <v>109</v>
      </c>
      <c r="Q21" t="s">
        <v>110</v>
      </c>
      <c r="R21" t="s">
        <v>90</v>
      </c>
      <c r="S21" t="s">
        <v>91</v>
      </c>
      <c r="T21" t="s">
        <v>111</v>
      </c>
      <c r="U21" t="s">
        <v>112</v>
      </c>
      <c r="V21" t="s">
        <v>113</v>
      </c>
      <c r="W21" t="s">
        <v>81</v>
      </c>
      <c r="X21" t="s">
        <v>95</v>
      </c>
    </row>
    <row r="22" spans="1:24">
      <c r="A22" t="str">
        <f>Hyperlink("https://www.diodes.com/part/view/DMC10H172SSD","DMC10H172SSD")</f>
        <v>DMC10H172SSD</v>
      </c>
      <c r="B22" t="str">
        <f>Hyperlink("https://www.diodes.com/assets/Datasheets/DMC10H172SSD.pdf","DMC10H172SSD Datasheet")</f>
        <v>DMC10H172SSD Datasheet</v>
      </c>
      <c r="C22" t="s">
        <v>39</v>
      </c>
      <c r="D22" t="s">
        <v>28</v>
      </c>
      <c r="E22" t="s">
        <v>26</v>
      </c>
      <c r="F22" t="s">
        <v>40</v>
      </c>
      <c r="G22" t="s">
        <v>28</v>
      </c>
      <c r="H22" t="s">
        <v>114</v>
      </c>
      <c r="I22" t="s">
        <v>115</v>
      </c>
      <c r="J22" t="s">
        <v>116</v>
      </c>
      <c r="L22">
        <v>1.5</v>
      </c>
      <c r="N22" t="s">
        <v>117</v>
      </c>
      <c r="O22" t="s">
        <v>118</v>
      </c>
      <c r="R22" t="s">
        <v>119</v>
      </c>
      <c r="S22" t="s">
        <v>120</v>
      </c>
      <c r="T22" t="s">
        <v>121</v>
      </c>
      <c r="U22" t="s">
        <v>122</v>
      </c>
      <c r="V22" t="s">
        <v>123</v>
      </c>
      <c r="W22" t="s">
        <v>124</v>
      </c>
      <c r="X22" t="s">
        <v>125</v>
      </c>
    </row>
    <row r="23" spans="1:24">
      <c r="A23" t="str">
        <f>Hyperlink("https://www.diodes.com/part/view/DMC10H220LSD","DMC10H220LSD")</f>
        <v>DMC10H220LSD</v>
      </c>
      <c r="B23" t="str">
        <f>Hyperlink("https://www.diodes.com/assets/Datasheets/DMC10H220LSD.pdf","DMC10H220LSD Datasheet")</f>
        <v>DMC10H220LSD Datasheet</v>
      </c>
      <c r="C23" t="s">
        <v>39</v>
      </c>
      <c r="D23" t="s">
        <v>28</v>
      </c>
      <c r="E23" t="s">
        <v>26</v>
      </c>
      <c r="F23" t="s">
        <v>40</v>
      </c>
      <c r="G23" t="s">
        <v>28</v>
      </c>
      <c r="H23" t="s">
        <v>126</v>
      </c>
      <c r="I23" t="s">
        <v>42</v>
      </c>
      <c r="J23" t="s">
        <v>127</v>
      </c>
      <c r="L23" t="s">
        <v>91</v>
      </c>
      <c r="N23" t="s">
        <v>128</v>
      </c>
      <c r="O23" t="s">
        <v>129</v>
      </c>
      <c r="R23" t="s">
        <v>119</v>
      </c>
      <c r="S23" t="s">
        <v>130</v>
      </c>
      <c r="T23" t="s">
        <v>131</v>
      </c>
      <c r="U23" t="s">
        <v>132</v>
      </c>
      <c r="V23" t="s">
        <v>133</v>
      </c>
      <c r="W23" t="s">
        <v>124</v>
      </c>
      <c r="X23" t="s">
        <v>125</v>
      </c>
    </row>
    <row r="24" spans="1:24">
      <c r="A24" t="str">
        <f>Hyperlink("https://www.diodes.com/part/view/DMC1229UFDB","DMC1229UFDB")</f>
        <v>DMC1229UFDB</v>
      </c>
      <c r="B24" t="str">
        <f>Hyperlink("https://www.diodes.com/assets/Datasheets/DMC1229UFDB.pdf","DMC1229UFDB Datasheet")</f>
        <v>DMC1229UFDB Datasheet</v>
      </c>
      <c r="C24" t="s">
        <v>39</v>
      </c>
      <c r="D24" t="s">
        <v>25</v>
      </c>
      <c r="E24" t="s">
        <v>26</v>
      </c>
      <c r="F24" t="s">
        <v>40</v>
      </c>
      <c r="G24" t="s">
        <v>28</v>
      </c>
      <c r="H24" t="s">
        <v>99</v>
      </c>
      <c r="I24" t="s">
        <v>54</v>
      </c>
      <c r="J24" t="s">
        <v>100</v>
      </c>
      <c r="L24">
        <v>1.4</v>
      </c>
      <c r="O24" t="s">
        <v>101</v>
      </c>
      <c r="P24" t="s">
        <v>102</v>
      </c>
      <c r="Q24" t="s">
        <v>103</v>
      </c>
      <c r="R24" t="s">
        <v>90</v>
      </c>
      <c r="S24" t="s">
        <v>91</v>
      </c>
      <c r="T24" t="s">
        <v>104</v>
      </c>
      <c r="U24" t="s">
        <v>105</v>
      </c>
      <c r="V24" t="s">
        <v>106</v>
      </c>
      <c r="W24" t="s">
        <v>134</v>
      </c>
      <c r="X24" t="s">
        <v>95</v>
      </c>
    </row>
    <row r="25" spans="1:24">
      <c r="A25" t="str">
        <f>Hyperlink("https://www.diodes.com/part/view/DMC2004DWK","DMC2004DWK")</f>
        <v>DMC2004DWK</v>
      </c>
      <c r="B25" t="str">
        <f>Hyperlink("https://www.diodes.com/assets/Datasheets/ds31114.pdf","DMC2004DWK Datasheet")</f>
        <v>DMC2004DWK Datasheet</v>
      </c>
      <c r="C25" t="s">
        <v>39</v>
      </c>
      <c r="D25" t="s">
        <v>25</v>
      </c>
      <c r="E25" t="s">
        <v>26</v>
      </c>
      <c r="F25" t="s">
        <v>40</v>
      </c>
      <c r="G25" t="s">
        <v>25</v>
      </c>
      <c r="H25" t="s">
        <v>42</v>
      </c>
      <c r="I25" t="s">
        <v>54</v>
      </c>
      <c r="J25" t="s">
        <v>135</v>
      </c>
      <c r="L25">
        <v>0.25</v>
      </c>
      <c r="O25" t="s">
        <v>136</v>
      </c>
      <c r="P25" t="s">
        <v>137</v>
      </c>
      <c r="Q25" t="s">
        <v>138</v>
      </c>
      <c r="R25" t="s">
        <v>139</v>
      </c>
      <c r="S25" t="s">
        <v>91</v>
      </c>
      <c r="V25" t="s">
        <v>140</v>
      </c>
      <c r="W25" t="s">
        <v>141</v>
      </c>
      <c r="X25" t="s">
        <v>31</v>
      </c>
    </row>
    <row r="26" spans="1:24">
      <c r="A26" t="str">
        <f>Hyperlink("https://www.diodes.com/part/view/DMC2004LPK","DMC2004LPK")</f>
        <v>DMC2004LPK</v>
      </c>
      <c r="B26" t="str">
        <f>Hyperlink("https://www.diodes.com/assets/Datasheets/ds30854.pdf","DMC2004LPK Datasheet")</f>
        <v>DMC2004LPK Datasheet</v>
      </c>
      <c r="C26" t="s">
        <v>39</v>
      </c>
      <c r="D26" t="s">
        <v>25</v>
      </c>
      <c r="E26" t="s">
        <v>26</v>
      </c>
      <c r="F26" t="s">
        <v>40</v>
      </c>
      <c r="G26" t="s">
        <v>25</v>
      </c>
      <c r="H26" t="s">
        <v>42</v>
      </c>
      <c r="I26" t="s">
        <v>54</v>
      </c>
      <c r="J26" t="s">
        <v>142</v>
      </c>
      <c r="L26">
        <v>0.5</v>
      </c>
      <c r="O26" t="s">
        <v>136</v>
      </c>
      <c r="P26" t="s">
        <v>137</v>
      </c>
      <c r="Q26" t="s">
        <v>138</v>
      </c>
      <c r="R26" t="s">
        <v>139</v>
      </c>
      <c r="S26" t="s">
        <v>91</v>
      </c>
      <c r="V26" t="s">
        <v>140</v>
      </c>
      <c r="W26" t="s">
        <v>141</v>
      </c>
      <c r="X26" t="s">
        <v>143</v>
      </c>
    </row>
    <row r="27" spans="1:24">
      <c r="A27" t="str">
        <f>Hyperlink("https://www.diodes.com/part/view/DMC2020USD","DMC2020USD")</f>
        <v>DMC2020USD</v>
      </c>
      <c r="B27" t="str">
        <f>Hyperlink("https://www.diodes.com/assets/Datasheets/DMC2020USD.pdf","DMC2020USD Datasheet")</f>
        <v>DMC2020USD Datasheet</v>
      </c>
      <c r="C27" t="s">
        <v>39</v>
      </c>
      <c r="D27" t="s">
        <v>25</v>
      </c>
      <c r="E27" t="s">
        <v>26</v>
      </c>
      <c r="F27" t="s">
        <v>40</v>
      </c>
      <c r="G27" t="s">
        <v>25</v>
      </c>
      <c r="H27" t="s">
        <v>42</v>
      </c>
      <c r="I27" t="s">
        <v>144</v>
      </c>
      <c r="J27" t="s">
        <v>145</v>
      </c>
      <c r="L27">
        <v>1.8</v>
      </c>
      <c r="O27" t="s">
        <v>146</v>
      </c>
      <c r="P27" t="s">
        <v>147</v>
      </c>
      <c r="R27" t="s">
        <v>148</v>
      </c>
      <c r="S27" t="s">
        <v>70</v>
      </c>
      <c r="T27" t="s">
        <v>149</v>
      </c>
      <c r="V27" t="s">
        <v>150</v>
      </c>
      <c r="W27" t="s">
        <v>144</v>
      </c>
      <c r="X27" t="s">
        <v>125</v>
      </c>
    </row>
    <row r="28" spans="1:24">
      <c r="A28" t="str">
        <f>Hyperlink("https://www.diodes.com/part/view/DMC2025UFDB","DMC2025UFDB")</f>
        <v>DMC2025UFDB</v>
      </c>
      <c r="B28" t="str">
        <f>Hyperlink("https://www.diodes.com/assets/Datasheets/DMC2025UFDB.pdf","DMC2025UFDB Datasheet")</f>
        <v>DMC2025UFDB Datasheet</v>
      </c>
      <c r="C28" t="s">
        <v>39</v>
      </c>
      <c r="D28" t="s">
        <v>28</v>
      </c>
      <c r="E28" t="s">
        <v>26</v>
      </c>
      <c r="F28" t="s">
        <v>40</v>
      </c>
      <c r="G28" t="s">
        <v>25</v>
      </c>
      <c r="H28" t="s">
        <v>42</v>
      </c>
      <c r="I28" t="s">
        <v>151</v>
      </c>
      <c r="J28" t="s">
        <v>152</v>
      </c>
      <c r="L28">
        <v>1.4</v>
      </c>
      <c r="O28" t="s">
        <v>153</v>
      </c>
      <c r="P28" t="s">
        <v>154</v>
      </c>
      <c r="R28" t="s">
        <v>139</v>
      </c>
      <c r="S28" t="s">
        <v>155</v>
      </c>
      <c r="T28" t="s">
        <v>156</v>
      </c>
      <c r="U28" t="s">
        <v>157</v>
      </c>
      <c r="V28" t="s">
        <v>158</v>
      </c>
      <c r="W28" t="s">
        <v>144</v>
      </c>
      <c r="X28" t="s">
        <v>95</v>
      </c>
    </row>
    <row r="29" spans="1:24">
      <c r="A29" t="str">
        <f>Hyperlink("https://www.diodes.com/part/view/DMC2025UFDBQ","DMC2025UFDBQ")</f>
        <v>DMC2025UFDBQ</v>
      </c>
      <c r="B29" t="str">
        <f>Hyperlink("https://www.diodes.com/assets/Datasheets/DMC2025UFDBQ.pdf","DMC2025UFDBQ Datasheet")</f>
        <v>DMC2025UFDBQ Datasheet</v>
      </c>
      <c r="C29" t="s">
        <v>39</v>
      </c>
      <c r="D29" t="s">
        <v>25</v>
      </c>
      <c r="E29" t="s">
        <v>32</v>
      </c>
      <c r="F29" t="s">
        <v>40</v>
      </c>
      <c r="G29" t="s">
        <v>25</v>
      </c>
      <c r="H29" t="s">
        <v>42</v>
      </c>
      <c r="I29" t="s">
        <v>151</v>
      </c>
      <c r="J29" t="s">
        <v>152</v>
      </c>
      <c r="L29">
        <v>1.4</v>
      </c>
      <c r="O29" t="s">
        <v>153</v>
      </c>
      <c r="P29" t="s">
        <v>154</v>
      </c>
      <c r="R29" t="s">
        <v>159</v>
      </c>
      <c r="S29" t="s">
        <v>155</v>
      </c>
      <c r="T29" t="s">
        <v>156</v>
      </c>
      <c r="U29" t="s">
        <v>160</v>
      </c>
      <c r="V29" t="s">
        <v>158</v>
      </c>
      <c r="W29" t="s">
        <v>144</v>
      </c>
      <c r="X29" t="s">
        <v>95</v>
      </c>
    </row>
    <row r="30" spans="1:24">
      <c r="A30" t="str">
        <f>Hyperlink("https://www.diodes.com/part/view/DMC2041UFDB","DMC2041UFDB")</f>
        <v>DMC2041UFDB</v>
      </c>
      <c r="B30" t="str">
        <f>Hyperlink("https://www.diodes.com/assets/Datasheets/DMC2041UFDB.pdf","DMC2041UFDB Datasheet")</f>
        <v>DMC2041UFDB Datasheet</v>
      </c>
      <c r="C30" t="s">
        <v>39</v>
      </c>
      <c r="D30" t="s">
        <v>28</v>
      </c>
      <c r="E30" t="s">
        <v>26</v>
      </c>
      <c r="F30" t="s">
        <v>40</v>
      </c>
      <c r="G30" t="s">
        <v>25</v>
      </c>
      <c r="H30" t="s">
        <v>42</v>
      </c>
      <c r="I30" t="s">
        <v>99</v>
      </c>
      <c r="J30" t="s">
        <v>161</v>
      </c>
      <c r="L30">
        <v>1.4</v>
      </c>
      <c r="O30" t="s">
        <v>162</v>
      </c>
      <c r="P30" t="s">
        <v>163</v>
      </c>
      <c r="R30" t="s">
        <v>164</v>
      </c>
      <c r="S30" t="s">
        <v>165</v>
      </c>
      <c r="T30" t="s">
        <v>166</v>
      </c>
      <c r="U30" t="s">
        <v>167</v>
      </c>
      <c r="V30" t="s">
        <v>168</v>
      </c>
      <c r="W30" t="s">
        <v>144</v>
      </c>
      <c r="X30" t="s">
        <v>95</v>
      </c>
    </row>
    <row r="31" spans="1:24">
      <c r="A31" t="str">
        <f>Hyperlink("https://www.diodes.com/part/view/DMC2053UFDB","DMC2053UFDB")</f>
        <v>DMC2053UFDB</v>
      </c>
      <c r="B31" t="str">
        <f>Hyperlink("https://www.diodes.com/assets/Datasheets/DMC2053UFDB.pdf","DMC2053UFDB Datasheet")</f>
        <v>DMC2053UFDB Datasheet</v>
      </c>
      <c r="C31" t="s">
        <v>39</v>
      </c>
      <c r="D31" t="s">
        <v>28</v>
      </c>
      <c r="E31" t="s">
        <v>26</v>
      </c>
      <c r="F31" t="s">
        <v>40</v>
      </c>
      <c r="G31" t="s">
        <v>28</v>
      </c>
      <c r="H31" t="s">
        <v>42</v>
      </c>
      <c r="I31" t="s">
        <v>99</v>
      </c>
      <c r="J31" t="s">
        <v>169</v>
      </c>
      <c r="L31">
        <v>1.1</v>
      </c>
      <c r="O31" t="s">
        <v>170</v>
      </c>
      <c r="P31" t="s">
        <v>171</v>
      </c>
      <c r="Q31" t="s">
        <v>172</v>
      </c>
      <c r="R31" t="s">
        <v>173</v>
      </c>
      <c r="S31" t="s">
        <v>91</v>
      </c>
      <c r="T31" t="s">
        <v>174</v>
      </c>
      <c r="V31" t="s">
        <v>175</v>
      </c>
      <c r="W31" t="s">
        <v>144</v>
      </c>
      <c r="X31" t="s">
        <v>95</v>
      </c>
    </row>
    <row r="32" spans="1:24">
      <c r="A32" t="str">
        <f>Hyperlink("https://www.diodes.com/part/view/DMC2053UFDBQ","DMC2053UFDBQ")</f>
        <v>DMC2053UFDBQ</v>
      </c>
      <c r="B32" t="str">
        <f>Hyperlink("https://www.diodes.com/assets/Datasheets/DMC2053UFDBQ.pdf","DMC2053UFDBQ Datasheet")</f>
        <v>DMC2053UFDBQ Datasheet</v>
      </c>
      <c r="C32" t="s">
        <v>39</v>
      </c>
      <c r="D32" t="s">
        <v>25</v>
      </c>
      <c r="E32" t="s">
        <v>32</v>
      </c>
      <c r="F32" t="s">
        <v>40</v>
      </c>
      <c r="G32" t="s">
        <v>28</v>
      </c>
      <c r="H32" t="s">
        <v>42</v>
      </c>
      <c r="I32" t="s">
        <v>99</v>
      </c>
      <c r="J32" t="s">
        <v>169</v>
      </c>
      <c r="L32">
        <v>1.1</v>
      </c>
      <c r="O32" t="s">
        <v>170</v>
      </c>
      <c r="P32" t="s">
        <v>171</v>
      </c>
      <c r="Q32" t="s">
        <v>172</v>
      </c>
      <c r="R32" t="s">
        <v>173</v>
      </c>
      <c r="S32" t="s">
        <v>91</v>
      </c>
      <c r="T32" t="s">
        <v>176</v>
      </c>
      <c r="V32" t="s">
        <v>175</v>
      </c>
      <c r="W32" t="s">
        <v>144</v>
      </c>
      <c r="X32" t="s">
        <v>95</v>
      </c>
    </row>
    <row r="33" spans="1:24">
      <c r="A33" t="str">
        <f>Hyperlink("https://www.diodes.com/part/view/DMC2053UVT","DMC2053UVT")</f>
        <v>DMC2053UVT</v>
      </c>
      <c r="B33" t="str">
        <f>Hyperlink("https://www.diodes.com/assets/Datasheets/DMC2053UVT.pdf","DMC2053UVT Datasheet")</f>
        <v>DMC2053UVT Datasheet</v>
      </c>
      <c r="C33" t="s">
        <v>39</v>
      </c>
      <c r="D33" t="s">
        <v>28</v>
      </c>
      <c r="E33" t="s">
        <v>26</v>
      </c>
      <c r="F33" t="s">
        <v>40</v>
      </c>
      <c r="G33" t="s">
        <v>28</v>
      </c>
      <c r="H33" t="s">
        <v>42</v>
      </c>
      <c r="I33" t="s">
        <v>99</v>
      </c>
      <c r="J33" t="s">
        <v>177</v>
      </c>
      <c r="L33">
        <v>1.1</v>
      </c>
      <c r="O33" t="s">
        <v>178</v>
      </c>
      <c r="P33" t="s">
        <v>171</v>
      </c>
      <c r="Q33" t="s">
        <v>172</v>
      </c>
      <c r="R33" t="s">
        <v>97</v>
      </c>
      <c r="S33" t="s">
        <v>91</v>
      </c>
      <c r="T33" t="s">
        <v>176</v>
      </c>
      <c r="V33" t="s">
        <v>175</v>
      </c>
      <c r="W33" t="s">
        <v>144</v>
      </c>
      <c r="X33" t="s">
        <v>98</v>
      </c>
    </row>
    <row r="34" spans="1:24">
      <c r="A34" t="str">
        <f>Hyperlink("https://www.diodes.com/part/view/DMC2053UVTQ","DMC2053UVTQ")</f>
        <v>DMC2053UVTQ</v>
      </c>
      <c r="B34" t="str">
        <f>Hyperlink("https://www.diodes.com/assets/Datasheets/DMC2053UVTQ.pdf","DMC2053UVTQ Datasheet")</f>
        <v>DMC2053UVTQ Datasheet</v>
      </c>
      <c r="C34" t="s">
        <v>39</v>
      </c>
      <c r="D34" t="s">
        <v>25</v>
      </c>
      <c r="E34" t="s">
        <v>32</v>
      </c>
      <c r="F34" t="s">
        <v>40</v>
      </c>
      <c r="G34" t="s">
        <v>28</v>
      </c>
      <c r="H34" t="s">
        <v>42</v>
      </c>
      <c r="I34" t="s">
        <v>99</v>
      </c>
      <c r="J34" t="s">
        <v>177</v>
      </c>
      <c r="L34">
        <v>1.1</v>
      </c>
      <c r="O34" t="s">
        <v>179</v>
      </c>
      <c r="P34" t="s">
        <v>171</v>
      </c>
      <c r="Q34" t="s">
        <v>172</v>
      </c>
      <c r="R34" t="s">
        <v>97</v>
      </c>
      <c r="S34" t="s">
        <v>91</v>
      </c>
      <c r="T34" t="s">
        <v>176</v>
      </c>
      <c r="V34" t="s">
        <v>175</v>
      </c>
      <c r="W34" t="s">
        <v>144</v>
      </c>
      <c r="X34" t="s">
        <v>98</v>
      </c>
    </row>
    <row r="35" spans="1:24">
      <c r="A35" t="str">
        <f>Hyperlink("https://www.diodes.com/part/view/DMC2057UVT","DMC2057UVT")</f>
        <v>DMC2057UVT</v>
      </c>
      <c r="B35" t="str">
        <f>Hyperlink("https://www.diodes.com/assets/Datasheets/DMC2057UVT.pdf","DMC2057UVT Datasheet")</f>
        <v>DMC2057UVT Datasheet</v>
      </c>
      <c r="C35" t="s">
        <v>39</v>
      </c>
      <c r="D35" t="s">
        <v>28</v>
      </c>
      <c r="E35" t="s">
        <v>26</v>
      </c>
      <c r="F35" t="s">
        <v>40</v>
      </c>
      <c r="G35" t="s">
        <v>28</v>
      </c>
      <c r="H35" t="s">
        <v>42</v>
      </c>
      <c r="I35" t="s">
        <v>180</v>
      </c>
      <c r="J35" t="s">
        <v>181</v>
      </c>
      <c r="L35">
        <v>1.1</v>
      </c>
      <c r="O35" t="s">
        <v>182</v>
      </c>
      <c r="P35" t="s">
        <v>183</v>
      </c>
      <c r="Q35" t="s">
        <v>184</v>
      </c>
      <c r="R35" t="s">
        <v>90</v>
      </c>
      <c r="S35" t="s">
        <v>185</v>
      </c>
      <c r="T35" t="s">
        <v>186</v>
      </c>
      <c r="U35" t="s">
        <v>187</v>
      </c>
      <c r="V35" t="s">
        <v>188</v>
      </c>
      <c r="W35" t="s">
        <v>144</v>
      </c>
      <c r="X35" t="s">
        <v>98</v>
      </c>
    </row>
    <row r="36" spans="1:24">
      <c r="A36" t="str">
        <f>Hyperlink("https://www.diodes.com/part/view/DMC21D1UDA","DMC21D1UDA")</f>
        <v>DMC21D1UDA</v>
      </c>
      <c r="B36" t="str">
        <f>Hyperlink("https://www.diodes.com/assets/Datasheets/DMC21D1UDA.pdf","DMC21D1UDA Datasheet")</f>
        <v>DMC21D1UDA Datasheet</v>
      </c>
      <c r="C36" t="s">
        <v>39</v>
      </c>
      <c r="D36" t="s">
        <v>28</v>
      </c>
      <c r="E36" t="s">
        <v>26</v>
      </c>
      <c r="F36" t="s">
        <v>40</v>
      </c>
      <c r="G36" t="s">
        <v>25</v>
      </c>
      <c r="H36" t="s">
        <v>42</v>
      </c>
      <c r="I36" t="s">
        <v>54</v>
      </c>
      <c r="J36" t="s">
        <v>189</v>
      </c>
      <c r="L36">
        <v>0.3</v>
      </c>
      <c r="O36" t="s">
        <v>190</v>
      </c>
      <c r="P36" t="s">
        <v>191</v>
      </c>
      <c r="Q36" t="s">
        <v>192</v>
      </c>
      <c r="R36" t="s">
        <v>192</v>
      </c>
      <c r="S36" t="s">
        <v>91</v>
      </c>
      <c r="T36" t="s">
        <v>193</v>
      </c>
      <c r="V36" t="s">
        <v>194</v>
      </c>
      <c r="W36" t="s">
        <v>144</v>
      </c>
      <c r="X36" t="s">
        <v>195</v>
      </c>
    </row>
    <row r="37" spans="1:24">
      <c r="A37" t="str">
        <f>Hyperlink("https://www.diodes.com/part/view/DMC2400UV","DMC2400UV")</f>
        <v>DMC2400UV</v>
      </c>
      <c r="B37" t="str">
        <f>Hyperlink("https://www.diodes.com/assets/Datasheets/DMC2400UV.pdf","DMC2400UV Datasheet")</f>
        <v>DMC2400UV Datasheet</v>
      </c>
      <c r="C37" t="s">
        <v>39</v>
      </c>
      <c r="D37" t="s">
        <v>25</v>
      </c>
      <c r="E37" t="s">
        <v>26</v>
      </c>
      <c r="F37" t="s">
        <v>40</v>
      </c>
      <c r="G37" t="s">
        <v>25</v>
      </c>
      <c r="H37" t="s">
        <v>42</v>
      </c>
      <c r="I37" t="s">
        <v>180</v>
      </c>
      <c r="J37" t="s">
        <v>196</v>
      </c>
      <c r="L37">
        <v>1</v>
      </c>
      <c r="O37" t="s">
        <v>197</v>
      </c>
      <c r="P37" t="s">
        <v>198</v>
      </c>
      <c r="Q37" t="s">
        <v>138</v>
      </c>
      <c r="R37" t="s">
        <v>139</v>
      </c>
      <c r="S37" t="s">
        <v>199</v>
      </c>
      <c r="T37" t="s">
        <v>139</v>
      </c>
      <c r="V37" t="s">
        <v>200</v>
      </c>
      <c r="W37" t="s">
        <v>144</v>
      </c>
      <c r="X37" t="s">
        <v>35</v>
      </c>
    </row>
    <row r="38" spans="1:24">
      <c r="A38" t="str">
        <f>Hyperlink("https://www.diodes.com/part/view/DMC2400UVQ","DMC2400UVQ")</f>
        <v>DMC2400UVQ</v>
      </c>
      <c r="B38" t="str">
        <f>Hyperlink("https://www.diodes.com/assets/Datasheets/DMC2400UVQ.pdf","DMC2400UVQ Datasheet")</f>
        <v>DMC2400UVQ Datasheet</v>
      </c>
      <c r="C38" t="s">
        <v>201</v>
      </c>
      <c r="D38" t="s">
        <v>25</v>
      </c>
      <c r="E38" t="s">
        <v>32</v>
      </c>
      <c r="F38" t="s">
        <v>40</v>
      </c>
      <c r="G38" t="s">
        <v>25</v>
      </c>
      <c r="H38" t="s">
        <v>42</v>
      </c>
      <c r="I38">
        <v>12</v>
      </c>
      <c r="J38" t="s">
        <v>202</v>
      </c>
      <c r="L38">
        <v>1</v>
      </c>
      <c r="O38" t="s">
        <v>197</v>
      </c>
      <c r="P38" t="s">
        <v>198</v>
      </c>
      <c r="Q38" t="s">
        <v>203</v>
      </c>
      <c r="R38" t="s">
        <v>139</v>
      </c>
      <c r="S38" t="s">
        <v>204</v>
      </c>
      <c r="T38" t="s">
        <v>139</v>
      </c>
      <c r="V38" t="s">
        <v>205</v>
      </c>
      <c r="W38" t="s">
        <v>144</v>
      </c>
      <c r="X38" t="s">
        <v>35</v>
      </c>
    </row>
    <row r="39" spans="1:24">
      <c r="A39" t="str">
        <f>Hyperlink("https://www.diodes.com/part/view/DMC2450UV","DMC2450UV")</f>
        <v>DMC2450UV</v>
      </c>
      <c r="B39" t="str">
        <f>Hyperlink("https://www.diodes.com/assets/Datasheets/DMC2450UV.pdf","DMC2450UV Datasheet")</f>
        <v>DMC2450UV Datasheet</v>
      </c>
      <c r="C39" t="s">
        <v>39</v>
      </c>
      <c r="D39" t="s">
        <v>25</v>
      </c>
      <c r="E39" t="s">
        <v>26</v>
      </c>
      <c r="F39" t="s">
        <v>40</v>
      </c>
      <c r="G39" t="s">
        <v>25</v>
      </c>
      <c r="H39" t="s">
        <v>42</v>
      </c>
      <c r="I39" t="s">
        <v>99</v>
      </c>
      <c r="J39" t="s">
        <v>196</v>
      </c>
      <c r="L39">
        <v>1</v>
      </c>
      <c r="O39" t="s">
        <v>197</v>
      </c>
      <c r="P39" t="s">
        <v>198</v>
      </c>
      <c r="Q39" t="s">
        <v>138</v>
      </c>
      <c r="R39" t="s">
        <v>139</v>
      </c>
      <c r="S39" t="s">
        <v>199</v>
      </c>
      <c r="T39" t="s">
        <v>139</v>
      </c>
      <c r="V39" t="s">
        <v>205</v>
      </c>
      <c r="W39" t="s">
        <v>144</v>
      </c>
      <c r="X39" t="s">
        <v>35</v>
      </c>
    </row>
    <row r="40" spans="1:24">
      <c r="A40" t="str">
        <f>Hyperlink("https://www.diodes.com/part/view/DMC25D0UVT","DMC25D0UVT")</f>
        <v>DMC25D0UVT</v>
      </c>
      <c r="B40" t="str">
        <f>Hyperlink("https://www.diodes.com/assets/Datasheets/DMC25D0UVT.pdf","DMC25D0UVT Datasheet")</f>
        <v>DMC25D0UVT Datasheet</v>
      </c>
      <c r="C40" t="s">
        <v>39</v>
      </c>
      <c r="D40" t="s">
        <v>25</v>
      </c>
      <c r="E40" t="s">
        <v>26</v>
      </c>
      <c r="F40" t="s">
        <v>40</v>
      </c>
      <c r="G40" t="s">
        <v>64</v>
      </c>
      <c r="H40" t="s">
        <v>206</v>
      </c>
      <c r="I40" t="s">
        <v>74</v>
      </c>
      <c r="J40" t="s">
        <v>207</v>
      </c>
      <c r="L40">
        <v>1.2</v>
      </c>
      <c r="O40" t="s">
        <v>208</v>
      </c>
      <c r="P40" t="s">
        <v>209</v>
      </c>
      <c r="R40" t="s">
        <v>210</v>
      </c>
      <c r="S40" t="s">
        <v>59</v>
      </c>
      <c r="T40" t="s">
        <v>211</v>
      </c>
      <c r="U40" t="s">
        <v>212</v>
      </c>
      <c r="V40" t="s">
        <v>213</v>
      </c>
      <c r="W40" t="s">
        <v>214</v>
      </c>
      <c r="X40" t="s">
        <v>98</v>
      </c>
    </row>
    <row r="41" spans="1:24">
      <c r="A41" t="str">
        <f>Hyperlink("https://www.diodes.com/part/view/DMC25D1UVT","DMC25D1UVT")</f>
        <v>DMC25D1UVT</v>
      </c>
      <c r="B41" t="str">
        <f>Hyperlink("https://www.diodes.com/assets/Datasheets/DMC25D1UVT.pdf","DMC25D1UVT Datasheet")</f>
        <v>DMC25D1UVT Datasheet</v>
      </c>
      <c r="C41" t="s">
        <v>39</v>
      </c>
      <c r="D41" t="s">
        <v>25</v>
      </c>
      <c r="E41" t="s">
        <v>26</v>
      </c>
      <c r="F41" t="s">
        <v>40</v>
      </c>
      <c r="G41" t="s">
        <v>25</v>
      </c>
      <c r="H41" t="s">
        <v>215</v>
      </c>
      <c r="I41" t="s">
        <v>54</v>
      </c>
      <c r="J41" t="s">
        <v>216</v>
      </c>
      <c r="L41">
        <v>1.3</v>
      </c>
      <c r="O41" t="s">
        <v>217</v>
      </c>
      <c r="P41" t="s">
        <v>218</v>
      </c>
      <c r="Q41" t="s">
        <v>219</v>
      </c>
      <c r="R41" t="s">
        <v>220</v>
      </c>
      <c r="S41" t="s">
        <v>59</v>
      </c>
      <c r="T41" t="s">
        <v>221</v>
      </c>
      <c r="U41" t="s">
        <v>222</v>
      </c>
      <c r="V41" t="s">
        <v>223</v>
      </c>
      <c r="W41" t="s">
        <v>224</v>
      </c>
      <c r="X41" t="s">
        <v>98</v>
      </c>
    </row>
    <row r="42" spans="1:24">
      <c r="A42" t="str">
        <f>Hyperlink("https://www.diodes.com/part/view/DMC2700UDM","DMC2700UDM")</f>
        <v>DMC2700UDM</v>
      </c>
      <c r="B42" t="str">
        <f>Hyperlink("https://www.diodes.com/assets/Datasheets/DMC2700UDM.pdf","DMC2700UDM Datasheet")</f>
        <v>DMC2700UDM Datasheet</v>
      </c>
      <c r="C42" t="s">
        <v>39</v>
      </c>
      <c r="D42" t="s">
        <v>25</v>
      </c>
      <c r="E42" t="s">
        <v>26</v>
      </c>
      <c r="F42" t="s">
        <v>40</v>
      </c>
      <c r="G42" t="s">
        <v>25</v>
      </c>
      <c r="H42" t="s">
        <v>42</v>
      </c>
      <c r="I42" t="s">
        <v>81</v>
      </c>
      <c r="J42" t="s">
        <v>225</v>
      </c>
      <c r="L42">
        <v>1.12</v>
      </c>
      <c r="O42" t="s">
        <v>226</v>
      </c>
      <c r="P42" t="s">
        <v>227</v>
      </c>
      <c r="Q42" t="s">
        <v>228</v>
      </c>
      <c r="R42" t="s">
        <v>139</v>
      </c>
      <c r="S42" t="s">
        <v>91</v>
      </c>
      <c r="T42" t="s">
        <v>229</v>
      </c>
      <c r="V42" t="s">
        <v>230</v>
      </c>
      <c r="W42" t="s">
        <v>141</v>
      </c>
      <c r="X42" t="s">
        <v>231</v>
      </c>
    </row>
    <row r="43" spans="1:24">
      <c r="A43" t="str">
        <f>Hyperlink("https://www.diodes.com/part/view/DMC2710UDW","DMC2710UDW")</f>
        <v>DMC2710UDW</v>
      </c>
      <c r="B43" t="str">
        <f>Hyperlink("https://www.diodes.com/assets/Datasheets/DMC2710UDW.pdf","DMC2710UDW Datasheet")</f>
        <v>DMC2710UDW Datasheet</v>
      </c>
      <c r="C43" t="s">
        <v>39</v>
      </c>
      <c r="D43" t="s">
        <v>28</v>
      </c>
      <c r="E43" t="s">
        <v>26</v>
      </c>
      <c r="F43" t="s">
        <v>40</v>
      </c>
      <c r="G43" t="s">
        <v>25</v>
      </c>
      <c r="H43" t="s">
        <v>42</v>
      </c>
      <c r="I43" t="s">
        <v>81</v>
      </c>
      <c r="J43" t="s">
        <v>142</v>
      </c>
      <c r="L43">
        <v>0.38</v>
      </c>
      <c r="O43" t="s">
        <v>232</v>
      </c>
      <c r="P43" t="s">
        <v>233</v>
      </c>
      <c r="Q43" t="s">
        <v>234</v>
      </c>
      <c r="R43" t="s">
        <v>139</v>
      </c>
      <c r="S43" t="s">
        <v>91</v>
      </c>
      <c r="T43" t="s">
        <v>235</v>
      </c>
      <c r="V43" t="s">
        <v>236</v>
      </c>
      <c r="W43" t="s">
        <v>141</v>
      </c>
      <c r="X43" t="s">
        <v>31</v>
      </c>
    </row>
    <row r="44" spans="1:24">
      <c r="A44" t="str">
        <f>Hyperlink("https://www.diodes.com/part/view/DMC2710UDWQ","DMC2710UDWQ")</f>
        <v>DMC2710UDWQ</v>
      </c>
      <c r="B44" t="str">
        <f>Hyperlink("https://www.diodes.com/assets/Datasheets/DMC2710UDWQ.pdf","DMC2710UDWQ Datasheet")</f>
        <v>DMC2710UDWQ Datasheet</v>
      </c>
      <c r="C44" t="s">
        <v>39</v>
      </c>
      <c r="D44" t="s">
        <v>25</v>
      </c>
      <c r="E44" t="s">
        <v>32</v>
      </c>
      <c r="F44" t="s">
        <v>40</v>
      </c>
      <c r="G44" t="s">
        <v>25</v>
      </c>
      <c r="H44" t="s">
        <v>42</v>
      </c>
      <c r="I44" t="s">
        <v>81</v>
      </c>
      <c r="J44" t="s">
        <v>142</v>
      </c>
      <c r="L44">
        <v>0.38</v>
      </c>
      <c r="O44" t="s">
        <v>232</v>
      </c>
      <c r="P44" t="s">
        <v>233</v>
      </c>
      <c r="Q44" t="s">
        <v>234</v>
      </c>
      <c r="R44" t="s">
        <v>139</v>
      </c>
      <c r="S44" t="s">
        <v>91</v>
      </c>
      <c r="T44" t="s">
        <v>235</v>
      </c>
      <c r="V44" t="s">
        <v>237</v>
      </c>
      <c r="W44" t="s">
        <v>141</v>
      </c>
      <c r="X44" t="s">
        <v>31</v>
      </c>
    </row>
    <row r="45" spans="1:24">
      <c r="A45" t="str">
        <f>Hyperlink("https://www.diodes.com/part/view/DMC2710UV","DMC2710UV")</f>
        <v>DMC2710UV</v>
      </c>
      <c r="B45" t="str">
        <f>Hyperlink("https://www.diodes.com/assets/Datasheets/DMC2710UV.pdf","DMC2710UV Datasheet")</f>
        <v>DMC2710UV Datasheet</v>
      </c>
      <c r="C45" t="s">
        <v>39</v>
      </c>
      <c r="D45" t="s">
        <v>28</v>
      </c>
      <c r="E45" t="s">
        <v>26</v>
      </c>
      <c r="F45" t="s">
        <v>40</v>
      </c>
      <c r="G45" t="s">
        <v>25</v>
      </c>
      <c r="H45" t="s">
        <v>42</v>
      </c>
      <c r="I45" t="s">
        <v>81</v>
      </c>
      <c r="J45" t="s">
        <v>238</v>
      </c>
      <c r="L45">
        <v>0.8</v>
      </c>
      <c r="O45" t="s">
        <v>226</v>
      </c>
      <c r="P45" t="s">
        <v>227</v>
      </c>
      <c r="Q45" t="s">
        <v>228</v>
      </c>
      <c r="R45" t="s">
        <v>139</v>
      </c>
      <c r="S45" t="s">
        <v>91</v>
      </c>
      <c r="T45" t="s">
        <v>235</v>
      </c>
      <c r="V45" t="s">
        <v>236</v>
      </c>
      <c r="W45" t="s">
        <v>141</v>
      </c>
      <c r="X45" t="s">
        <v>35</v>
      </c>
    </row>
    <row r="46" spans="1:24">
      <c r="A46" t="str">
        <f>Hyperlink("https://www.diodes.com/part/view/DMC2710UVQ","DMC2710UVQ")</f>
        <v>DMC2710UVQ</v>
      </c>
      <c r="B46" t="str">
        <f>Hyperlink("https://www.diodes.com/assets/Datasheets/DMC2710UVQ.pdf","DMC2710UVQ Datasheet")</f>
        <v>DMC2710UVQ Datasheet</v>
      </c>
      <c r="C46" t="s">
        <v>39</v>
      </c>
      <c r="D46" t="s">
        <v>25</v>
      </c>
      <c r="E46" t="s">
        <v>32</v>
      </c>
      <c r="F46" t="s">
        <v>40</v>
      </c>
      <c r="G46" t="s">
        <v>25</v>
      </c>
      <c r="H46" t="s">
        <v>42</v>
      </c>
      <c r="I46" t="s">
        <v>81</v>
      </c>
      <c r="J46" t="s">
        <v>238</v>
      </c>
      <c r="L46">
        <v>0.8</v>
      </c>
      <c r="O46" t="s">
        <v>226</v>
      </c>
      <c r="P46" t="s">
        <v>227</v>
      </c>
      <c r="Q46" t="s">
        <v>228</v>
      </c>
      <c r="R46" t="s">
        <v>139</v>
      </c>
      <c r="S46" t="s">
        <v>91</v>
      </c>
      <c r="T46" t="s">
        <v>235</v>
      </c>
      <c r="V46" t="s">
        <v>236</v>
      </c>
      <c r="W46">
        <v>16</v>
      </c>
      <c r="X46" t="s">
        <v>35</v>
      </c>
    </row>
    <row r="47" spans="1:24">
      <c r="A47" t="str">
        <f>Hyperlink("https://www.diodes.com/part/view/DMC2710UVT","DMC2710UVT")</f>
        <v>DMC2710UVT</v>
      </c>
      <c r="B47" t="str">
        <f>Hyperlink("https://www.diodes.com/assets/Datasheets/DMC2710UVT.pdf","DMC2710UVT Datasheet")</f>
        <v>DMC2710UVT Datasheet</v>
      </c>
      <c r="C47" t="s">
        <v>239</v>
      </c>
      <c r="D47" t="s">
        <v>28</v>
      </c>
      <c r="E47" t="s">
        <v>26</v>
      </c>
      <c r="F47" t="s">
        <v>40</v>
      </c>
      <c r="G47" t="s">
        <v>25</v>
      </c>
      <c r="H47" t="s">
        <v>42</v>
      </c>
      <c r="I47" t="s">
        <v>81</v>
      </c>
      <c r="J47" t="s">
        <v>240</v>
      </c>
      <c r="L47">
        <v>0.8</v>
      </c>
      <c r="O47" t="s">
        <v>226</v>
      </c>
      <c r="P47" t="s">
        <v>227</v>
      </c>
      <c r="Q47" t="s">
        <v>228</v>
      </c>
      <c r="R47" t="s">
        <v>139</v>
      </c>
      <c r="S47" t="s">
        <v>91</v>
      </c>
      <c r="T47" t="s">
        <v>235</v>
      </c>
      <c r="V47" t="s">
        <v>236</v>
      </c>
      <c r="W47" t="s">
        <v>141</v>
      </c>
      <c r="X47" t="s">
        <v>98</v>
      </c>
    </row>
    <row r="48" spans="1:24">
      <c r="A48" t="str">
        <f>Hyperlink("https://www.diodes.com/part/view/DMC2990UDJ","DMC2990UDJ")</f>
        <v>DMC2990UDJ</v>
      </c>
      <c r="B48" t="str">
        <f>Hyperlink("https://www.diodes.com/assets/Datasheets/DMC2990UDJ.pdf","DMC2990UDJ Datasheet")</f>
        <v>DMC2990UDJ Datasheet</v>
      </c>
      <c r="C48" t="s">
        <v>39</v>
      </c>
      <c r="D48" t="s">
        <v>25</v>
      </c>
      <c r="E48" t="s">
        <v>26</v>
      </c>
      <c r="F48" t="s">
        <v>40</v>
      </c>
      <c r="G48" t="s">
        <v>25</v>
      </c>
      <c r="H48" t="s">
        <v>42</v>
      </c>
      <c r="I48" t="s">
        <v>54</v>
      </c>
      <c r="J48" t="s">
        <v>241</v>
      </c>
      <c r="L48">
        <v>0.35</v>
      </c>
      <c r="O48" t="s">
        <v>190</v>
      </c>
      <c r="P48" t="s">
        <v>191</v>
      </c>
      <c r="Q48" t="s">
        <v>192</v>
      </c>
      <c r="R48" t="s">
        <v>90</v>
      </c>
      <c r="S48" t="s">
        <v>91</v>
      </c>
      <c r="T48" t="s">
        <v>148</v>
      </c>
      <c r="V48" t="s">
        <v>242</v>
      </c>
      <c r="W48" t="s">
        <v>243</v>
      </c>
      <c r="X48" t="s">
        <v>244</v>
      </c>
    </row>
    <row r="49" spans="1:24">
      <c r="A49" t="str">
        <f>Hyperlink("https://www.diodes.com/part/view/DMC2990UDJQ","DMC2990UDJQ")</f>
        <v>DMC2990UDJQ</v>
      </c>
      <c r="B49" t="str">
        <f>Hyperlink("https://www.diodes.com/assets/Datasheets/DMC2990UDJQ.pdf","DMC2990UDJQ Datasheet")</f>
        <v>DMC2990UDJQ Datasheet</v>
      </c>
      <c r="C49" t="s">
        <v>39</v>
      </c>
      <c r="D49" t="s">
        <v>25</v>
      </c>
      <c r="E49" t="s">
        <v>32</v>
      </c>
      <c r="F49" t="s">
        <v>40</v>
      </c>
      <c r="G49" t="s">
        <v>25</v>
      </c>
      <c r="H49" t="s">
        <v>42</v>
      </c>
      <c r="I49" t="s">
        <v>54</v>
      </c>
      <c r="J49" t="s">
        <v>241</v>
      </c>
      <c r="L49">
        <v>0.35</v>
      </c>
      <c r="O49" t="s">
        <v>190</v>
      </c>
      <c r="P49" t="s">
        <v>191</v>
      </c>
      <c r="Q49" t="s">
        <v>192</v>
      </c>
      <c r="R49" t="s">
        <v>90</v>
      </c>
      <c r="S49" t="s">
        <v>91</v>
      </c>
      <c r="T49" t="s">
        <v>148</v>
      </c>
      <c r="V49" t="s">
        <v>242</v>
      </c>
      <c r="W49" t="s">
        <v>243</v>
      </c>
      <c r="X49" t="s">
        <v>244</v>
      </c>
    </row>
    <row r="50" spans="1:24">
      <c r="A50" t="str">
        <f>Hyperlink("https://www.diodes.com/part/view/DMC2991UDA","DMC2991UDA")</f>
        <v>DMC2991UDA</v>
      </c>
      <c r="B50" t="str">
        <f>Hyperlink("https://www.diodes.com/assets/Datasheets/DMC2991UDA.pdf","DMC2991UDA Datasheet")</f>
        <v>DMC2991UDA Datasheet</v>
      </c>
      <c r="C50" t="s">
        <v>39</v>
      </c>
      <c r="D50" t="s">
        <v>28</v>
      </c>
      <c r="E50" t="s">
        <v>26</v>
      </c>
      <c r="F50" t="s">
        <v>40</v>
      </c>
      <c r="G50" t="s">
        <v>25</v>
      </c>
      <c r="H50" t="s">
        <v>42</v>
      </c>
      <c r="I50" t="s">
        <v>54</v>
      </c>
      <c r="J50" t="s">
        <v>245</v>
      </c>
      <c r="L50">
        <v>0.35</v>
      </c>
      <c r="O50" t="s">
        <v>190</v>
      </c>
      <c r="P50" t="s">
        <v>191</v>
      </c>
      <c r="Q50" t="s">
        <v>192</v>
      </c>
      <c r="R50" t="s">
        <v>90</v>
      </c>
      <c r="S50" t="s">
        <v>246</v>
      </c>
      <c r="T50" t="s">
        <v>247</v>
      </c>
      <c r="V50" t="s">
        <v>248</v>
      </c>
      <c r="W50" t="s">
        <v>249</v>
      </c>
      <c r="X50" t="s">
        <v>195</v>
      </c>
    </row>
    <row r="51" spans="1:24">
      <c r="A51" t="str">
        <f>Hyperlink("https://www.diodes.com/part/view/DMC2991UDJ","DMC2991UDJ")</f>
        <v>DMC2991UDJ</v>
      </c>
      <c r="B51" t="str">
        <f>Hyperlink("https://www.diodes.com/assets/Datasheets/DMC2991UDJ.pdf","DMC2991UDJ Datasheet")</f>
        <v>DMC2991UDJ Datasheet</v>
      </c>
      <c r="C51" t="s">
        <v>39</v>
      </c>
      <c r="D51" t="s">
        <v>28</v>
      </c>
      <c r="E51" t="s">
        <v>26</v>
      </c>
      <c r="F51" t="s">
        <v>40</v>
      </c>
      <c r="G51" t="s">
        <v>25</v>
      </c>
      <c r="H51" t="s">
        <v>42</v>
      </c>
      <c r="I51" t="s">
        <v>54</v>
      </c>
      <c r="J51" t="s">
        <v>250</v>
      </c>
      <c r="L51">
        <v>0.38</v>
      </c>
      <c r="O51" t="s">
        <v>190</v>
      </c>
      <c r="P51" t="s">
        <v>191</v>
      </c>
      <c r="Q51" t="s">
        <v>192</v>
      </c>
      <c r="R51" t="s">
        <v>90</v>
      </c>
      <c r="S51" t="s">
        <v>91</v>
      </c>
      <c r="T51" t="s">
        <v>247</v>
      </c>
      <c r="V51" t="s">
        <v>248</v>
      </c>
      <c r="W51" t="s">
        <v>251</v>
      </c>
      <c r="X51" t="s">
        <v>244</v>
      </c>
    </row>
    <row r="52" spans="1:24">
      <c r="A52" t="str">
        <f>Hyperlink("https://www.diodes.com/part/view/DMC2991UDR4","DMC2991UDR4")</f>
        <v>DMC2991UDR4</v>
      </c>
      <c r="B52" t="str">
        <f>Hyperlink("https://www.diodes.com/assets/Datasheets/DMC2991UDR4.pdf","DMC2991UDR4 Datasheet")</f>
        <v>DMC2991UDR4 Datasheet</v>
      </c>
      <c r="C52" t="s">
        <v>201</v>
      </c>
      <c r="D52" t="s">
        <v>28</v>
      </c>
      <c r="E52" t="s">
        <v>26</v>
      </c>
      <c r="F52" t="s">
        <v>40</v>
      </c>
      <c r="G52" t="s">
        <v>25</v>
      </c>
      <c r="H52" t="s">
        <v>42</v>
      </c>
      <c r="I52" t="s">
        <v>54</v>
      </c>
      <c r="J52" t="s">
        <v>250</v>
      </c>
      <c r="L52">
        <v>0.7</v>
      </c>
      <c r="O52" t="s">
        <v>190</v>
      </c>
      <c r="P52" t="s">
        <v>191</v>
      </c>
      <c r="Q52" t="s">
        <v>192</v>
      </c>
      <c r="R52" t="s">
        <v>90</v>
      </c>
      <c r="S52" t="s">
        <v>246</v>
      </c>
      <c r="T52" t="s">
        <v>252</v>
      </c>
      <c r="V52" t="s">
        <v>253</v>
      </c>
      <c r="W52" t="s">
        <v>141</v>
      </c>
      <c r="X52" t="s">
        <v>254</v>
      </c>
    </row>
    <row r="53" spans="1:24">
      <c r="A53" t="str">
        <f>Hyperlink("https://www.diodes.com/part/view/DMC3016LDV","DMC3016LDV")</f>
        <v>DMC3016LDV</v>
      </c>
      <c r="B53" t="str">
        <f>Hyperlink("https://www.diodes.com/assets/Datasheets/DMC3016LDV.pdf","DMC3016LDV Datasheet")</f>
        <v>DMC3016LDV Datasheet</v>
      </c>
      <c r="C53" t="s">
        <v>39</v>
      </c>
      <c r="D53" t="s">
        <v>28</v>
      </c>
      <c r="E53" t="s">
        <v>26</v>
      </c>
      <c r="F53" t="s">
        <v>40</v>
      </c>
      <c r="G53" t="s">
        <v>28</v>
      </c>
      <c r="H53" t="s">
        <v>255</v>
      </c>
      <c r="I53" t="s">
        <v>42</v>
      </c>
      <c r="J53" t="s">
        <v>256</v>
      </c>
      <c r="L53">
        <v>1.8</v>
      </c>
      <c r="N53" t="s">
        <v>257</v>
      </c>
      <c r="O53" t="s">
        <v>84</v>
      </c>
      <c r="S53" t="s">
        <v>258</v>
      </c>
      <c r="T53" t="s">
        <v>259</v>
      </c>
      <c r="U53" t="s">
        <v>260</v>
      </c>
      <c r="V53" t="s">
        <v>261</v>
      </c>
      <c r="W53" t="s">
        <v>243</v>
      </c>
      <c r="X53" t="s">
        <v>262</v>
      </c>
    </row>
    <row r="54" spans="1:24">
      <c r="A54" t="str">
        <f>Hyperlink("https://www.diodes.com/part/view/DMC3016LNS","DMC3016LNS")</f>
        <v>DMC3016LNS</v>
      </c>
      <c r="B54" t="str">
        <f>Hyperlink("https://www.diodes.com/assets/Datasheets/DMC3016LNS.pdf","DMC3016LNS Datasheet")</f>
        <v>DMC3016LNS Datasheet</v>
      </c>
      <c r="C54" t="s">
        <v>39</v>
      </c>
      <c r="D54" t="s">
        <v>28</v>
      </c>
      <c r="E54" t="s">
        <v>26</v>
      </c>
      <c r="F54" t="s">
        <v>40</v>
      </c>
      <c r="G54" t="s">
        <v>28</v>
      </c>
      <c r="H54" t="s">
        <v>255</v>
      </c>
      <c r="I54" t="s">
        <v>42</v>
      </c>
      <c r="J54" t="s">
        <v>263</v>
      </c>
      <c r="L54">
        <v>2</v>
      </c>
      <c r="N54" t="s">
        <v>264</v>
      </c>
      <c r="O54" t="s">
        <v>265</v>
      </c>
      <c r="S54" t="s">
        <v>258</v>
      </c>
      <c r="T54" t="s">
        <v>259</v>
      </c>
      <c r="U54" t="s">
        <v>260</v>
      </c>
      <c r="V54" t="s">
        <v>261</v>
      </c>
      <c r="W54" t="s">
        <v>243</v>
      </c>
      <c r="X54" t="s">
        <v>266</v>
      </c>
    </row>
    <row r="55" spans="1:24">
      <c r="A55" t="str">
        <f>Hyperlink("https://www.diodes.com/part/view/DMC3016LSD","DMC3016LSD")</f>
        <v>DMC3016LSD</v>
      </c>
      <c r="B55" t="str">
        <f>Hyperlink("https://www.diodes.com/assets/Datasheets/DMC3016LSD.pdf","DMC3016LSD Datasheet")</f>
        <v>DMC3016LSD Datasheet</v>
      </c>
      <c r="C55" t="s">
        <v>39</v>
      </c>
      <c r="D55" t="s">
        <v>25</v>
      </c>
      <c r="E55" t="s">
        <v>26</v>
      </c>
      <c r="F55" t="s">
        <v>40</v>
      </c>
      <c r="G55" t="s">
        <v>28</v>
      </c>
      <c r="H55" t="s">
        <v>255</v>
      </c>
      <c r="I55" t="s">
        <v>42</v>
      </c>
      <c r="J55" t="s">
        <v>267</v>
      </c>
      <c r="L55">
        <v>1.2</v>
      </c>
      <c r="N55" t="s">
        <v>264</v>
      </c>
      <c r="O55" t="s">
        <v>265</v>
      </c>
      <c r="S55" t="s">
        <v>130</v>
      </c>
      <c r="T55" t="s">
        <v>268</v>
      </c>
      <c r="U55" t="s">
        <v>269</v>
      </c>
      <c r="V55" t="s">
        <v>270</v>
      </c>
      <c r="W55" t="s">
        <v>243</v>
      </c>
      <c r="X55" t="s">
        <v>125</v>
      </c>
    </row>
    <row r="56" spans="1:24">
      <c r="A56" t="str">
        <f>Hyperlink("https://www.diodes.com/part/view/DMC3020UDVW","DMC3020UDVW")</f>
        <v>DMC3020UDVW</v>
      </c>
      <c r="B56" t="str">
        <f>Hyperlink("https://www.diodes.com/assets/Datasheets/DMC3020UDVW.pdf","DMC3020UDVW Datasheet")</f>
        <v>DMC3020UDVW Datasheet</v>
      </c>
      <c r="C56" t="s">
        <v>201</v>
      </c>
      <c r="D56" t="s">
        <v>28</v>
      </c>
      <c r="E56" t="s">
        <v>26</v>
      </c>
      <c r="F56" t="s">
        <v>40</v>
      </c>
      <c r="G56" t="s">
        <v>25</v>
      </c>
      <c r="H56">
        <v>30</v>
      </c>
      <c r="I56" t="s">
        <v>53</v>
      </c>
      <c r="K56" t="s">
        <v>271</v>
      </c>
      <c r="L56">
        <v>2.21</v>
      </c>
      <c r="N56" t="s">
        <v>272</v>
      </c>
      <c r="O56" t="s">
        <v>273</v>
      </c>
      <c r="R56" t="s">
        <v>274</v>
      </c>
      <c r="S56" t="s">
        <v>275</v>
      </c>
      <c r="T56" t="s">
        <v>276</v>
      </c>
      <c r="U56" t="s">
        <v>277</v>
      </c>
      <c r="V56" t="s">
        <v>278</v>
      </c>
      <c r="W56" t="s">
        <v>243</v>
      </c>
      <c r="X56" t="s">
        <v>279</v>
      </c>
    </row>
    <row r="57" spans="1:24">
      <c r="A57" t="str">
        <f>Hyperlink("https://www.diodes.com/part/view/DMC3021LSD","DMC3021LSD")</f>
        <v>DMC3021LSD</v>
      </c>
      <c r="B57" t="str">
        <f>Hyperlink("https://www.diodes.com/assets/Datasheets/ds32152.pdf","DMC3021LSD Datasheet")</f>
        <v>DMC3021LSD Datasheet</v>
      </c>
      <c r="C57" t="s">
        <v>39</v>
      </c>
      <c r="D57" t="s">
        <v>25</v>
      </c>
      <c r="E57" t="s">
        <v>26</v>
      </c>
      <c r="F57" t="s">
        <v>40</v>
      </c>
      <c r="G57" t="s">
        <v>28</v>
      </c>
      <c r="H57" t="s">
        <v>255</v>
      </c>
      <c r="I57" t="s">
        <v>42</v>
      </c>
      <c r="J57" t="s">
        <v>280</v>
      </c>
      <c r="L57">
        <v>2.5</v>
      </c>
      <c r="N57" t="s">
        <v>281</v>
      </c>
      <c r="O57" t="s">
        <v>282</v>
      </c>
      <c r="R57" t="s">
        <v>91</v>
      </c>
      <c r="S57" t="s">
        <v>283</v>
      </c>
      <c r="T57" t="s">
        <v>284</v>
      </c>
      <c r="U57" t="s">
        <v>285</v>
      </c>
      <c r="V57" t="s">
        <v>286</v>
      </c>
      <c r="W57" t="s">
        <v>144</v>
      </c>
      <c r="X57" t="s">
        <v>125</v>
      </c>
    </row>
    <row r="58" spans="1:24">
      <c r="A58" t="str">
        <f>Hyperlink("https://www.diodes.com/part/view/DMC3021LSDQ","DMC3021LSDQ")</f>
        <v>DMC3021LSDQ</v>
      </c>
      <c r="B58" t="str">
        <f>Hyperlink("https://www.diodes.com/assets/Datasheets/DMC3021LSDQ.pdf","DMC3021LSDQ Datasheet")</f>
        <v>DMC3021LSDQ Datasheet</v>
      </c>
      <c r="C58" t="s">
        <v>39</v>
      </c>
      <c r="D58" t="s">
        <v>25</v>
      </c>
      <c r="E58" t="s">
        <v>32</v>
      </c>
      <c r="F58" t="s">
        <v>40</v>
      </c>
      <c r="G58" t="s">
        <v>28</v>
      </c>
      <c r="H58" t="s">
        <v>255</v>
      </c>
      <c r="I58" t="s">
        <v>42</v>
      </c>
      <c r="J58" t="s">
        <v>280</v>
      </c>
      <c r="L58">
        <v>2.5</v>
      </c>
      <c r="N58" t="s">
        <v>281</v>
      </c>
      <c r="O58" t="s">
        <v>282</v>
      </c>
      <c r="R58" t="s">
        <v>91</v>
      </c>
      <c r="S58" t="s">
        <v>283</v>
      </c>
      <c r="T58" t="s">
        <v>284</v>
      </c>
      <c r="U58" t="s">
        <v>285</v>
      </c>
      <c r="V58" t="s">
        <v>286</v>
      </c>
      <c r="W58" t="s">
        <v>144</v>
      </c>
      <c r="X58" t="s">
        <v>125</v>
      </c>
    </row>
    <row r="59" spans="1:24">
      <c r="A59" t="str">
        <f>Hyperlink("https://www.diodes.com/part/view/DMC3025LDV","DMC3025LDV")</f>
        <v>DMC3025LDV</v>
      </c>
      <c r="B59" t="str">
        <f>Hyperlink("https://www.diodes.com/assets/Datasheets/DMC3025LDV.pdf","DMC3025LDV Datasheet")</f>
        <v>DMC3025LDV Datasheet</v>
      </c>
      <c r="C59" t="s">
        <v>39</v>
      </c>
      <c r="D59" t="s">
        <v>28</v>
      </c>
      <c r="E59" t="s">
        <v>26</v>
      </c>
      <c r="F59" t="s">
        <v>40</v>
      </c>
      <c r="G59" t="s">
        <v>28</v>
      </c>
      <c r="H59" t="s">
        <v>255</v>
      </c>
      <c r="I59" t="s">
        <v>42</v>
      </c>
      <c r="J59" t="s">
        <v>243</v>
      </c>
      <c r="L59">
        <v>1.9</v>
      </c>
      <c r="N59" t="s">
        <v>67</v>
      </c>
      <c r="O59" t="s">
        <v>287</v>
      </c>
      <c r="S59" t="s">
        <v>258</v>
      </c>
      <c r="T59" t="s">
        <v>288</v>
      </c>
      <c r="U59" t="s">
        <v>289</v>
      </c>
      <c r="V59" t="s">
        <v>290</v>
      </c>
      <c r="W59" t="s">
        <v>243</v>
      </c>
      <c r="X59" t="s">
        <v>262</v>
      </c>
    </row>
    <row r="60" spans="1:24">
      <c r="A60" t="str">
        <f>Hyperlink("https://www.diodes.com/part/view/DMC3025LNS","DMC3025LNS")</f>
        <v>DMC3025LNS</v>
      </c>
      <c r="B60" t="str">
        <f>Hyperlink("https://www.diodes.com/assets/Datasheets/DMC3025LNS.pdf","DMC3025LNS Datasheet")</f>
        <v>DMC3025LNS Datasheet</v>
      </c>
      <c r="C60" t="s">
        <v>39</v>
      </c>
      <c r="D60" t="s">
        <v>28</v>
      </c>
      <c r="E60" t="s">
        <v>26</v>
      </c>
      <c r="F60" t="s">
        <v>40</v>
      </c>
      <c r="G60" t="s">
        <v>28</v>
      </c>
      <c r="H60" t="s">
        <v>255</v>
      </c>
      <c r="I60" t="s">
        <v>42</v>
      </c>
      <c r="J60" t="s">
        <v>291</v>
      </c>
      <c r="L60">
        <v>1.8</v>
      </c>
      <c r="N60" t="s">
        <v>292</v>
      </c>
      <c r="O60" t="s">
        <v>287</v>
      </c>
      <c r="S60" t="s">
        <v>258</v>
      </c>
      <c r="T60" t="s">
        <v>288</v>
      </c>
      <c r="U60" t="s">
        <v>289</v>
      </c>
      <c r="V60" t="s">
        <v>290</v>
      </c>
      <c r="W60" t="s">
        <v>243</v>
      </c>
      <c r="X60" t="s">
        <v>266</v>
      </c>
    </row>
    <row r="61" spans="1:24">
      <c r="A61" t="str">
        <f>Hyperlink("https://www.diodes.com/part/view/DMC3025LSD","DMC3025LSD")</f>
        <v>DMC3025LSD</v>
      </c>
      <c r="B61" t="str">
        <f>Hyperlink("https://www.diodes.com/assets/Datasheets/DMC3025LSD.pdf","DMC3025LSD Datasheet")</f>
        <v>DMC3025LSD Datasheet</v>
      </c>
      <c r="C61" t="s">
        <v>293</v>
      </c>
      <c r="D61" t="s">
        <v>25</v>
      </c>
      <c r="E61" t="s">
        <v>26</v>
      </c>
      <c r="F61" t="s">
        <v>40</v>
      </c>
      <c r="G61" t="s">
        <v>28</v>
      </c>
      <c r="H61" t="s">
        <v>255</v>
      </c>
      <c r="I61" t="s">
        <v>42</v>
      </c>
      <c r="J61" t="s">
        <v>294</v>
      </c>
      <c r="L61">
        <v>1.2</v>
      </c>
      <c r="N61" t="s">
        <v>295</v>
      </c>
      <c r="O61" t="s">
        <v>296</v>
      </c>
      <c r="S61" t="s">
        <v>297</v>
      </c>
      <c r="T61" t="s">
        <v>298</v>
      </c>
      <c r="U61" t="s">
        <v>299</v>
      </c>
      <c r="V61" t="s">
        <v>300</v>
      </c>
      <c r="W61" t="s">
        <v>301</v>
      </c>
      <c r="X61" t="s">
        <v>125</v>
      </c>
    </row>
    <row r="62" spans="1:24">
      <c r="A62" t="str">
        <f>Hyperlink("https://www.diodes.com/part/view/DMC3025LSDQ","DMC3025LSDQ")</f>
        <v>DMC3025LSDQ</v>
      </c>
      <c r="B62" t="str">
        <f>Hyperlink("https://www.diodes.com/assets/Datasheets/DMC3025LSDQ.pdf","DMC3025LSDQ Datasheet")</f>
        <v>DMC3025LSDQ Datasheet</v>
      </c>
      <c r="C62" t="s">
        <v>293</v>
      </c>
      <c r="D62" t="s">
        <v>25</v>
      </c>
      <c r="E62" t="s">
        <v>32</v>
      </c>
      <c r="F62" t="s">
        <v>40</v>
      </c>
      <c r="G62" t="s">
        <v>28</v>
      </c>
      <c r="H62" t="s">
        <v>255</v>
      </c>
      <c r="I62" t="s">
        <v>42</v>
      </c>
      <c r="J62" t="s">
        <v>294</v>
      </c>
      <c r="L62">
        <v>1.2</v>
      </c>
      <c r="N62" t="s">
        <v>295</v>
      </c>
      <c r="O62" t="s">
        <v>296</v>
      </c>
      <c r="S62" t="s">
        <v>297</v>
      </c>
      <c r="T62" t="s">
        <v>298</v>
      </c>
      <c r="U62" t="s">
        <v>299</v>
      </c>
      <c r="V62" t="s">
        <v>300</v>
      </c>
      <c r="W62" t="s">
        <v>301</v>
      </c>
      <c r="X62" t="s">
        <v>125</v>
      </c>
    </row>
    <row r="63" spans="1:24">
      <c r="A63" t="str">
        <f>Hyperlink("https://www.diodes.com/part/view/DMC3026LSD","DMC3026LSD")</f>
        <v>DMC3026LSD</v>
      </c>
      <c r="B63" t="str">
        <f>Hyperlink("https://www.diodes.com/assets/Datasheets/DMC3026LSD.pdf","DMC3026LSD Datasheet")</f>
        <v>DMC3026LSD Datasheet</v>
      </c>
      <c r="C63" t="s">
        <v>201</v>
      </c>
      <c r="D63" t="s">
        <v>25</v>
      </c>
      <c r="E63" t="s">
        <v>26</v>
      </c>
      <c r="F63" t="s">
        <v>40</v>
      </c>
      <c r="G63" t="s">
        <v>28</v>
      </c>
      <c r="H63" t="s">
        <v>255</v>
      </c>
      <c r="I63">
        <v>20</v>
      </c>
      <c r="J63" t="s">
        <v>302</v>
      </c>
      <c r="L63">
        <v>1.6</v>
      </c>
      <c r="N63" t="s">
        <v>292</v>
      </c>
      <c r="O63" t="s">
        <v>303</v>
      </c>
      <c r="R63">
        <v>1</v>
      </c>
      <c r="S63">
        <v>3</v>
      </c>
      <c r="T63" t="s">
        <v>304</v>
      </c>
      <c r="U63">
        <v>13.2</v>
      </c>
      <c r="V63" t="s">
        <v>253</v>
      </c>
      <c r="W63">
        <v>15</v>
      </c>
      <c r="X63" t="s">
        <v>125</v>
      </c>
    </row>
    <row r="64" spans="1:24">
      <c r="A64" t="str">
        <f>Hyperlink("https://www.diodes.com/part/view/DMC3028LSD","DMC3028LSD")</f>
        <v>DMC3028LSD</v>
      </c>
      <c r="B64" t="str">
        <f>Hyperlink("https://www.diodes.com/assets/Datasheets/DMC3028LSD.pdf","DMC3028LSD Datasheet")</f>
        <v>DMC3028LSD Datasheet</v>
      </c>
      <c r="C64" t="s">
        <v>39</v>
      </c>
      <c r="D64" t="s">
        <v>25</v>
      </c>
      <c r="E64" t="s">
        <v>26</v>
      </c>
      <c r="F64" t="s">
        <v>40</v>
      </c>
      <c r="G64" t="s">
        <v>28</v>
      </c>
      <c r="H64" t="s">
        <v>255</v>
      </c>
      <c r="I64" t="s">
        <v>42</v>
      </c>
      <c r="J64" t="s">
        <v>305</v>
      </c>
      <c r="L64">
        <v>2.1</v>
      </c>
      <c r="N64" t="s">
        <v>306</v>
      </c>
      <c r="O64" t="s">
        <v>307</v>
      </c>
      <c r="S64" t="s">
        <v>130</v>
      </c>
      <c r="T64" t="s">
        <v>308</v>
      </c>
      <c r="U64" t="s">
        <v>309</v>
      </c>
      <c r="V64" t="s">
        <v>310</v>
      </c>
      <c r="W64" t="s">
        <v>243</v>
      </c>
      <c r="X64" t="s">
        <v>125</v>
      </c>
    </row>
    <row r="65" spans="1:24">
      <c r="A65" t="str">
        <f>Hyperlink("https://www.diodes.com/part/view/DMC3028LSDX","DMC3028LSDX")</f>
        <v>DMC3028LSDX</v>
      </c>
      <c r="B65" t="str">
        <f>Hyperlink("https://www.diodes.com/assets/Datasheets/DMC3028LSDX.pdf","DMC3028LSDX Datasheet")</f>
        <v>DMC3028LSDX Datasheet</v>
      </c>
      <c r="C65" t="s">
        <v>39</v>
      </c>
      <c r="D65" t="s">
        <v>25</v>
      </c>
      <c r="E65" t="s">
        <v>26</v>
      </c>
      <c r="F65" t="s">
        <v>40</v>
      </c>
      <c r="G65" t="s">
        <v>28</v>
      </c>
      <c r="H65" t="s">
        <v>255</v>
      </c>
      <c r="I65" t="s">
        <v>42</v>
      </c>
      <c r="J65" t="s">
        <v>311</v>
      </c>
      <c r="L65">
        <v>1.2</v>
      </c>
      <c r="N65" t="s">
        <v>312</v>
      </c>
      <c r="O65" t="s">
        <v>313</v>
      </c>
      <c r="S65" t="s">
        <v>130</v>
      </c>
      <c r="T65" t="s">
        <v>304</v>
      </c>
      <c r="U65" t="s">
        <v>314</v>
      </c>
      <c r="V65" t="s">
        <v>315</v>
      </c>
      <c r="W65" t="s">
        <v>243</v>
      </c>
      <c r="X65" t="s">
        <v>125</v>
      </c>
    </row>
    <row r="66" spans="1:24">
      <c r="A66" t="str">
        <f>Hyperlink("https://www.diodes.com/part/view/DMC3028LSDXQ","DMC3028LSDXQ")</f>
        <v>DMC3028LSDXQ</v>
      </c>
      <c r="B66" t="str">
        <f>Hyperlink("https://www.diodes.com/assets/Datasheets/DMC3028LSDXQ.pdf","DMC3028LSDXQ Datasheet")</f>
        <v>DMC3028LSDXQ Datasheet</v>
      </c>
      <c r="C66" t="s">
        <v>316</v>
      </c>
      <c r="D66" t="s">
        <v>25</v>
      </c>
      <c r="E66" t="s">
        <v>32</v>
      </c>
      <c r="F66" t="s">
        <v>40</v>
      </c>
      <c r="G66" t="s">
        <v>28</v>
      </c>
      <c r="H66" t="s">
        <v>255</v>
      </c>
      <c r="I66" t="s">
        <v>42</v>
      </c>
      <c r="J66" t="s">
        <v>311</v>
      </c>
      <c r="L66">
        <v>1.2</v>
      </c>
      <c r="N66" t="s">
        <v>312</v>
      </c>
      <c r="O66" t="s">
        <v>313</v>
      </c>
      <c r="S66" t="s">
        <v>130</v>
      </c>
      <c r="T66" t="s">
        <v>304</v>
      </c>
      <c r="U66" t="s">
        <v>314</v>
      </c>
      <c r="V66" t="s">
        <v>315</v>
      </c>
      <c r="W66" t="s">
        <v>243</v>
      </c>
      <c r="X66" t="s">
        <v>125</v>
      </c>
    </row>
    <row r="67" spans="1:24">
      <c r="A67" t="str">
        <f>Hyperlink("https://www.diodes.com/part/view/DMC3032LFDB","DMC3032LFDB")</f>
        <v>DMC3032LFDB</v>
      </c>
      <c r="B67" t="str">
        <f>Hyperlink("https://www.diodes.com/assets/Datasheets/DMC3032LFDB.pdf","DMC3032LFDB Datasheet")</f>
        <v>DMC3032LFDB Datasheet</v>
      </c>
      <c r="C67" t="s">
        <v>39</v>
      </c>
      <c r="D67" t="s">
        <v>28</v>
      </c>
      <c r="E67" t="s">
        <v>26</v>
      </c>
      <c r="F67" t="s">
        <v>40</v>
      </c>
      <c r="G67" t="s">
        <v>28</v>
      </c>
      <c r="H67" t="s">
        <v>255</v>
      </c>
      <c r="I67" t="s">
        <v>42</v>
      </c>
      <c r="J67" t="s">
        <v>317</v>
      </c>
      <c r="L67">
        <v>1.28</v>
      </c>
      <c r="N67" t="s">
        <v>318</v>
      </c>
      <c r="O67" t="s">
        <v>319</v>
      </c>
      <c r="R67" t="s">
        <v>246</v>
      </c>
      <c r="S67" t="s">
        <v>320</v>
      </c>
      <c r="T67" t="s">
        <v>321</v>
      </c>
      <c r="U67" t="s">
        <v>322</v>
      </c>
      <c r="V67" t="s">
        <v>323</v>
      </c>
      <c r="W67" t="s">
        <v>324</v>
      </c>
      <c r="X67" t="s">
        <v>95</v>
      </c>
    </row>
    <row r="68" spans="1:24">
      <c r="A68" t="str">
        <f>Hyperlink("https://www.diodes.com/part/view/DMC3032LSD","DMC3032LSD")</f>
        <v>DMC3032LSD</v>
      </c>
      <c r="B68" t="str">
        <f>Hyperlink("https://www.diodes.com/assets/Datasheets/ds32153.pdf","DMC3032LSD Datasheet")</f>
        <v>DMC3032LSD Datasheet</v>
      </c>
      <c r="C68" t="s">
        <v>39</v>
      </c>
      <c r="D68" t="s">
        <v>25</v>
      </c>
      <c r="E68" t="s">
        <v>26</v>
      </c>
      <c r="F68" t="s">
        <v>40</v>
      </c>
      <c r="G68" t="s">
        <v>28</v>
      </c>
      <c r="H68" t="s">
        <v>255</v>
      </c>
      <c r="I68" t="s">
        <v>42</v>
      </c>
      <c r="J68" t="s">
        <v>325</v>
      </c>
      <c r="L68">
        <v>2.5</v>
      </c>
      <c r="N68" t="s">
        <v>326</v>
      </c>
      <c r="O68" t="s">
        <v>327</v>
      </c>
      <c r="S68" t="s">
        <v>283</v>
      </c>
      <c r="T68" t="s">
        <v>328</v>
      </c>
      <c r="U68" t="s">
        <v>329</v>
      </c>
      <c r="V68" t="s">
        <v>330</v>
      </c>
      <c r="W68" t="s">
        <v>243</v>
      </c>
      <c r="X68" t="s">
        <v>125</v>
      </c>
    </row>
    <row r="69" spans="1:24">
      <c r="A69" t="str">
        <f>Hyperlink("https://www.diodes.com/part/view/DMC3060LVT","DMC3060LVT")</f>
        <v>DMC3060LVT</v>
      </c>
      <c r="B69" t="str">
        <f>Hyperlink("https://www.diodes.com/assets/Datasheets/DMC3060LVT.pdf","DMC3060LVT Datasheet")</f>
        <v>DMC3060LVT Datasheet</v>
      </c>
      <c r="C69" t="s">
        <v>39</v>
      </c>
      <c r="D69" t="s">
        <v>28</v>
      </c>
      <c r="E69" t="s">
        <v>26</v>
      </c>
      <c r="F69" t="s">
        <v>40</v>
      </c>
      <c r="G69" t="s">
        <v>28</v>
      </c>
      <c r="H69" t="s">
        <v>255</v>
      </c>
      <c r="I69" t="s">
        <v>99</v>
      </c>
      <c r="J69" t="s">
        <v>331</v>
      </c>
      <c r="L69">
        <v>1.16</v>
      </c>
      <c r="N69" t="s">
        <v>332</v>
      </c>
      <c r="O69" t="s">
        <v>333</v>
      </c>
      <c r="S69" t="s">
        <v>334</v>
      </c>
      <c r="T69" t="s">
        <v>335</v>
      </c>
      <c r="U69" t="s">
        <v>336</v>
      </c>
      <c r="V69" t="s">
        <v>337</v>
      </c>
      <c r="W69" t="s">
        <v>243</v>
      </c>
      <c r="X69" t="s">
        <v>98</v>
      </c>
    </row>
    <row r="70" spans="1:24">
      <c r="A70" t="str">
        <f>Hyperlink("https://www.diodes.com/part/view/DMC3060LVTQ","DMC3060LVTQ")</f>
        <v>DMC3060LVTQ</v>
      </c>
      <c r="B70" t="str">
        <f>Hyperlink("https://www.diodes.com/assets/Datasheets/DMC3060LVTQ.pdf","DMC3060LVTQ Datasheet")</f>
        <v>DMC3060LVTQ Datasheet</v>
      </c>
      <c r="C70" t="s">
        <v>39</v>
      </c>
      <c r="D70" t="s">
        <v>25</v>
      </c>
      <c r="E70" t="s">
        <v>32</v>
      </c>
      <c r="F70" t="s">
        <v>40</v>
      </c>
      <c r="G70" t="s">
        <v>28</v>
      </c>
      <c r="H70" t="s">
        <v>255</v>
      </c>
      <c r="I70" t="s">
        <v>99</v>
      </c>
      <c r="J70" t="s">
        <v>331</v>
      </c>
      <c r="L70">
        <v>1.16</v>
      </c>
      <c r="N70" t="s">
        <v>332</v>
      </c>
      <c r="O70" t="s">
        <v>338</v>
      </c>
      <c r="S70" t="s">
        <v>334</v>
      </c>
      <c r="T70" t="s">
        <v>335</v>
      </c>
      <c r="U70" t="s">
        <v>336</v>
      </c>
      <c r="V70" t="s">
        <v>337</v>
      </c>
      <c r="W70" t="s">
        <v>243</v>
      </c>
      <c r="X70" t="s">
        <v>98</v>
      </c>
    </row>
    <row r="71" spans="1:24">
      <c r="A71" t="str">
        <f>Hyperlink("https://www.diodes.com/part/view/DMC3061SVTQ","DMC3061SVTQ")</f>
        <v>DMC3061SVTQ</v>
      </c>
      <c r="B71" t="str">
        <f>Hyperlink("https://www.diodes.com/assets/Datasheets/DMC3061SVTQ.pdf","DMC3061SVTQ Datasheet")</f>
        <v>DMC3061SVTQ Datasheet</v>
      </c>
      <c r="C71" t="s">
        <v>39</v>
      </c>
      <c r="D71" t="s">
        <v>25</v>
      </c>
      <c r="E71" t="s">
        <v>32</v>
      </c>
      <c r="F71" t="s">
        <v>40</v>
      </c>
      <c r="G71" t="s">
        <v>28</v>
      </c>
      <c r="H71" t="s">
        <v>255</v>
      </c>
      <c r="I71" t="s">
        <v>42</v>
      </c>
      <c r="J71" t="s">
        <v>339</v>
      </c>
      <c r="L71">
        <v>1.08</v>
      </c>
      <c r="N71" t="s">
        <v>332</v>
      </c>
      <c r="O71" t="s">
        <v>333</v>
      </c>
      <c r="S71" t="s">
        <v>340</v>
      </c>
      <c r="T71" t="s">
        <v>341</v>
      </c>
      <c r="U71" t="s">
        <v>342</v>
      </c>
      <c r="V71" t="s">
        <v>343</v>
      </c>
      <c r="W71" t="s">
        <v>243</v>
      </c>
      <c r="X71" t="s">
        <v>98</v>
      </c>
    </row>
    <row r="72" spans="1:24">
      <c r="A72" t="str">
        <f>Hyperlink("https://www.diodes.com/part/view/DMC3071LVT","DMC3071LVT")</f>
        <v>DMC3071LVT</v>
      </c>
      <c r="B72" t="str">
        <f>Hyperlink("https://www.diodes.com/assets/Datasheets/DMC3071LVT.pdf","DMC3071LVT Datasheet")</f>
        <v>DMC3071LVT Datasheet</v>
      </c>
      <c r="C72" t="s">
        <v>39</v>
      </c>
      <c r="D72" t="s">
        <v>28</v>
      </c>
      <c r="E72" t="s">
        <v>26</v>
      </c>
      <c r="F72" t="s">
        <v>40</v>
      </c>
      <c r="G72" t="s">
        <v>28</v>
      </c>
      <c r="H72" t="s">
        <v>255</v>
      </c>
      <c r="I72" t="s">
        <v>42</v>
      </c>
      <c r="J72" t="s">
        <v>344</v>
      </c>
      <c r="L72">
        <v>1.1</v>
      </c>
      <c r="N72" t="s">
        <v>345</v>
      </c>
      <c r="O72" t="s">
        <v>346</v>
      </c>
      <c r="S72" t="s">
        <v>347</v>
      </c>
      <c r="T72" t="s">
        <v>348</v>
      </c>
      <c r="U72" t="s">
        <v>349</v>
      </c>
      <c r="V72" t="s">
        <v>350</v>
      </c>
      <c r="W72" t="s">
        <v>243</v>
      </c>
      <c r="X72" t="s">
        <v>98</v>
      </c>
    </row>
    <row r="73" spans="1:24">
      <c r="A73" t="str">
        <f>Hyperlink("https://www.diodes.com/part/view/DMC31D5UDA","DMC31D5UDA")</f>
        <v>DMC31D5UDA</v>
      </c>
      <c r="B73" t="str">
        <f>Hyperlink("https://www.diodes.com/assets/Datasheets/DMC31D5UDA.pdf","DMC31D5UDA Datasheet")</f>
        <v>DMC31D5UDA Datasheet</v>
      </c>
      <c r="C73" t="s">
        <v>39</v>
      </c>
      <c r="D73" t="s">
        <v>28</v>
      </c>
      <c r="E73" t="s">
        <v>26</v>
      </c>
      <c r="F73" t="s">
        <v>40</v>
      </c>
      <c r="G73" t="s">
        <v>25</v>
      </c>
      <c r="H73" t="s">
        <v>255</v>
      </c>
      <c r="I73" t="s">
        <v>99</v>
      </c>
      <c r="J73" t="s">
        <v>351</v>
      </c>
      <c r="L73">
        <v>0.37</v>
      </c>
      <c r="O73" t="s">
        <v>352</v>
      </c>
      <c r="P73" t="s">
        <v>353</v>
      </c>
      <c r="Q73" t="s">
        <v>354</v>
      </c>
      <c r="R73" t="s">
        <v>90</v>
      </c>
      <c r="S73" t="s">
        <v>91</v>
      </c>
      <c r="T73" t="s">
        <v>355</v>
      </c>
      <c r="V73" t="s">
        <v>356</v>
      </c>
      <c r="W73" t="s">
        <v>243</v>
      </c>
      <c r="X73" t="s">
        <v>195</v>
      </c>
    </row>
    <row r="74" spans="1:24">
      <c r="A74" t="str">
        <f>Hyperlink("https://www.diodes.com/part/view/DMC31D5UDAQ","DMC31D5UDAQ")</f>
        <v>DMC31D5UDAQ</v>
      </c>
      <c r="B74" t="str">
        <f>Hyperlink("https://www.diodes.com/assets/Datasheets/DMC31D5UDAQ.pdf","DMC31D5UDAQ Datasheet")</f>
        <v>DMC31D5UDAQ Datasheet</v>
      </c>
      <c r="C74" t="s">
        <v>39</v>
      </c>
      <c r="D74" t="s">
        <v>25</v>
      </c>
      <c r="E74" t="s">
        <v>32</v>
      </c>
      <c r="F74" t="s">
        <v>40</v>
      </c>
      <c r="G74" t="s">
        <v>25</v>
      </c>
      <c r="H74" t="s">
        <v>255</v>
      </c>
      <c r="I74" t="s">
        <v>357</v>
      </c>
      <c r="J74" t="s">
        <v>351</v>
      </c>
      <c r="L74">
        <v>0.37</v>
      </c>
      <c r="O74" t="s">
        <v>352</v>
      </c>
      <c r="P74" t="s">
        <v>353</v>
      </c>
      <c r="Q74" t="s">
        <v>354</v>
      </c>
      <c r="R74" t="s">
        <v>90</v>
      </c>
      <c r="S74" t="s">
        <v>358</v>
      </c>
      <c r="T74" t="s">
        <v>355</v>
      </c>
      <c r="V74" t="s">
        <v>356</v>
      </c>
      <c r="W74" t="s">
        <v>359</v>
      </c>
      <c r="X74" t="s">
        <v>195</v>
      </c>
    </row>
    <row r="75" spans="1:24">
      <c r="A75" t="str">
        <f>Hyperlink("https://www.diodes.com/part/view/DMC31D5UDJ","DMC31D5UDJ")</f>
        <v>DMC31D5UDJ</v>
      </c>
      <c r="B75" t="str">
        <f>Hyperlink("https://www.diodes.com/assets/Datasheets/DMC31D5UDJ.pdf","DMC31D5UDJ Datasheet")</f>
        <v>DMC31D5UDJ Datasheet</v>
      </c>
      <c r="C75" t="s">
        <v>39</v>
      </c>
      <c r="D75" t="s">
        <v>25</v>
      </c>
      <c r="E75" t="s">
        <v>26</v>
      </c>
      <c r="F75" t="s">
        <v>40</v>
      </c>
      <c r="G75" t="s">
        <v>25</v>
      </c>
      <c r="H75" t="s">
        <v>255</v>
      </c>
      <c r="I75" t="s">
        <v>99</v>
      </c>
      <c r="J75" t="s">
        <v>360</v>
      </c>
      <c r="L75">
        <v>0.35</v>
      </c>
      <c r="O75" t="s">
        <v>361</v>
      </c>
      <c r="P75" t="s">
        <v>353</v>
      </c>
      <c r="Q75" t="s">
        <v>354</v>
      </c>
      <c r="S75" t="s">
        <v>91</v>
      </c>
      <c r="T75" t="s">
        <v>355</v>
      </c>
      <c r="V75" t="s">
        <v>356</v>
      </c>
      <c r="W75" t="s">
        <v>243</v>
      </c>
      <c r="X75" t="s">
        <v>244</v>
      </c>
    </row>
    <row r="76" spans="1:24">
      <c r="A76" t="str">
        <f>Hyperlink("https://www.diodes.com/part/view/DMC3350LDW","DMC3350LDW")</f>
        <v>DMC3350LDW</v>
      </c>
      <c r="B76" t="str">
        <f>Hyperlink("https://www.diodes.com/assets/Datasheets/DMC3350LDW.pdf","DMC3350LDW Datasheet")</f>
        <v>DMC3350LDW Datasheet</v>
      </c>
      <c r="C76" t="s">
        <v>201</v>
      </c>
      <c r="D76" t="s">
        <v>28</v>
      </c>
      <c r="E76" t="s">
        <v>26</v>
      </c>
      <c r="F76" t="s">
        <v>40</v>
      </c>
      <c r="G76" t="s">
        <v>25</v>
      </c>
      <c r="H76">
        <v>30</v>
      </c>
      <c r="I76">
        <v>20</v>
      </c>
      <c r="J76" t="s">
        <v>362</v>
      </c>
      <c r="L76">
        <v>0.49</v>
      </c>
      <c r="N76" t="s">
        <v>363</v>
      </c>
      <c r="O76" t="s">
        <v>364</v>
      </c>
      <c r="R76" t="s">
        <v>365</v>
      </c>
      <c r="S76" t="s">
        <v>366</v>
      </c>
      <c r="T76" t="s">
        <v>367</v>
      </c>
      <c r="V76" t="s">
        <v>368</v>
      </c>
      <c r="W76" t="s">
        <v>243</v>
      </c>
      <c r="X76" t="s">
        <v>31</v>
      </c>
    </row>
    <row r="77" spans="1:24">
      <c r="A77" t="str">
        <f>Hyperlink("https://www.diodes.com/part/view/DMC3350LDWQ","DMC3350LDWQ")</f>
        <v>DMC3350LDWQ</v>
      </c>
      <c r="B77" t="str">
        <f>Hyperlink("https://www.diodes.com/assets/Datasheets/DMC3350LDWQ.pdf","DMC3350LDWQ Datasheet")</f>
        <v>DMC3350LDWQ Datasheet</v>
      </c>
      <c r="C77" t="s">
        <v>201</v>
      </c>
      <c r="D77" t="s">
        <v>25</v>
      </c>
      <c r="E77" t="s">
        <v>32</v>
      </c>
      <c r="F77" t="s">
        <v>40</v>
      </c>
      <c r="G77" t="s">
        <v>25</v>
      </c>
      <c r="H77">
        <v>30</v>
      </c>
      <c r="I77">
        <v>20</v>
      </c>
      <c r="J77" t="s">
        <v>362</v>
      </c>
      <c r="L77">
        <v>0.49</v>
      </c>
      <c r="N77" t="s">
        <v>363</v>
      </c>
      <c r="O77" t="s">
        <v>364</v>
      </c>
      <c r="R77" t="s">
        <v>365</v>
      </c>
      <c r="S77" t="s">
        <v>366</v>
      </c>
      <c r="T77" t="s">
        <v>367</v>
      </c>
      <c r="V77" t="s">
        <v>368</v>
      </c>
      <c r="W77" t="s">
        <v>243</v>
      </c>
      <c r="X77" t="s">
        <v>31</v>
      </c>
    </row>
    <row r="78" spans="1:24">
      <c r="A78" t="str">
        <f>Hyperlink("https://www.diodes.com/part/view/DMC3400SDW","DMC3400SDW")</f>
        <v>DMC3400SDW</v>
      </c>
      <c r="B78" t="str">
        <f>Hyperlink("https://www.diodes.com/assets/Datasheets/DMC3400SDW.pdf","DMC3400SDW Datasheet")</f>
        <v>DMC3400SDW Datasheet</v>
      </c>
      <c r="C78" t="s">
        <v>39</v>
      </c>
      <c r="D78" t="s">
        <v>28</v>
      </c>
      <c r="E78" t="s">
        <v>26</v>
      </c>
      <c r="F78" t="s">
        <v>40</v>
      </c>
      <c r="G78" t="s">
        <v>25</v>
      </c>
      <c r="H78" t="s">
        <v>255</v>
      </c>
      <c r="I78" t="s">
        <v>42</v>
      </c>
      <c r="J78" t="s">
        <v>369</v>
      </c>
      <c r="L78">
        <v>0.39</v>
      </c>
      <c r="N78" t="s">
        <v>363</v>
      </c>
      <c r="O78" t="s">
        <v>364</v>
      </c>
      <c r="S78" t="s">
        <v>366</v>
      </c>
      <c r="T78" t="s">
        <v>58</v>
      </c>
      <c r="U78" t="s">
        <v>370</v>
      </c>
      <c r="V78" t="s">
        <v>371</v>
      </c>
      <c r="W78" t="s">
        <v>243</v>
      </c>
      <c r="X78" t="s">
        <v>31</v>
      </c>
    </row>
    <row r="79" spans="1:24">
      <c r="A79" t="str">
        <f>Hyperlink("https://www.diodes.com/part/view/DMC3401LDW","DMC3401LDW")</f>
        <v>DMC3401LDW</v>
      </c>
      <c r="B79" t="str">
        <f>Hyperlink("https://www.diodes.com/assets/Datasheets/DMC3401LDW.pdf","DMC3401LDW Datasheet")</f>
        <v>DMC3401LDW Datasheet</v>
      </c>
      <c r="C79" t="s">
        <v>39</v>
      </c>
      <c r="D79" t="s">
        <v>28</v>
      </c>
      <c r="E79" t="s">
        <v>26</v>
      </c>
      <c r="F79" t="s">
        <v>40</v>
      </c>
      <c r="G79" t="s">
        <v>25</v>
      </c>
      <c r="H79" t="s">
        <v>255</v>
      </c>
      <c r="I79" t="s">
        <v>42</v>
      </c>
      <c r="J79" t="s">
        <v>372</v>
      </c>
      <c r="L79">
        <v>0.4</v>
      </c>
      <c r="N79" t="s">
        <v>363</v>
      </c>
      <c r="O79" t="s">
        <v>364</v>
      </c>
      <c r="S79" t="s">
        <v>366</v>
      </c>
      <c r="T79" t="s">
        <v>250</v>
      </c>
      <c r="U79" t="s">
        <v>373</v>
      </c>
      <c r="V79" t="s">
        <v>374</v>
      </c>
      <c r="W79" t="s">
        <v>243</v>
      </c>
      <c r="X79" t="s">
        <v>31</v>
      </c>
    </row>
    <row r="80" spans="1:24">
      <c r="A80" t="str">
        <f>Hyperlink("https://www.diodes.com/part/view/DMC3730UFL3","DMC3730UFL3")</f>
        <v>DMC3730UFL3</v>
      </c>
      <c r="B80" t="str">
        <f>Hyperlink("https://www.diodes.com/assets/Datasheets/DMC3730UFL3.pdf","DMC3730UFL3 Datasheet")</f>
        <v>DMC3730UFL3 Datasheet</v>
      </c>
      <c r="C80" t="s">
        <v>39</v>
      </c>
      <c r="D80" t="s">
        <v>25</v>
      </c>
      <c r="E80" t="s">
        <v>26</v>
      </c>
      <c r="F80" t="s">
        <v>40</v>
      </c>
      <c r="G80" t="s">
        <v>25</v>
      </c>
      <c r="H80" t="s">
        <v>255</v>
      </c>
      <c r="I80" t="s">
        <v>54</v>
      </c>
      <c r="J80" t="s">
        <v>375</v>
      </c>
      <c r="L80">
        <v>0.81</v>
      </c>
      <c r="O80" t="s">
        <v>376</v>
      </c>
      <c r="P80" t="s">
        <v>377</v>
      </c>
      <c r="Q80" t="s">
        <v>378</v>
      </c>
      <c r="S80" t="s">
        <v>379</v>
      </c>
      <c r="T80" t="s">
        <v>380</v>
      </c>
      <c r="V80" t="s">
        <v>381</v>
      </c>
      <c r="W80" t="s">
        <v>206</v>
      </c>
      <c r="X80" t="s">
        <v>382</v>
      </c>
    </row>
    <row r="81" spans="1:24">
      <c r="A81" t="str">
        <f>Hyperlink("https://www.diodes.com/part/view/DMC3730UVT","DMC3730UVT")</f>
        <v>DMC3730UVT</v>
      </c>
      <c r="B81" t="str">
        <f>Hyperlink("https://www.diodes.com/assets/Datasheets/DMC3730UVT.pdf","DMC3730UVT Datasheet")</f>
        <v>DMC3730UVT Datasheet</v>
      </c>
      <c r="C81" t="s">
        <v>39</v>
      </c>
      <c r="D81" t="s">
        <v>28</v>
      </c>
      <c r="E81" t="s">
        <v>26</v>
      </c>
      <c r="F81" t="s">
        <v>40</v>
      </c>
      <c r="G81" t="s">
        <v>25</v>
      </c>
      <c r="H81" t="s">
        <v>67</v>
      </c>
      <c r="I81" t="s">
        <v>54</v>
      </c>
      <c r="J81" t="s">
        <v>383</v>
      </c>
      <c r="L81">
        <v>0.9</v>
      </c>
      <c r="O81" t="s">
        <v>384</v>
      </c>
      <c r="P81" t="s">
        <v>385</v>
      </c>
      <c r="Q81" t="s">
        <v>386</v>
      </c>
      <c r="R81" t="s">
        <v>387</v>
      </c>
      <c r="S81" t="s">
        <v>388</v>
      </c>
      <c r="T81" t="s">
        <v>389</v>
      </c>
      <c r="V81" t="s">
        <v>390</v>
      </c>
      <c r="W81" t="s">
        <v>144</v>
      </c>
      <c r="X81" t="s">
        <v>98</v>
      </c>
    </row>
    <row r="82" spans="1:24">
      <c r="A82" t="str">
        <f>Hyperlink("https://www.diodes.com/part/view/DMC3732UVT","DMC3732UVT")</f>
        <v>DMC3732UVT</v>
      </c>
      <c r="B82" t="str">
        <f>Hyperlink("https://www.diodes.com/assets/Datasheets/DMC3732UVT.pdf","DMC3732UVT Datasheet")</f>
        <v>DMC3732UVT Datasheet</v>
      </c>
      <c r="C82" t="s">
        <v>201</v>
      </c>
      <c r="D82" t="s">
        <v>28</v>
      </c>
      <c r="E82" t="s">
        <v>26</v>
      </c>
      <c r="F82" t="s">
        <v>40</v>
      </c>
      <c r="G82" t="s">
        <v>28</v>
      </c>
      <c r="H82">
        <v>30</v>
      </c>
      <c r="I82">
        <v>8</v>
      </c>
      <c r="J82" t="s">
        <v>375</v>
      </c>
      <c r="L82">
        <v>0.83</v>
      </c>
      <c r="O82" t="s">
        <v>376</v>
      </c>
      <c r="P82" t="s">
        <v>377</v>
      </c>
      <c r="Q82" t="s">
        <v>378</v>
      </c>
      <c r="R82" t="s">
        <v>387</v>
      </c>
      <c r="S82" t="s">
        <v>379</v>
      </c>
      <c r="T82" t="s">
        <v>204</v>
      </c>
      <c r="V82" t="s">
        <v>391</v>
      </c>
      <c r="W82" t="s">
        <v>392</v>
      </c>
      <c r="X82" t="s">
        <v>98</v>
      </c>
    </row>
    <row r="83" spans="1:24">
      <c r="A83" t="str">
        <f>Hyperlink("https://www.diodes.com/part/view/DMC3732UVTQ","DMC3732UVTQ")</f>
        <v>DMC3732UVTQ</v>
      </c>
      <c r="B83" t="str">
        <f>Hyperlink("https://www.diodes.com/assets/Datasheets/DMC3732UVTQ.pdf","DMC3732UVTQ Datasheet")</f>
        <v>DMC3732UVTQ Datasheet</v>
      </c>
      <c r="C83" t="s">
        <v>201</v>
      </c>
      <c r="D83" t="s">
        <v>25</v>
      </c>
      <c r="E83" t="s">
        <v>32</v>
      </c>
      <c r="F83" t="s">
        <v>40</v>
      </c>
      <c r="G83" t="s">
        <v>28</v>
      </c>
      <c r="H83">
        <v>30</v>
      </c>
      <c r="I83">
        <v>8</v>
      </c>
      <c r="J83" t="s">
        <v>375</v>
      </c>
      <c r="L83">
        <v>0.83</v>
      </c>
      <c r="O83" t="s">
        <v>376</v>
      </c>
      <c r="P83" t="s">
        <v>377</v>
      </c>
      <c r="Q83" t="s">
        <v>378</v>
      </c>
      <c r="R83" t="s">
        <v>387</v>
      </c>
      <c r="S83" t="s">
        <v>379</v>
      </c>
      <c r="T83" t="s">
        <v>204</v>
      </c>
      <c r="V83" t="s">
        <v>391</v>
      </c>
      <c r="W83" t="s">
        <v>392</v>
      </c>
      <c r="X83" t="s">
        <v>98</v>
      </c>
    </row>
    <row r="84" spans="1:24">
      <c r="A84" t="str">
        <f>Hyperlink("https://www.diodes.com/part/view/DMC4015SSD","DMC4015SSD")</f>
        <v>DMC4015SSD</v>
      </c>
      <c r="B84" t="str">
        <f>Hyperlink("https://www.diodes.com/assets/Datasheets/DMC4015SSD.pdf","DMC4015SSD Datasheet")</f>
        <v>DMC4015SSD Datasheet</v>
      </c>
      <c r="C84" t="s">
        <v>39</v>
      </c>
      <c r="D84" t="s">
        <v>25</v>
      </c>
      <c r="E84" t="s">
        <v>26</v>
      </c>
      <c r="F84" t="s">
        <v>40</v>
      </c>
      <c r="G84" t="s">
        <v>28</v>
      </c>
      <c r="H84" t="s">
        <v>393</v>
      </c>
      <c r="I84" t="s">
        <v>42</v>
      </c>
      <c r="J84" t="s">
        <v>394</v>
      </c>
      <c r="L84">
        <v>1.7</v>
      </c>
      <c r="N84" t="s">
        <v>395</v>
      </c>
      <c r="O84" t="s">
        <v>295</v>
      </c>
      <c r="S84" t="s">
        <v>130</v>
      </c>
      <c r="T84" t="s">
        <v>396</v>
      </c>
      <c r="U84" t="s">
        <v>397</v>
      </c>
      <c r="V84" t="s">
        <v>398</v>
      </c>
      <c r="W84" t="s">
        <v>42</v>
      </c>
      <c r="X84" t="s">
        <v>125</v>
      </c>
    </row>
    <row r="85" spans="1:24">
      <c r="A85" t="str">
        <f>Hyperlink("https://www.diodes.com/part/view/DMC4028SSD","DMC4028SSD")</f>
        <v>DMC4028SSD</v>
      </c>
      <c r="B85" t="str">
        <f>Hyperlink("https://www.diodes.com/assets/Datasheets/DMC4028SSD.pdf","DMC4028SSD Datasheet")</f>
        <v>DMC4028SSD Datasheet</v>
      </c>
      <c r="C85" t="s">
        <v>39</v>
      </c>
      <c r="D85" t="s">
        <v>25</v>
      </c>
      <c r="E85" t="s">
        <v>26</v>
      </c>
      <c r="F85" t="s">
        <v>40</v>
      </c>
      <c r="G85" t="s">
        <v>28</v>
      </c>
      <c r="H85" t="s">
        <v>393</v>
      </c>
      <c r="I85" t="s">
        <v>42</v>
      </c>
      <c r="J85" t="s">
        <v>399</v>
      </c>
      <c r="L85">
        <v>1.8</v>
      </c>
      <c r="N85" t="s">
        <v>400</v>
      </c>
      <c r="O85" t="s">
        <v>401</v>
      </c>
      <c r="S85" t="s">
        <v>130</v>
      </c>
      <c r="T85" t="s">
        <v>402</v>
      </c>
      <c r="U85" t="s">
        <v>403</v>
      </c>
      <c r="V85" t="s">
        <v>404</v>
      </c>
      <c r="W85" t="s">
        <v>42</v>
      </c>
      <c r="X85" t="s">
        <v>125</v>
      </c>
    </row>
    <row r="86" spans="1:24">
      <c r="A86" t="str">
        <f>Hyperlink("https://www.diodes.com/part/view/DMC4029SK4","DMC4029SK4")</f>
        <v>DMC4029SK4</v>
      </c>
      <c r="B86" t="str">
        <f>Hyperlink("https://www.diodes.com/assets/Datasheets/DMC4029SK4.pdf","DMC4029SK4 Datasheet")</f>
        <v>DMC4029SK4 Datasheet</v>
      </c>
      <c r="C86" t="s">
        <v>39</v>
      </c>
      <c r="D86" t="s">
        <v>28</v>
      </c>
      <c r="E86" t="s">
        <v>26</v>
      </c>
      <c r="F86" t="s">
        <v>40</v>
      </c>
      <c r="G86" t="s">
        <v>28</v>
      </c>
      <c r="H86" t="s">
        <v>393</v>
      </c>
      <c r="I86" t="s">
        <v>42</v>
      </c>
      <c r="J86" t="s">
        <v>405</v>
      </c>
      <c r="L86">
        <v>2.9</v>
      </c>
      <c r="N86" t="s">
        <v>406</v>
      </c>
      <c r="O86" t="s">
        <v>407</v>
      </c>
      <c r="S86" t="s">
        <v>130</v>
      </c>
      <c r="T86" t="s">
        <v>408</v>
      </c>
      <c r="U86" t="s">
        <v>409</v>
      </c>
      <c r="V86" t="s">
        <v>410</v>
      </c>
      <c r="W86" t="s">
        <v>42</v>
      </c>
      <c r="X86" t="s">
        <v>411</v>
      </c>
    </row>
    <row r="87" spans="1:24">
      <c r="A87" t="str">
        <f>Hyperlink("https://www.diodes.com/part/view/DMC4029SSD","DMC4029SSD")</f>
        <v>DMC4029SSD</v>
      </c>
      <c r="B87" t="str">
        <f>Hyperlink("https://www.diodes.com/assets/Datasheets/DMC4029SSD.pdf","DMC4029SSD Datasheet")</f>
        <v>DMC4029SSD Datasheet</v>
      </c>
      <c r="C87" t="s">
        <v>39</v>
      </c>
      <c r="D87" t="s">
        <v>25</v>
      </c>
      <c r="E87" t="s">
        <v>26</v>
      </c>
      <c r="F87" t="s">
        <v>40</v>
      </c>
      <c r="G87" t="s">
        <v>28</v>
      </c>
      <c r="H87" t="s">
        <v>393</v>
      </c>
      <c r="I87" t="s">
        <v>42</v>
      </c>
      <c r="J87" t="s">
        <v>412</v>
      </c>
      <c r="L87">
        <v>1.8</v>
      </c>
      <c r="N87" t="s">
        <v>406</v>
      </c>
      <c r="O87" t="s">
        <v>407</v>
      </c>
      <c r="S87" t="s">
        <v>130</v>
      </c>
      <c r="T87" t="s">
        <v>408</v>
      </c>
      <c r="U87" t="s">
        <v>409</v>
      </c>
      <c r="V87" t="s">
        <v>410</v>
      </c>
      <c r="W87" t="s">
        <v>42</v>
      </c>
      <c r="X87" t="s">
        <v>125</v>
      </c>
    </row>
    <row r="88" spans="1:24">
      <c r="A88" t="str">
        <f>Hyperlink("https://www.diodes.com/part/view/DMC4040SSDQ","DMC4040SSDQ")</f>
        <v>DMC4040SSDQ</v>
      </c>
      <c r="B88" t="str">
        <f>Hyperlink("https://www.diodes.com/assets/Datasheets/products_inactive_data/DMC4040SSDQ.pdf","DMC4040SSDQ Datasheet")</f>
        <v>DMC4040SSDQ Datasheet</v>
      </c>
      <c r="C88" t="s">
        <v>39</v>
      </c>
      <c r="D88" t="s">
        <v>25</v>
      </c>
      <c r="E88" t="s">
        <v>32</v>
      </c>
      <c r="F88" t="s">
        <v>40</v>
      </c>
      <c r="G88" t="s">
        <v>28</v>
      </c>
      <c r="H88" t="s">
        <v>393</v>
      </c>
      <c r="I88" t="s">
        <v>42</v>
      </c>
      <c r="J88" t="s">
        <v>413</v>
      </c>
      <c r="L88">
        <v>1.8</v>
      </c>
      <c r="N88" t="s">
        <v>67</v>
      </c>
      <c r="O88" t="s">
        <v>414</v>
      </c>
      <c r="S88" t="s">
        <v>415</v>
      </c>
      <c r="T88" t="s">
        <v>416</v>
      </c>
      <c r="U88" t="s">
        <v>417</v>
      </c>
      <c r="V88" t="s">
        <v>418</v>
      </c>
      <c r="W88" t="s">
        <v>42</v>
      </c>
      <c r="X88" t="s">
        <v>125</v>
      </c>
    </row>
    <row r="89" spans="1:24">
      <c r="A89" t="str">
        <f>Hyperlink("https://www.diodes.com/part/view/DMC4047LSD","DMC4047LSD")</f>
        <v>DMC4047LSD</v>
      </c>
      <c r="B89" t="str">
        <f>Hyperlink("https://www.diodes.com/assets/Datasheets/DMC4047LSD.pdf","DMC4047LSD Datasheet")</f>
        <v>DMC4047LSD Datasheet</v>
      </c>
      <c r="C89" t="s">
        <v>39</v>
      </c>
      <c r="D89" t="s">
        <v>25</v>
      </c>
      <c r="E89" t="s">
        <v>26</v>
      </c>
      <c r="F89" t="s">
        <v>40</v>
      </c>
      <c r="G89" t="s">
        <v>28</v>
      </c>
      <c r="H89" t="s">
        <v>393</v>
      </c>
      <c r="I89" t="s">
        <v>42</v>
      </c>
      <c r="J89" t="s">
        <v>419</v>
      </c>
      <c r="L89">
        <v>1.8</v>
      </c>
      <c r="N89" t="s">
        <v>406</v>
      </c>
      <c r="O89" t="s">
        <v>407</v>
      </c>
      <c r="S89" t="s">
        <v>420</v>
      </c>
      <c r="T89" t="s">
        <v>408</v>
      </c>
      <c r="U89" t="s">
        <v>409</v>
      </c>
      <c r="V89" t="s">
        <v>410</v>
      </c>
      <c r="W89" t="s">
        <v>42</v>
      </c>
      <c r="X89" t="s">
        <v>125</v>
      </c>
    </row>
    <row r="90" spans="1:24">
      <c r="A90" t="str">
        <f>Hyperlink("https://www.diodes.com/part/view/DMC4050SSDQ","DMC4050SSDQ")</f>
        <v>DMC4050SSDQ</v>
      </c>
      <c r="B90" t="str">
        <f>Hyperlink("https://www.diodes.com/assets/Datasheets/DMC4050SSDQ.pdf","DMC4050SSDQ Datasheet")</f>
        <v>DMC4050SSDQ Datasheet</v>
      </c>
      <c r="C90" t="s">
        <v>421</v>
      </c>
      <c r="D90" t="s">
        <v>25</v>
      </c>
      <c r="E90" t="s">
        <v>32</v>
      </c>
      <c r="F90" t="s">
        <v>40</v>
      </c>
      <c r="G90" t="s">
        <v>28</v>
      </c>
      <c r="H90" t="s">
        <v>393</v>
      </c>
      <c r="I90" t="s">
        <v>42</v>
      </c>
      <c r="J90" t="s">
        <v>422</v>
      </c>
      <c r="L90">
        <v>1.8</v>
      </c>
      <c r="N90" t="s">
        <v>423</v>
      </c>
      <c r="O90" t="s">
        <v>424</v>
      </c>
      <c r="S90" t="s">
        <v>415</v>
      </c>
      <c r="U90" t="s">
        <v>417</v>
      </c>
      <c r="V90" t="s">
        <v>418</v>
      </c>
      <c r="W90" t="s">
        <v>42</v>
      </c>
      <c r="X90" t="s">
        <v>125</v>
      </c>
    </row>
    <row r="91" spans="1:24">
      <c r="A91" t="str">
        <f>Hyperlink("https://www.diodes.com/part/view/DMC6022SSD","DMC6022SSD")</f>
        <v>DMC6022SSD</v>
      </c>
      <c r="B91" t="str">
        <f>Hyperlink("https://www.diodes.com/assets/Datasheets/DMC6022SSD.pdf","DMC6022SSD Datasheet")</f>
        <v>DMC6022SSD Datasheet</v>
      </c>
      <c r="C91" t="s">
        <v>39</v>
      </c>
      <c r="D91" t="s">
        <v>28</v>
      </c>
      <c r="E91" t="s">
        <v>26</v>
      </c>
      <c r="F91" t="s">
        <v>40</v>
      </c>
      <c r="G91" t="s">
        <v>28</v>
      </c>
      <c r="H91" t="s">
        <v>425</v>
      </c>
      <c r="I91" t="s">
        <v>115</v>
      </c>
      <c r="J91" t="s">
        <v>426</v>
      </c>
      <c r="L91">
        <v>2.0</v>
      </c>
      <c r="N91" t="s">
        <v>117</v>
      </c>
      <c r="O91" t="s">
        <v>427</v>
      </c>
      <c r="R91" t="s">
        <v>119</v>
      </c>
      <c r="S91" t="s">
        <v>120</v>
      </c>
      <c r="T91" t="s">
        <v>428</v>
      </c>
      <c r="U91" t="s">
        <v>429</v>
      </c>
      <c r="V91" t="s">
        <v>430</v>
      </c>
      <c r="W91" t="s">
        <v>431</v>
      </c>
      <c r="X91" t="s">
        <v>125</v>
      </c>
    </row>
    <row r="92" spans="1:24">
      <c r="A92" t="str">
        <f>Hyperlink("https://www.diodes.com/part/view/DMC6040SSD","DMC6040SSD")</f>
        <v>DMC6040SSD</v>
      </c>
      <c r="B92" t="str">
        <f>Hyperlink("https://www.diodes.com/assets/Datasheets/DMC6040SSD.pdf","DMC6040SSD Datasheet")</f>
        <v>DMC6040SSD Datasheet</v>
      </c>
      <c r="C92" t="s">
        <v>39</v>
      </c>
      <c r="D92" t="s">
        <v>25</v>
      </c>
      <c r="E92" t="s">
        <v>26</v>
      </c>
      <c r="F92" t="s">
        <v>40</v>
      </c>
      <c r="G92" t="s">
        <v>28</v>
      </c>
      <c r="H92" t="s">
        <v>424</v>
      </c>
      <c r="I92" t="s">
        <v>42</v>
      </c>
      <c r="J92" t="s">
        <v>432</v>
      </c>
      <c r="L92">
        <v>1.56</v>
      </c>
      <c r="N92" t="s">
        <v>433</v>
      </c>
      <c r="O92" t="s">
        <v>434</v>
      </c>
      <c r="S92" t="s">
        <v>130</v>
      </c>
      <c r="T92" t="s">
        <v>435</v>
      </c>
      <c r="U92" t="s">
        <v>436</v>
      </c>
      <c r="V92" t="s">
        <v>437</v>
      </c>
      <c r="W92" t="s">
        <v>243</v>
      </c>
      <c r="X92" t="s">
        <v>125</v>
      </c>
    </row>
    <row r="93" spans="1:24">
      <c r="A93" t="str">
        <f>Hyperlink("https://www.diodes.com/part/view/DMC6040SSDQ","DMC6040SSDQ")</f>
        <v>DMC6040SSDQ</v>
      </c>
      <c r="B93" t="str">
        <f>Hyperlink("https://www.diodes.com/assets/Datasheets/DMC6040SSDQ.pdf","DMC6040SSDQ Datasheet")</f>
        <v>DMC6040SSDQ Datasheet</v>
      </c>
      <c r="C93" t="s">
        <v>438</v>
      </c>
      <c r="D93" t="s">
        <v>25</v>
      </c>
      <c r="E93" t="s">
        <v>32</v>
      </c>
      <c r="F93" t="s">
        <v>40</v>
      </c>
      <c r="G93" t="s">
        <v>28</v>
      </c>
      <c r="H93" t="s">
        <v>424</v>
      </c>
      <c r="I93" t="s">
        <v>42</v>
      </c>
      <c r="J93" t="s">
        <v>432</v>
      </c>
      <c r="L93">
        <v>1.56</v>
      </c>
      <c r="N93" t="s">
        <v>433</v>
      </c>
      <c r="O93" t="s">
        <v>434</v>
      </c>
      <c r="S93" t="s">
        <v>130</v>
      </c>
      <c r="T93" t="s">
        <v>435</v>
      </c>
      <c r="U93" t="s">
        <v>436</v>
      </c>
      <c r="V93" t="s">
        <v>437</v>
      </c>
      <c r="W93" t="s">
        <v>243</v>
      </c>
      <c r="X93" t="s">
        <v>125</v>
      </c>
    </row>
    <row r="94" spans="1:24">
      <c r="A94" t="str">
        <f>Hyperlink("https://www.diodes.com/part/view/DMC6070LND","DMC6070LND")</f>
        <v>DMC6070LND</v>
      </c>
      <c r="B94" t="str">
        <f>Hyperlink("https://www.diodes.com/assets/Datasheets/DMC6070LND.pdf","DMC6070LND Datasheet")</f>
        <v>DMC6070LND Datasheet</v>
      </c>
      <c r="C94" t="s">
        <v>39</v>
      </c>
      <c r="D94" t="s">
        <v>28</v>
      </c>
      <c r="E94" t="s">
        <v>26</v>
      </c>
      <c r="F94" t="s">
        <v>40</v>
      </c>
      <c r="G94" t="s">
        <v>28</v>
      </c>
      <c r="H94" t="s">
        <v>424</v>
      </c>
      <c r="I94" t="s">
        <v>42</v>
      </c>
      <c r="J94" t="s">
        <v>439</v>
      </c>
      <c r="L94">
        <v>1.4</v>
      </c>
      <c r="N94" t="s">
        <v>440</v>
      </c>
      <c r="O94" t="s">
        <v>441</v>
      </c>
      <c r="S94" t="s">
        <v>130</v>
      </c>
      <c r="T94" t="s">
        <v>442</v>
      </c>
      <c r="U94" t="s">
        <v>443</v>
      </c>
      <c r="V94" t="s">
        <v>444</v>
      </c>
      <c r="W94" t="s">
        <v>42</v>
      </c>
      <c r="X94" t="s">
        <v>266</v>
      </c>
    </row>
    <row r="95" spans="1:24">
      <c r="A95" t="str">
        <f>Hyperlink("https://www.diodes.com/part/view/DMC62D0SVQ","DMC62D0SVQ")</f>
        <v>DMC62D0SVQ</v>
      </c>
      <c r="B95" t="str">
        <f>Hyperlink("https://www.diodes.com/assets/Datasheets/products_inactive_data/DMC62D0SVQ.pdf","DMC62D0SVQ Datasheet")</f>
        <v>DMC62D0SVQ Datasheet</v>
      </c>
      <c r="C95" t="s">
        <v>39</v>
      </c>
      <c r="D95" t="s">
        <v>25</v>
      </c>
      <c r="E95" t="s">
        <v>32</v>
      </c>
      <c r="F95" t="s">
        <v>40</v>
      </c>
      <c r="G95" t="s">
        <v>25</v>
      </c>
      <c r="H95" t="s">
        <v>41</v>
      </c>
      <c r="I95" t="s">
        <v>42</v>
      </c>
      <c r="J95" t="s">
        <v>445</v>
      </c>
      <c r="L95">
        <v>0.84</v>
      </c>
      <c r="N95" t="s">
        <v>446</v>
      </c>
      <c r="O95" t="s">
        <v>447</v>
      </c>
      <c r="R95" t="s">
        <v>91</v>
      </c>
      <c r="S95" t="s">
        <v>347</v>
      </c>
      <c r="T95" t="s">
        <v>90</v>
      </c>
      <c r="V95" t="s">
        <v>448</v>
      </c>
      <c r="W95" t="s">
        <v>67</v>
      </c>
      <c r="X95" t="s">
        <v>35</v>
      </c>
    </row>
    <row r="96" spans="1:24">
      <c r="A96" t="str">
        <f>Hyperlink("https://www.diodes.com/part/view/DMC62D2SV","DMC62D2SV")</f>
        <v>DMC62D2SV</v>
      </c>
      <c r="B96" t="str">
        <f>Hyperlink("https://www.diodes.com/assets/Datasheets/DMC62D2SV.pdf","DMC62D2SV Datasheet")</f>
        <v>DMC62D2SV Datasheet</v>
      </c>
      <c r="C96" t="s">
        <v>201</v>
      </c>
      <c r="D96" t="s">
        <v>28</v>
      </c>
      <c r="E96" t="s">
        <v>26</v>
      </c>
      <c r="F96" t="s">
        <v>40</v>
      </c>
      <c r="G96" t="s">
        <v>25</v>
      </c>
      <c r="H96" t="s">
        <v>425</v>
      </c>
      <c r="I96" t="s">
        <v>115</v>
      </c>
      <c r="J96" t="s">
        <v>449</v>
      </c>
      <c r="L96">
        <v>0.8</v>
      </c>
      <c r="N96" t="s">
        <v>450</v>
      </c>
      <c r="O96" t="s">
        <v>451</v>
      </c>
      <c r="R96" t="s">
        <v>119</v>
      </c>
      <c r="S96" t="s">
        <v>452</v>
      </c>
      <c r="T96" t="s">
        <v>453</v>
      </c>
      <c r="U96" t="s">
        <v>454</v>
      </c>
      <c r="V96" t="s">
        <v>455</v>
      </c>
      <c r="W96" t="s">
        <v>456</v>
      </c>
      <c r="X96" t="s">
        <v>35</v>
      </c>
    </row>
    <row r="97" spans="1:24">
      <c r="A97" t="str">
        <f>Hyperlink("https://www.diodes.com/part/view/DMC62D2SVQ","DMC62D2SVQ")</f>
        <v>DMC62D2SVQ</v>
      </c>
      <c r="B97" t="str">
        <f>Hyperlink("https://www.diodes.com/assets/Datasheets/DMC62D2SVQ.pdf","DMC62D2SVQ Datasheet")</f>
        <v>DMC62D2SVQ Datasheet</v>
      </c>
      <c r="C97" t="s">
        <v>201</v>
      </c>
      <c r="D97" t="s">
        <v>25</v>
      </c>
      <c r="E97" t="s">
        <v>32</v>
      </c>
      <c r="F97" t="s">
        <v>40</v>
      </c>
      <c r="G97" t="s">
        <v>25</v>
      </c>
      <c r="H97" t="s">
        <v>425</v>
      </c>
      <c r="I97" t="s">
        <v>115</v>
      </c>
      <c r="J97" t="s">
        <v>449</v>
      </c>
      <c r="L97">
        <v>0.8</v>
      </c>
      <c r="N97" t="s">
        <v>450</v>
      </c>
      <c r="O97" t="s">
        <v>451</v>
      </c>
      <c r="R97" t="s">
        <v>119</v>
      </c>
      <c r="S97" t="s">
        <v>452</v>
      </c>
      <c r="T97" t="s">
        <v>453</v>
      </c>
      <c r="U97" t="s">
        <v>454</v>
      </c>
      <c r="V97" t="s">
        <v>455</v>
      </c>
      <c r="W97" t="s">
        <v>456</v>
      </c>
      <c r="X97" t="s">
        <v>35</v>
      </c>
    </row>
    <row r="98" spans="1:24">
      <c r="A98" t="str">
        <f>Hyperlink("https://www.diodes.com/part/view/DMC67D8UFDBQ","DMC67D8UFDBQ")</f>
        <v>DMC67D8UFDBQ</v>
      </c>
      <c r="B98" t="str">
        <f>Hyperlink("https://www.diodes.com/assets/Datasheets/DMC67D8UFDBQ.pdf","DMC67D8UFDBQ Datasheet")</f>
        <v>DMC67D8UFDBQ Datasheet</v>
      </c>
      <c r="C98" t="s">
        <v>39</v>
      </c>
      <c r="D98" t="s">
        <v>25</v>
      </c>
      <c r="E98" t="s">
        <v>32</v>
      </c>
      <c r="F98" t="s">
        <v>40</v>
      </c>
      <c r="G98" t="s">
        <v>25</v>
      </c>
      <c r="H98" t="s">
        <v>457</v>
      </c>
      <c r="I98" t="s">
        <v>458</v>
      </c>
      <c r="J98" t="s">
        <v>459</v>
      </c>
      <c r="L98">
        <v>0.89</v>
      </c>
      <c r="N98" t="s">
        <v>460</v>
      </c>
      <c r="O98" t="s">
        <v>461</v>
      </c>
      <c r="S98" t="s">
        <v>462</v>
      </c>
      <c r="T98" t="s">
        <v>463</v>
      </c>
      <c r="V98" t="s">
        <v>464</v>
      </c>
      <c r="W98" t="s">
        <v>465</v>
      </c>
      <c r="X98" t="s">
        <v>95</v>
      </c>
    </row>
    <row r="99" spans="1:24">
      <c r="A99" t="str">
        <f>Hyperlink("https://www.diodes.com/part/view/DMG1016UDW","DMG1016UDW")</f>
        <v>DMG1016UDW</v>
      </c>
      <c r="B99" t="str">
        <f>Hyperlink("https://www.diodes.com/assets/Datasheets/DMG1016UDW.pdf","DMG1016UDW Datasheet")</f>
        <v>DMG1016UDW Datasheet</v>
      </c>
      <c r="C99" t="s">
        <v>39</v>
      </c>
      <c r="D99" t="s">
        <v>25</v>
      </c>
      <c r="E99" t="s">
        <v>26</v>
      </c>
      <c r="F99" t="s">
        <v>40</v>
      </c>
      <c r="G99" t="s">
        <v>25</v>
      </c>
      <c r="H99" t="s">
        <v>42</v>
      </c>
      <c r="I99" t="s">
        <v>81</v>
      </c>
      <c r="J99" t="s">
        <v>466</v>
      </c>
      <c r="L99">
        <v>0.33</v>
      </c>
      <c r="O99" t="s">
        <v>232</v>
      </c>
      <c r="P99" t="s">
        <v>233</v>
      </c>
      <c r="Q99" t="s">
        <v>234</v>
      </c>
      <c r="R99" t="s">
        <v>139</v>
      </c>
      <c r="S99" t="s">
        <v>91</v>
      </c>
      <c r="T99" t="s">
        <v>229</v>
      </c>
      <c r="V99" t="s">
        <v>230</v>
      </c>
      <c r="W99" t="s">
        <v>467</v>
      </c>
      <c r="X99" t="s">
        <v>31</v>
      </c>
    </row>
    <row r="100" spans="1:24">
      <c r="A100" t="str">
        <f>Hyperlink("https://www.diodes.com/part/view/DMG1016V","DMG1016V")</f>
        <v>DMG1016V</v>
      </c>
      <c r="B100" t="str">
        <f>Hyperlink("https://www.diodes.com/assets/Datasheets/DMG1016V.pdf","DMG1016V Datasheet")</f>
        <v>DMG1016V Datasheet</v>
      </c>
      <c r="C100" t="s">
        <v>39</v>
      </c>
      <c r="D100" t="s">
        <v>25</v>
      </c>
      <c r="E100" t="s">
        <v>26</v>
      </c>
      <c r="F100" t="s">
        <v>40</v>
      </c>
      <c r="G100" t="s">
        <v>25</v>
      </c>
      <c r="H100" t="s">
        <v>42</v>
      </c>
      <c r="I100" t="s">
        <v>81</v>
      </c>
      <c r="J100" t="s">
        <v>468</v>
      </c>
      <c r="L100">
        <v>0.53</v>
      </c>
      <c r="O100" t="s">
        <v>226</v>
      </c>
      <c r="P100" t="s">
        <v>227</v>
      </c>
      <c r="Q100" t="s">
        <v>228</v>
      </c>
      <c r="R100" t="s">
        <v>139</v>
      </c>
      <c r="S100" t="s">
        <v>91</v>
      </c>
      <c r="T100" t="s">
        <v>229</v>
      </c>
      <c r="V100" t="s">
        <v>230</v>
      </c>
      <c r="W100" t="s">
        <v>141</v>
      </c>
      <c r="X100" t="s">
        <v>35</v>
      </c>
    </row>
    <row r="101" spans="1:24">
      <c r="A101" t="str">
        <f>Hyperlink("https://www.diodes.com/part/view/DMG1023UV","DMG1023UV")</f>
        <v>DMG1023UV</v>
      </c>
      <c r="B101" t="str">
        <f>Hyperlink("https://www.diodes.com/assets/Datasheets/ds31975.pdf","DMG1023UV Datasheet")</f>
        <v>DMG1023UV Datasheet</v>
      </c>
      <c r="C101" t="s">
        <v>48</v>
      </c>
      <c r="D101" t="s">
        <v>25</v>
      </c>
      <c r="E101" t="s">
        <v>26</v>
      </c>
      <c r="F101" t="s">
        <v>49</v>
      </c>
      <c r="G101" t="s">
        <v>25</v>
      </c>
      <c r="H101">
        <v>20</v>
      </c>
      <c r="I101">
        <v>6</v>
      </c>
      <c r="J101">
        <v>1.03</v>
      </c>
      <c r="L101">
        <v>0.53</v>
      </c>
      <c r="O101">
        <v>750</v>
      </c>
      <c r="P101">
        <v>1050</v>
      </c>
      <c r="Q101">
        <v>1500</v>
      </c>
      <c r="R101">
        <v>0.5</v>
      </c>
      <c r="S101">
        <v>1</v>
      </c>
      <c r="T101">
        <v>0.62</v>
      </c>
      <c r="V101">
        <v>62</v>
      </c>
      <c r="X101" t="s">
        <v>35</v>
      </c>
    </row>
    <row r="102" spans="1:24">
      <c r="A102" t="str">
        <f>Hyperlink("https://www.diodes.com/part/view/DMG1023UVQ","DMG1023UVQ")</f>
        <v>DMG1023UVQ</v>
      </c>
      <c r="B102" t="str">
        <f>Hyperlink("https://www.diodes.com/assets/Datasheets/DMG1023UVQ.pdf","DMG1023UVQ Datasheet")</f>
        <v>DMG1023UVQ Datasheet</v>
      </c>
      <c r="C102" t="s">
        <v>51</v>
      </c>
      <c r="D102" t="s">
        <v>25</v>
      </c>
      <c r="E102" t="s">
        <v>32</v>
      </c>
      <c r="F102" t="s">
        <v>49</v>
      </c>
      <c r="G102" t="s">
        <v>25</v>
      </c>
      <c r="H102">
        <v>20</v>
      </c>
      <c r="I102">
        <v>6</v>
      </c>
      <c r="J102">
        <v>1.03</v>
      </c>
      <c r="L102">
        <v>0.53</v>
      </c>
      <c r="O102">
        <v>750</v>
      </c>
      <c r="P102">
        <v>1050</v>
      </c>
      <c r="Q102">
        <v>1500</v>
      </c>
      <c r="R102">
        <v>0.5</v>
      </c>
      <c r="S102">
        <v>1</v>
      </c>
      <c r="T102">
        <v>0.62</v>
      </c>
      <c r="V102">
        <v>59</v>
      </c>
      <c r="W102">
        <v>16</v>
      </c>
      <c r="X102" t="s">
        <v>35</v>
      </c>
    </row>
    <row r="103" spans="1:24">
      <c r="A103" t="str">
        <f>Hyperlink("https://www.diodes.com/part/view/DMG1024UV","DMG1024UV")</f>
        <v>DMG1024UV</v>
      </c>
      <c r="B103" t="str">
        <f>Hyperlink("https://www.diodes.com/assets/Datasheets/ds31974.pdf","DMG1024UV Datasheet")</f>
        <v>DMG1024UV Datasheet</v>
      </c>
      <c r="C103" t="s">
        <v>469</v>
      </c>
      <c r="D103" t="s">
        <v>25</v>
      </c>
      <c r="E103" t="s">
        <v>26</v>
      </c>
      <c r="F103" t="s">
        <v>27</v>
      </c>
      <c r="G103" t="s">
        <v>25</v>
      </c>
      <c r="H103">
        <v>20</v>
      </c>
      <c r="I103">
        <v>6</v>
      </c>
      <c r="J103">
        <v>1.4</v>
      </c>
      <c r="L103">
        <v>0.53</v>
      </c>
      <c r="O103">
        <v>450</v>
      </c>
      <c r="P103">
        <v>600</v>
      </c>
      <c r="Q103">
        <v>750</v>
      </c>
      <c r="R103">
        <v>0.5</v>
      </c>
      <c r="S103">
        <v>1</v>
      </c>
      <c r="T103">
        <v>0.74</v>
      </c>
      <c r="V103">
        <v>61</v>
      </c>
      <c r="X103" t="s">
        <v>35</v>
      </c>
    </row>
    <row r="104" spans="1:24">
      <c r="A104" t="str">
        <f>Hyperlink("https://www.diodes.com/part/view/DMG1026UVQ","DMG1026UVQ")</f>
        <v>DMG1026UVQ</v>
      </c>
      <c r="B104" t="str">
        <f>Hyperlink("https://www.diodes.com/assets/Datasheets/DMG1026UVQ.pdf","DMG1026UVQ Datasheet")</f>
        <v>DMG1026UVQ Datasheet</v>
      </c>
      <c r="C104" t="s">
        <v>24</v>
      </c>
      <c r="D104" t="s">
        <v>25</v>
      </c>
      <c r="E104" t="s">
        <v>32</v>
      </c>
      <c r="F104" t="s">
        <v>27</v>
      </c>
      <c r="G104" t="s">
        <v>25</v>
      </c>
      <c r="H104">
        <v>60</v>
      </c>
      <c r="I104">
        <v>20</v>
      </c>
      <c r="J104">
        <v>0.41</v>
      </c>
      <c r="L104">
        <v>0.65</v>
      </c>
      <c r="N104">
        <v>1800</v>
      </c>
      <c r="O104">
        <v>2100</v>
      </c>
      <c r="S104">
        <v>1.8</v>
      </c>
      <c r="T104">
        <v>0.45</v>
      </c>
      <c r="X104" t="s">
        <v>35</v>
      </c>
    </row>
    <row r="105" spans="1:24">
      <c r="A105" t="str">
        <f>Hyperlink("https://www.diodes.com/part/view/DMG1029SVQ","DMG1029SVQ")</f>
        <v>DMG1029SVQ</v>
      </c>
      <c r="B105" t="str">
        <f>Hyperlink("https://www.diodes.com/assets/Datasheets/DMG1029SVQ.pdf","DMG1029SVQ Datasheet")</f>
        <v>DMG1029SVQ Datasheet</v>
      </c>
      <c r="C105" t="s">
        <v>39</v>
      </c>
      <c r="D105" t="s">
        <v>25</v>
      </c>
      <c r="E105" t="s">
        <v>32</v>
      </c>
      <c r="F105" t="s">
        <v>40</v>
      </c>
      <c r="G105" t="s">
        <v>28</v>
      </c>
      <c r="H105" t="s">
        <v>424</v>
      </c>
      <c r="I105" t="s">
        <v>42</v>
      </c>
      <c r="J105" t="s">
        <v>250</v>
      </c>
      <c r="L105">
        <v>0.45</v>
      </c>
      <c r="N105" t="s">
        <v>450</v>
      </c>
      <c r="O105" t="s">
        <v>451</v>
      </c>
      <c r="S105" t="s">
        <v>470</v>
      </c>
      <c r="T105" t="s">
        <v>471</v>
      </c>
      <c r="V105" t="s">
        <v>456</v>
      </c>
      <c r="W105" t="s">
        <v>301</v>
      </c>
      <c r="X105" t="s">
        <v>35</v>
      </c>
    </row>
    <row r="106" spans="1:24">
      <c r="A106" t="str">
        <f>Hyperlink("https://www.diodes.com/part/view/DMG4511SK4","DMG4511SK4")</f>
        <v>DMG4511SK4</v>
      </c>
      <c r="B106" t="str">
        <f>Hyperlink("https://www.diodes.com/assets/Datasheets/DMG4511SK4.pdf","DMG4511SK4 Datasheet")</f>
        <v>DMG4511SK4 Datasheet</v>
      </c>
      <c r="C106" t="s">
        <v>39</v>
      </c>
      <c r="D106" t="s">
        <v>25</v>
      </c>
      <c r="E106" t="s">
        <v>26</v>
      </c>
      <c r="F106" t="s">
        <v>40</v>
      </c>
      <c r="G106" t="s">
        <v>28</v>
      </c>
      <c r="H106" t="s">
        <v>472</v>
      </c>
      <c r="I106" t="s">
        <v>42</v>
      </c>
      <c r="J106" t="s">
        <v>473</v>
      </c>
      <c r="L106">
        <v>4.1</v>
      </c>
      <c r="N106" t="s">
        <v>474</v>
      </c>
      <c r="O106" t="s">
        <v>475</v>
      </c>
      <c r="S106" t="s">
        <v>130</v>
      </c>
      <c r="T106" t="s">
        <v>476</v>
      </c>
      <c r="U106" t="s">
        <v>477</v>
      </c>
      <c r="V106" t="s">
        <v>478</v>
      </c>
      <c r="W106" t="s">
        <v>67</v>
      </c>
      <c r="X106" t="s">
        <v>411</v>
      </c>
    </row>
    <row r="107" spans="1:24">
      <c r="A107" t="str">
        <f>Hyperlink("https://www.diodes.com/part/view/DMG4800LSD","DMG4800LSD")</f>
        <v>DMG4800LSD</v>
      </c>
      <c r="B107" t="str">
        <f>Hyperlink("https://www.diodes.com/assets/Datasheets/DMG4800LSD.pdf","DMG4800LSD Datasheet")</f>
        <v>DMG4800LSD Datasheet</v>
      </c>
      <c r="C107" t="s">
        <v>24</v>
      </c>
      <c r="D107" t="s">
        <v>25</v>
      </c>
      <c r="E107" t="s">
        <v>26</v>
      </c>
      <c r="F107" t="s">
        <v>27</v>
      </c>
      <c r="G107" t="s">
        <v>28</v>
      </c>
      <c r="H107">
        <v>30</v>
      </c>
      <c r="I107">
        <v>25</v>
      </c>
      <c r="J107">
        <v>9.8</v>
      </c>
      <c r="L107">
        <v>1.5</v>
      </c>
      <c r="N107">
        <v>16</v>
      </c>
      <c r="O107">
        <v>22</v>
      </c>
      <c r="S107">
        <v>1.6</v>
      </c>
      <c r="T107" t="s">
        <v>479</v>
      </c>
      <c r="V107">
        <v>798</v>
      </c>
      <c r="X107" t="s">
        <v>125</v>
      </c>
    </row>
    <row r="108" spans="1:24">
      <c r="A108" t="str">
        <f>Hyperlink("https://www.diodes.com/part/view/DMG4822SSD","DMG4822SSD")</f>
        <v>DMG4822SSD</v>
      </c>
      <c r="B108" t="str">
        <f>Hyperlink("https://www.diodes.com/assets/Datasheets/DMG4822SSD.pdf","DMG4822SSD Datasheet")</f>
        <v>DMG4822SSD Datasheet</v>
      </c>
      <c r="C108" t="s">
        <v>24</v>
      </c>
      <c r="D108" t="s">
        <v>25</v>
      </c>
      <c r="E108" t="s">
        <v>26</v>
      </c>
      <c r="F108" t="s">
        <v>27</v>
      </c>
      <c r="G108" t="s">
        <v>28</v>
      </c>
      <c r="H108">
        <v>30</v>
      </c>
      <c r="I108">
        <v>25</v>
      </c>
      <c r="J108">
        <v>10</v>
      </c>
      <c r="L108">
        <v>1.42</v>
      </c>
      <c r="N108">
        <v>20</v>
      </c>
      <c r="O108">
        <v>31</v>
      </c>
      <c r="S108">
        <v>3</v>
      </c>
      <c r="T108">
        <v>5</v>
      </c>
      <c r="U108">
        <v>10.5</v>
      </c>
      <c r="V108">
        <v>479</v>
      </c>
      <c r="X108" t="s">
        <v>125</v>
      </c>
    </row>
    <row r="109" spans="1:24">
      <c r="A109" t="str">
        <f>Hyperlink("https://www.diodes.com/part/view/DMG5802LFX","DMG5802LFX")</f>
        <v>DMG5802LFX</v>
      </c>
      <c r="B109" t="str">
        <f>Hyperlink("https://www.diodes.com/assets/Datasheets/DMG5802LFX.pdf","DMG5802LFX Datasheet")</f>
        <v>DMG5802LFX Datasheet</v>
      </c>
      <c r="C109" t="s">
        <v>469</v>
      </c>
      <c r="D109" t="s">
        <v>25</v>
      </c>
      <c r="E109" t="s">
        <v>26</v>
      </c>
      <c r="F109" t="s">
        <v>27</v>
      </c>
      <c r="G109" t="s">
        <v>25</v>
      </c>
      <c r="H109">
        <v>24</v>
      </c>
      <c r="I109">
        <v>12</v>
      </c>
      <c r="J109">
        <v>6.5</v>
      </c>
      <c r="L109">
        <v>0.98</v>
      </c>
      <c r="O109">
        <v>15</v>
      </c>
      <c r="P109">
        <v>20</v>
      </c>
      <c r="S109">
        <v>1.5</v>
      </c>
      <c r="T109">
        <v>14.5</v>
      </c>
      <c r="U109">
        <v>31.3</v>
      </c>
      <c r="V109">
        <v>1080</v>
      </c>
      <c r="X109" t="s">
        <v>480</v>
      </c>
    </row>
    <row r="110" spans="1:24">
      <c r="A110" t="str">
        <f>Hyperlink("https://www.diodes.com/part/view/DMG6301UDW","DMG6301UDW")</f>
        <v>DMG6301UDW</v>
      </c>
      <c r="B110" t="str">
        <f>Hyperlink("https://www.diodes.com/assets/Datasheets/DMG6301UDW.pdf","DMG6301UDW Datasheet")</f>
        <v>DMG6301UDW Datasheet</v>
      </c>
      <c r="C110" t="s">
        <v>469</v>
      </c>
      <c r="D110" t="s">
        <v>25</v>
      </c>
      <c r="E110" t="s">
        <v>26</v>
      </c>
      <c r="F110" t="s">
        <v>27</v>
      </c>
      <c r="G110" t="s">
        <v>25</v>
      </c>
      <c r="H110">
        <v>25</v>
      </c>
      <c r="I110">
        <v>8</v>
      </c>
      <c r="J110">
        <v>0.24</v>
      </c>
      <c r="L110">
        <v>0.3</v>
      </c>
      <c r="O110">
        <v>4000</v>
      </c>
      <c r="P110">
        <v>5000</v>
      </c>
      <c r="R110">
        <v>0.65</v>
      </c>
      <c r="S110">
        <v>1.5</v>
      </c>
      <c r="T110">
        <v>0.36</v>
      </c>
      <c r="V110">
        <v>27.9</v>
      </c>
      <c r="X110" t="s">
        <v>31</v>
      </c>
    </row>
    <row r="111" spans="1:24">
      <c r="A111" t="str">
        <f>Hyperlink("https://www.diodes.com/part/view/DMG6302UDW","DMG6302UDW")</f>
        <v>DMG6302UDW</v>
      </c>
      <c r="B111" t="str">
        <f>Hyperlink("https://www.diodes.com/assets/Datasheets/DMG6302UDW.pdf","DMG6302UDW Datasheet")</f>
        <v>DMG6302UDW Datasheet</v>
      </c>
      <c r="C111" t="s">
        <v>51</v>
      </c>
      <c r="D111" t="s">
        <v>28</v>
      </c>
      <c r="E111" t="s">
        <v>26</v>
      </c>
      <c r="F111" t="s">
        <v>49</v>
      </c>
      <c r="G111" t="s">
        <v>25</v>
      </c>
      <c r="H111">
        <v>25</v>
      </c>
      <c r="I111">
        <v>8</v>
      </c>
      <c r="J111">
        <v>0.15</v>
      </c>
      <c r="L111">
        <v>0.38</v>
      </c>
      <c r="O111">
        <v>10000</v>
      </c>
      <c r="P111" t="s">
        <v>481</v>
      </c>
      <c r="R111">
        <v>0.65</v>
      </c>
      <c r="S111">
        <v>1.5</v>
      </c>
      <c r="T111">
        <v>0.34</v>
      </c>
      <c r="V111">
        <v>30.7</v>
      </c>
      <c r="W111">
        <v>10</v>
      </c>
      <c r="X111" t="s">
        <v>31</v>
      </c>
    </row>
    <row r="112" spans="1:24">
      <c r="A112" t="str">
        <f>Hyperlink("https://www.diodes.com/part/view/DMG6601LVT","DMG6601LVT")</f>
        <v>DMG6601LVT</v>
      </c>
      <c r="B112" t="str">
        <f>Hyperlink("https://www.diodes.com/assets/Datasheets/DMG6601LVT.pdf","DMG6601LVT Datasheet")</f>
        <v>DMG6601LVT Datasheet</v>
      </c>
      <c r="C112" t="s">
        <v>39</v>
      </c>
      <c r="D112" t="s">
        <v>25</v>
      </c>
      <c r="E112" t="s">
        <v>26</v>
      </c>
      <c r="F112" t="s">
        <v>40</v>
      </c>
      <c r="G112" t="s">
        <v>28</v>
      </c>
      <c r="H112" t="s">
        <v>255</v>
      </c>
      <c r="I112" t="s">
        <v>99</v>
      </c>
      <c r="J112" t="s">
        <v>482</v>
      </c>
      <c r="L112">
        <v>1.3</v>
      </c>
      <c r="N112" t="s">
        <v>483</v>
      </c>
      <c r="O112" t="s">
        <v>484</v>
      </c>
      <c r="P112" t="s">
        <v>485</v>
      </c>
      <c r="S112" t="s">
        <v>486</v>
      </c>
      <c r="T112" t="s">
        <v>487</v>
      </c>
      <c r="U112" t="s">
        <v>488</v>
      </c>
      <c r="V112" t="s">
        <v>489</v>
      </c>
      <c r="W112" t="s">
        <v>243</v>
      </c>
      <c r="X112" t="s">
        <v>98</v>
      </c>
    </row>
    <row r="113" spans="1:24">
      <c r="A113" t="str">
        <f>Hyperlink("https://www.diodes.com/part/view/DMG6898LSD","DMG6898LSD")</f>
        <v>DMG6898LSD</v>
      </c>
      <c r="B113" t="str">
        <f>Hyperlink("https://www.diodes.com/assets/Datasheets/DMG6898LSD.pdf","DMG6898LSD Datasheet")</f>
        <v>DMG6898LSD Datasheet</v>
      </c>
      <c r="C113" t="s">
        <v>469</v>
      </c>
      <c r="D113" t="s">
        <v>25</v>
      </c>
      <c r="E113" t="s">
        <v>26</v>
      </c>
      <c r="F113" t="s">
        <v>27</v>
      </c>
      <c r="G113" t="s">
        <v>25</v>
      </c>
      <c r="H113">
        <v>20</v>
      </c>
      <c r="I113">
        <v>12</v>
      </c>
      <c r="J113">
        <v>9.8</v>
      </c>
      <c r="L113">
        <v>1.28</v>
      </c>
      <c r="O113">
        <v>16</v>
      </c>
      <c r="P113">
        <v>23</v>
      </c>
      <c r="R113">
        <v>0.5</v>
      </c>
      <c r="S113">
        <v>1.5</v>
      </c>
      <c r="T113">
        <v>11.6</v>
      </c>
      <c r="U113">
        <v>26</v>
      </c>
      <c r="V113">
        <v>1149</v>
      </c>
      <c r="X113" t="s">
        <v>125</v>
      </c>
    </row>
    <row r="114" spans="1:24">
      <c r="A114" t="str">
        <f>Hyperlink("https://www.diodes.com/part/view/DMG6968UDM","DMG6968UDM")</f>
        <v>DMG6968UDM</v>
      </c>
      <c r="B114" t="str">
        <f>Hyperlink("https://www.diodes.com/assets/Datasheets/ds31758.pdf","DMG6968UDM Datasheet")</f>
        <v>DMG6968UDM Datasheet</v>
      </c>
      <c r="C114" t="s">
        <v>469</v>
      </c>
      <c r="D114" t="s">
        <v>25</v>
      </c>
      <c r="E114" t="s">
        <v>26</v>
      </c>
      <c r="F114" t="s">
        <v>27</v>
      </c>
      <c r="G114" t="s">
        <v>25</v>
      </c>
      <c r="H114">
        <v>20</v>
      </c>
      <c r="I114">
        <v>12</v>
      </c>
      <c r="J114">
        <v>6.5</v>
      </c>
      <c r="L114">
        <v>0.85</v>
      </c>
      <c r="O114">
        <v>24</v>
      </c>
      <c r="P114">
        <v>28</v>
      </c>
      <c r="Q114">
        <v>34</v>
      </c>
      <c r="R114">
        <v>0.5</v>
      </c>
      <c r="S114">
        <v>0.9</v>
      </c>
      <c r="T114">
        <v>8.8</v>
      </c>
      <c r="V114">
        <v>143</v>
      </c>
      <c r="X114" t="s">
        <v>231</v>
      </c>
    </row>
    <row r="115" spans="1:24">
      <c r="A115" t="str">
        <f>Hyperlink("https://www.diodes.com/part/view/DMG6968UTS","DMG6968UTS")</f>
        <v>DMG6968UTS</v>
      </c>
      <c r="B115" t="str">
        <f>Hyperlink("https://www.diodes.com/assets/Datasheets/ds31793.pdf","DMG6968UTS Datasheet")</f>
        <v>DMG6968UTS Datasheet</v>
      </c>
      <c r="C115" t="s">
        <v>469</v>
      </c>
      <c r="D115" t="s">
        <v>25</v>
      </c>
      <c r="E115" t="s">
        <v>26</v>
      </c>
      <c r="F115" t="s">
        <v>27</v>
      </c>
      <c r="G115" t="s">
        <v>25</v>
      </c>
      <c r="H115">
        <v>20</v>
      </c>
      <c r="I115">
        <v>12</v>
      </c>
      <c r="J115">
        <v>5.2</v>
      </c>
      <c r="L115">
        <v>1</v>
      </c>
      <c r="O115">
        <v>23</v>
      </c>
      <c r="P115">
        <v>27</v>
      </c>
      <c r="Q115">
        <v>34</v>
      </c>
      <c r="R115">
        <v>0.35</v>
      </c>
      <c r="S115">
        <v>0.95</v>
      </c>
      <c r="T115">
        <v>8.8</v>
      </c>
      <c r="V115">
        <v>143</v>
      </c>
      <c r="X115" t="s">
        <v>490</v>
      </c>
    </row>
    <row r="116" spans="1:24">
      <c r="A116" t="str">
        <f>Hyperlink("https://www.diodes.com/part/view/DMG8601UFG","DMG8601UFG")</f>
        <v>DMG8601UFG</v>
      </c>
      <c r="B116" t="str">
        <f>Hyperlink("https://www.diodes.com/assets/Datasheets/ds31788.pdf","DMG8601UFG Datasheet")</f>
        <v>DMG8601UFG Datasheet</v>
      </c>
      <c r="C116" t="s">
        <v>469</v>
      </c>
      <c r="D116" t="s">
        <v>25</v>
      </c>
      <c r="E116" t="s">
        <v>26</v>
      </c>
      <c r="F116" t="s">
        <v>27</v>
      </c>
      <c r="G116" t="s">
        <v>25</v>
      </c>
      <c r="H116">
        <v>20</v>
      </c>
      <c r="I116">
        <v>12</v>
      </c>
      <c r="J116">
        <v>6.1</v>
      </c>
      <c r="L116">
        <v>0.92</v>
      </c>
      <c r="O116">
        <v>23</v>
      </c>
      <c r="P116">
        <v>27</v>
      </c>
      <c r="Q116">
        <v>34</v>
      </c>
      <c r="R116">
        <v>0.35</v>
      </c>
      <c r="S116">
        <v>1.05</v>
      </c>
      <c r="T116">
        <v>8.8</v>
      </c>
      <c r="V116">
        <v>143</v>
      </c>
      <c r="X116" t="s">
        <v>491</v>
      </c>
    </row>
    <row r="117" spans="1:24">
      <c r="A117" t="str">
        <f>Hyperlink("https://www.diodes.com/part/view/DMG8822UTS","DMG8822UTS")</f>
        <v>DMG8822UTS</v>
      </c>
      <c r="B117" t="str">
        <f>Hyperlink("https://www.diodes.com/assets/Datasheets/ds31798.pdf","DMG8822UTS Datasheet")</f>
        <v>DMG8822UTS Datasheet</v>
      </c>
      <c r="C117" t="s">
        <v>469</v>
      </c>
      <c r="D117" t="s">
        <v>25</v>
      </c>
      <c r="E117" t="s">
        <v>26</v>
      </c>
      <c r="F117" t="s">
        <v>27</v>
      </c>
      <c r="G117" t="s">
        <v>28</v>
      </c>
      <c r="H117">
        <v>20</v>
      </c>
      <c r="I117">
        <v>8</v>
      </c>
      <c r="J117">
        <v>4.9</v>
      </c>
      <c r="L117">
        <v>0.87</v>
      </c>
      <c r="O117">
        <v>25</v>
      </c>
      <c r="P117">
        <v>29</v>
      </c>
      <c r="Q117">
        <v>37</v>
      </c>
      <c r="R117">
        <v>0.5</v>
      </c>
      <c r="S117">
        <v>0.9</v>
      </c>
      <c r="T117">
        <v>9.6</v>
      </c>
      <c r="V117">
        <v>841</v>
      </c>
      <c r="X117" t="s">
        <v>490</v>
      </c>
    </row>
    <row r="118" spans="1:24">
      <c r="A118" t="str">
        <f>Hyperlink("https://www.diodes.com/part/view/DMG9926UDM","DMG9926UDM")</f>
        <v>DMG9926UDM</v>
      </c>
      <c r="B118" t="str">
        <f>Hyperlink("https://www.diodes.com/assets/Datasheets/ds31770.pdf","DMG9926UDM Datasheet")</f>
        <v>DMG9926UDM Datasheet</v>
      </c>
      <c r="C118" t="s">
        <v>469</v>
      </c>
      <c r="D118" t="s">
        <v>25</v>
      </c>
      <c r="E118" t="s">
        <v>26</v>
      </c>
      <c r="F118" t="s">
        <v>27</v>
      </c>
      <c r="G118" t="s">
        <v>28</v>
      </c>
      <c r="H118">
        <v>20</v>
      </c>
      <c r="I118">
        <v>8</v>
      </c>
      <c r="J118">
        <v>4.2</v>
      </c>
      <c r="L118">
        <v>0.98</v>
      </c>
      <c r="O118">
        <v>28</v>
      </c>
      <c r="P118">
        <v>32</v>
      </c>
      <c r="Q118">
        <v>40</v>
      </c>
      <c r="R118">
        <v>0.5</v>
      </c>
      <c r="S118">
        <v>0.9</v>
      </c>
      <c r="T118">
        <v>8.3</v>
      </c>
      <c r="V118">
        <v>856</v>
      </c>
      <c r="X118" t="s">
        <v>231</v>
      </c>
    </row>
    <row r="119" spans="1:24">
      <c r="A119" t="str">
        <f>Hyperlink("https://www.diodes.com/part/view/DMG9926USD","DMG9926USD")</f>
        <v>DMG9926USD</v>
      </c>
      <c r="B119" t="str">
        <f>Hyperlink("https://www.diodes.com/assets/Datasheets/ds31757.pdf","DMG9926USD Datasheet")</f>
        <v>DMG9926USD Datasheet</v>
      </c>
      <c r="C119" t="s">
        <v>469</v>
      </c>
      <c r="D119" t="s">
        <v>25</v>
      </c>
      <c r="E119" t="s">
        <v>26</v>
      </c>
      <c r="F119" t="s">
        <v>27</v>
      </c>
      <c r="G119" t="s">
        <v>28</v>
      </c>
      <c r="H119">
        <v>20</v>
      </c>
      <c r="I119">
        <v>8</v>
      </c>
      <c r="J119">
        <v>8</v>
      </c>
      <c r="L119">
        <v>1.3</v>
      </c>
      <c r="O119">
        <v>24</v>
      </c>
      <c r="P119">
        <v>29</v>
      </c>
      <c r="Q119">
        <v>37</v>
      </c>
      <c r="R119">
        <v>0.5</v>
      </c>
      <c r="S119">
        <v>0.9</v>
      </c>
      <c r="T119">
        <v>8.8</v>
      </c>
      <c r="V119">
        <v>880</v>
      </c>
      <c r="X119" t="s">
        <v>125</v>
      </c>
    </row>
    <row r="120" spans="1:24">
      <c r="A120" t="str">
        <f>Hyperlink("https://www.diodes.com/part/view/DMG9933USD","DMG9933USD")</f>
        <v>DMG9933USD</v>
      </c>
      <c r="B120" t="str">
        <f>Hyperlink("https://www.diodes.com/assets/Datasheets/DMG9933USD.pdf","DMG9933USD Datasheet")</f>
        <v>DMG9933USD Datasheet</v>
      </c>
      <c r="C120" t="s">
        <v>48</v>
      </c>
      <c r="D120" t="s">
        <v>25</v>
      </c>
      <c r="E120" t="s">
        <v>26</v>
      </c>
      <c r="F120" t="s">
        <v>49</v>
      </c>
      <c r="G120" t="s">
        <v>28</v>
      </c>
      <c r="H120">
        <v>20</v>
      </c>
      <c r="I120">
        <v>12</v>
      </c>
      <c r="J120">
        <v>4.6</v>
      </c>
      <c r="L120">
        <v>1.2</v>
      </c>
      <c r="O120">
        <v>75</v>
      </c>
      <c r="P120">
        <v>110</v>
      </c>
      <c r="R120">
        <v>0.45</v>
      </c>
      <c r="S120">
        <v>1.1</v>
      </c>
      <c r="T120">
        <v>6.5</v>
      </c>
      <c r="V120">
        <v>608.4</v>
      </c>
      <c r="W120">
        <v>6</v>
      </c>
      <c r="X120" t="s">
        <v>125</v>
      </c>
    </row>
    <row r="121" spans="1:24">
      <c r="A121" t="str">
        <f>Hyperlink("https://www.diodes.com/part/view/DMGD7N45SSD","DMGD7N45SSD")</f>
        <v>DMGD7N45SSD</v>
      </c>
      <c r="B121" t="str">
        <f>Hyperlink("https://www.diodes.com/assets/Datasheets/DMGD7N45SSD.pdf","DMGD7N45SSD Datasheet")</f>
        <v>DMGD7N45SSD Datasheet</v>
      </c>
      <c r="C121" t="s">
        <v>24</v>
      </c>
      <c r="D121" t="s">
        <v>28</v>
      </c>
      <c r="E121" t="s">
        <v>26</v>
      </c>
      <c r="F121" t="s">
        <v>27</v>
      </c>
      <c r="G121" t="s">
        <v>28</v>
      </c>
      <c r="H121">
        <v>450</v>
      </c>
      <c r="I121">
        <v>30</v>
      </c>
      <c r="J121">
        <v>0.5</v>
      </c>
      <c r="L121">
        <v>1.64</v>
      </c>
      <c r="N121">
        <v>4000</v>
      </c>
      <c r="S121">
        <v>4.5</v>
      </c>
      <c r="U121">
        <v>6.9</v>
      </c>
      <c r="V121">
        <v>256</v>
      </c>
      <c r="X121" t="s">
        <v>125</v>
      </c>
    </row>
    <row r="122" spans="1:24">
      <c r="A122" t="str">
        <f>Hyperlink("https://www.diodes.com/part/view/DMN1001UCA10","DMN1001UCA10")</f>
        <v>DMN1001UCA10</v>
      </c>
      <c r="B122" t="str">
        <f>Hyperlink("https://www.diodes.com/assets/Datasheets/DMN1001UCA10.pdf","DMN1001UCA10 Datasheet")</f>
        <v>DMN1001UCA10 Datasheet</v>
      </c>
      <c r="C122" t="s">
        <v>492</v>
      </c>
      <c r="D122" t="s">
        <v>28</v>
      </c>
      <c r="E122" t="s">
        <v>26</v>
      </c>
      <c r="F122" t="s">
        <v>27</v>
      </c>
      <c r="G122" t="s">
        <v>25</v>
      </c>
      <c r="H122">
        <v>12</v>
      </c>
      <c r="I122">
        <v>8</v>
      </c>
      <c r="J122">
        <v>20</v>
      </c>
      <c r="L122">
        <v>2.4</v>
      </c>
      <c r="O122">
        <v>3.55</v>
      </c>
      <c r="P122">
        <v>6.9</v>
      </c>
      <c r="R122">
        <v>0.35</v>
      </c>
      <c r="S122">
        <v>1.4</v>
      </c>
      <c r="T122" t="s">
        <v>493</v>
      </c>
      <c r="V122">
        <v>2865</v>
      </c>
      <c r="W122">
        <v>6</v>
      </c>
      <c r="X122" t="s">
        <v>494</v>
      </c>
    </row>
    <row r="123" spans="1:24">
      <c r="A123" t="str">
        <f>Hyperlink("https://www.diodes.com/part/view/DMN1002UCA6","DMN1002UCA6")</f>
        <v>DMN1002UCA6</v>
      </c>
      <c r="B123" t="str">
        <f>Hyperlink("https://www.diodes.com/assets/Datasheets/DMN1002UCA6.pdf","DMN1002UCA6 Datasheet")</f>
        <v>DMN1002UCA6 Datasheet</v>
      </c>
      <c r="C123" t="s">
        <v>492</v>
      </c>
      <c r="D123" t="s">
        <v>28</v>
      </c>
      <c r="E123" t="s">
        <v>26</v>
      </c>
      <c r="F123" t="s">
        <v>27</v>
      </c>
      <c r="G123" t="s">
        <v>25</v>
      </c>
      <c r="H123">
        <v>12</v>
      </c>
      <c r="I123">
        <v>8</v>
      </c>
      <c r="J123">
        <v>24.4</v>
      </c>
      <c r="L123">
        <v>2.47</v>
      </c>
      <c r="O123">
        <v>2.75</v>
      </c>
      <c r="P123">
        <v>6.1</v>
      </c>
      <c r="R123">
        <v>0.35</v>
      </c>
      <c r="S123">
        <v>1.4</v>
      </c>
      <c r="T123" t="s">
        <v>495</v>
      </c>
      <c r="V123">
        <v>3062</v>
      </c>
      <c r="W123">
        <v>10</v>
      </c>
      <c r="X123" t="s">
        <v>496</v>
      </c>
    </row>
    <row r="124" spans="1:24">
      <c r="A124" t="str">
        <f>Hyperlink("https://www.diodes.com/part/view/DMN1003UCA6","DMN1003UCA6")</f>
        <v>DMN1003UCA6</v>
      </c>
      <c r="B124" t="str">
        <f>Hyperlink("https://www.diodes.com/assets/Datasheets/DMN1003UCA6.pdf","DMN1003UCA6 Datasheet")</f>
        <v>DMN1003UCA6 Datasheet</v>
      </c>
      <c r="C124" t="s">
        <v>492</v>
      </c>
      <c r="D124" t="s">
        <v>28</v>
      </c>
      <c r="E124" t="s">
        <v>26</v>
      </c>
      <c r="F124" t="s">
        <v>27</v>
      </c>
      <c r="G124" t="s">
        <v>25</v>
      </c>
      <c r="H124">
        <v>12</v>
      </c>
      <c r="I124">
        <v>8</v>
      </c>
      <c r="J124">
        <v>23.6</v>
      </c>
      <c r="L124">
        <v>2.67</v>
      </c>
      <c r="O124">
        <v>3.2</v>
      </c>
      <c r="P124">
        <v>6.3</v>
      </c>
      <c r="R124">
        <v>0.5</v>
      </c>
      <c r="S124">
        <v>1.3</v>
      </c>
      <c r="T124">
        <v>56.5</v>
      </c>
      <c r="V124">
        <v>3315</v>
      </c>
      <c r="W124">
        <v>6</v>
      </c>
      <c r="X124" t="s">
        <v>497</v>
      </c>
    </row>
    <row r="125" spans="1:24">
      <c r="A125" t="str">
        <f>Hyperlink("https://www.diodes.com/part/view/DMN1006UCA6","DMN1006UCA6")</f>
        <v>DMN1006UCA6</v>
      </c>
      <c r="B125" t="str">
        <f>Hyperlink("https://www.diodes.com/assets/Datasheets/DMN1006UCA6.pdf","DMN1006UCA6 Datasheet")</f>
        <v>DMN1006UCA6 Datasheet</v>
      </c>
      <c r="C125" t="s">
        <v>492</v>
      </c>
      <c r="D125" t="s">
        <v>28</v>
      </c>
      <c r="E125" t="s">
        <v>26</v>
      </c>
      <c r="F125" t="s">
        <v>27</v>
      </c>
      <c r="G125" t="s">
        <v>25</v>
      </c>
      <c r="H125">
        <v>12</v>
      </c>
      <c r="I125">
        <v>12</v>
      </c>
      <c r="J125">
        <v>16.6</v>
      </c>
      <c r="L125">
        <v>2.4</v>
      </c>
      <c r="O125">
        <v>5.9</v>
      </c>
      <c r="P125">
        <v>9</v>
      </c>
      <c r="R125">
        <v>0.5</v>
      </c>
      <c r="S125">
        <v>1.3</v>
      </c>
      <c r="T125">
        <v>35.2</v>
      </c>
      <c r="V125">
        <v>2360</v>
      </c>
      <c r="W125">
        <v>6</v>
      </c>
      <c r="X125" t="s">
        <v>498</v>
      </c>
    </row>
    <row r="126" spans="1:24">
      <c r="A126" t="str">
        <f>Hyperlink("https://www.diodes.com/part/view/DMN1025UFDB","DMN1025UFDB")</f>
        <v>DMN1025UFDB</v>
      </c>
      <c r="B126" t="str">
        <f>Hyperlink("https://www.diodes.com/assets/Datasheets/DMN1025UFDB.pdf","DMN1025UFDB Datasheet")</f>
        <v>DMN1025UFDB Datasheet</v>
      </c>
      <c r="C126" t="s">
        <v>469</v>
      </c>
      <c r="D126" t="s">
        <v>25</v>
      </c>
      <c r="E126" t="s">
        <v>26</v>
      </c>
      <c r="F126" t="s">
        <v>27</v>
      </c>
      <c r="G126" t="s">
        <v>25</v>
      </c>
      <c r="H126">
        <v>12</v>
      </c>
      <c r="I126">
        <v>10</v>
      </c>
      <c r="J126">
        <v>6.9</v>
      </c>
      <c r="L126">
        <v>1.7</v>
      </c>
      <c r="O126">
        <v>25</v>
      </c>
      <c r="P126">
        <v>30</v>
      </c>
      <c r="Q126">
        <v>38</v>
      </c>
      <c r="R126">
        <v>0.4</v>
      </c>
      <c r="S126">
        <v>1</v>
      </c>
      <c r="T126">
        <v>12.6</v>
      </c>
      <c r="U126" t="s">
        <v>499</v>
      </c>
      <c r="V126">
        <v>917</v>
      </c>
      <c r="X126" t="s">
        <v>95</v>
      </c>
    </row>
    <row r="127" spans="1:24">
      <c r="A127" t="str">
        <f>Hyperlink("https://www.diodes.com/part/view/DMN1029UFDB","DMN1029UFDB")</f>
        <v>DMN1029UFDB</v>
      </c>
      <c r="B127" t="str">
        <f>Hyperlink("https://www.diodes.com/assets/Datasheets/DMN1029UFDB.pdf","DMN1029UFDB Datasheet")</f>
        <v>DMN1029UFDB Datasheet</v>
      </c>
      <c r="C127" t="s">
        <v>469</v>
      </c>
      <c r="D127" t="s">
        <v>28</v>
      </c>
      <c r="E127" t="s">
        <v>26</v>
      </c>
      <c r="F127" t="s">
        <v>27</v>
      </c>
      <c r="G127" t="s">
        <v>28</v>
      </c>
      <c r="H127">
        <v>12</v>
      </c>
      <c r="I127">
        <v>8</v>
      </c>
      <c r="J127">
        <v>5.6</v>
      </c>
      <c r="L127">
        <v>1.4</v>
      </c>
      <c r="O127">
        <v>29</v>
      </c>
      <c r="P127">
        <v>34</v>
      </c>
      <c r="Q127">
        <v>44</v>
      </c>
      <c r="R127">
        <v>0.4</v>
      </c>
      <c r="S127">
        <v>1</v>
      </c>
      <c r="T127">
        <v>10.5</v>
      </c>
      <c r="U127" t="s">
        <v>500</v>
      </c>
      <c r="V127">
        <v>914</v>
      </c>
      <c r="X127" t="s">
        <v>95</v>
      </c>
    </row>
    <row r="128" spans="1:24">
      <c r="A128" t="str">
        <f>Hyperlink("https://www.diodes.com/part/view/DMN10H220LDV","DMN10H220LDV")</f>
        <v>DMN10H220LDV</v>
      </c>
      <c r="B128" t="str">
        <f>Hyperlink("https://www.diodes.com/assets/Datasheets/DMN10H220LDV.pdf","DMN10H220LDV Datasheet")</f>
        <v>DMN10H220LDV Datasheet</v>
      </c>
      <c r="C128" t="s">
        <v>501</v>
      </c>
      <c r="D128" t="s">
        <v>28</v>
      </c>
      <c r="E128" t="s">
        <v>26</v>
      </c>
      <c r="F128" t="s">
        <v>27</v>
      </c>
      <c r="G128" t="s">
        <v>28</v>
      </c>
      <c r="H128">
        <v>100</v>
      </c>
      <c r="I128">
        <v>20</v>
      </c>
      <c r="K128">
        <v>10.5</v>
      </c>
      <c r="L128">
        <v>1.8</v>
      </c>
      <c r="M128">
        <v>40</v>
      </c>
      <c r="O128">
        <v>270</v>
      </c>
      <c r="S128">
        <v>2.5</v>
      </c>
      <c r="T128">
        <v>3.9</v>
      </c>
      <c r="U128">
        <v>7.3</v>
      </c>
      <c r="V128">
        <v>366</v>
      </c>
      <c r="W128">
        <v>50</v>
      </c>
      <c r="X128" t="s">
        <v>502</v>
      </c>
    </row>
    <row r="129" spans="1:24">
      <c r="A129" t="str">
        <f>Hyperlink("https://www.diodes.com/part/view/DMN10H220LPDW","DMN10H220LPDW")</f>
        <v>DMN10H220LPDW</v>
      </c>
      <c r="B129" t="str">
        <f>Hyperlink("https://www.diodes.com/assets/Datasheets/DMN10H220LPDW.pdf","DMN10H220LPDW Datasheet")</f>
        <v>DMN10H220LPDW Datasheet</v>
      </c>
      <c r="C129" t="s">
        <v>503</v>
      </c>
      <c r="D129" t="s">
        <v>28</v>
      </c>
      <c r="E129" t="s">
        <v>26</v>
      </c>
      <c r="F129" t="s">
        <v>27</v>
      </c>
      <c r="G129" t="s">
        <v>28</v>
      </c>
      <c r="H129">
        <v>100</v>
      </c>
      <c r="I129">
        <v>20</v>
      </c>
      <c r="K129">
        <v>8</v>
      </c>
      <c r="L129">
        <v>2.2</v>
      </c>
      <c r="N129">
        <v>222</v>
      </c>
      <c r="O129">
        <v>270</v>
      </c>
      <c r="S129">
        <v>2.5</v>
      </c>
      <c r="T129">
        <v>3.7</v>
      </c>
      <c r="U129">
        <v>6.7</v>
      </c>
      <c r="V129">
        <v>384</v>
      </c>
      <c r="W129">
        <v>25</v>
      </c>
      <c r="X129" t="s">
        <v>504</v>
      </c>
    </row>
    <row r="130" spans="1:24">
      <c r="A130" t="str">
        <f>Hyperlink("https://www.diodes.com/part/view/DMN10H6D2LFDB","DMN10H6D2LFDB")</f>
        <v>DMN10H6D2LFDB</v>
      </c>
      <c r="B130" t="str">
        <f>Hyperlink("https://www.diodes.com/assets/Datasheets/DMN10H6D2LFDB.pdf","DMN10H6D2LFDB Datasheet")</f>
        <v>DMN10H6D2LFDB Datasheet</v>
      </c>
      <c r="C130" t="s">
        <v>24</v>
      </c>
      <c r="D130" t="s">
        <v>28</v>
      </c>
      <c r="E130" t="s">
        <v>26</v>
      </c>
      <c r="F130" t="s">
        <v>27</v>
      </c>
      <c r="G130" t="s">
        <v>25</v>
      </c>
      <c r="H130">
        <v>100</v>
      </c>
      <c r="I130">
        <v>20</v>
      </c>
      <c r="J130">
        <v>0.27</v>
      </c>
      <c r="L130">
        <v>1</v>
      </c>
      <c r="N130">
        <v>6000</v>
      </c>
      <c r="O130">
        <v>10000</v>
      </c>
      <c r="S130">
        <v>2</v>
      </c>
      <c r="T130">
        <v>0.6</v>
      </c>
      <c r="U130">
        <v>1.2</v>
      </c>
      <c r="X130" t="s">
        <v>95</v>
      </c>
    </row>
    <row r="131" spans="1:24">
      <c r="A131" t="str">
        <f>Hyperlink("https://www.diodes.com/part/view/DMN1150UFL3","DMN1150UFL3")</f>
        <v>DMN1150UFL3</v>
      </c>
      <c r="B131" t="str">
        <f>Hyperlink("https://www.diodes.com/assets/Datasheets/DMN1150UFL3.pdf","DMN1150UFL3 Datasheet")</f>
        <v>DMN1150UFL3 Datasheet</v>
      </c>
      <c r="C131" t="s">
        <v>24</v>
      </c>
      <c r="D131" t="s">
        <v>25</v>
      </c>
      <c r="E131" t="s">
        <v>26</v>
      </c>
      <c r="F131" t="s">
        <v>27</v>
      </c>
      <c r="G131" t="s">
        <v>25</v>
      </c>
      <c r="H131">
        <v>12</v>
      </c>
      <c r="I131">
        <v>6</v>
      </c>
      <c r="J131">
        <v>2</v>
      </c>
      <c r="L131">
        <v>0.9</v>
      </c>
      <c r="O131">
        <v>150</v>
      </c>
      <c r="P131">
        <v>185</v>
      </c>
      <c r="Q131">
        <v>210</v>
      </c>
      <c r="R131">
        <v>0.35</v>
      </c>
      <c r="S131">
        <v>1</v>
      </c>
      <c r="T131">
        <v>1.4</v>
      </c>
      <c r="V131">
        <v>115</v>
      </c>
      <c r="W131">
        <v>6</v>
      </c>
      <c r="X131" t="s">
        <v>382</v>
      </c>
    </row>
    <row r="132" spans="1:24">
      <c r="A132" t="str">
        <f>Hyperlink("https://www.diodes.com/part/view/DMN12M3UCA6","DMN12M3UCA6")</f>
        <v>DMN12M3UCA6</v>
      </c>
      <c r="B132" t="str">
        <f>Hyperlink("https://www.diodes.com/assets/Datasheets/DMN12M3UCA6.pdf","DMN12M3UCA6 Datasheet")</f>
        <v>DMN12M3UCA6 Datasheet</v>
      </c>
      <c r="C132" t="s">
        <v>505</v>
      </c>
      <c r="D132" t="s">
        <v>28</v>
      </c>
      <c r="E132" t="s">
        <v>26</v>
      </c>
      <c r="F132" t="s">
        <v>27</v>
      </c>
      <c r="G132" t="s">
        <v>25</v>
      </c>
      <c r="H132">
        <v>14</v>
      </c>
      <c r="I132">
        <v>8</v>
      </c>
      <c r="J132">
        <v>24.4</v>
      </c>
      <c r="L132">
        <v>2.47</v>
      </c>
      <c r="O132">
        <v>2.75</v>
      </c>
      <c r="P132">
        <v>6.1</v>
      </c>
      <c r="R132">
        <v>0.35</v>
      </c>
      <c r="S132">
        <v>1.4</v>
      </c>
      <c r="T132" t="s">
        <v>495</v>
      </c>
      <c r="V132">
        <v>3062</v>
      </c>
      <c r="W132">
        <v>10</v>
      </c>
      <c r="X132" t="s">
        <v>496</v>
      </c>
    </row>
    <row r="133" spans="1:24">
      <c r="A133" t="str">
        <f>Hyperlink("https://www.diodes.com/part/view/DMN12M7UCA10","DMN12M7UCA10")</f>
        <v>DMN12M7UCA10</v>
      </c>
      <c r="B133" t="str">
        <f>Hyperlink("https://www.diodes.com/assets/Datasheets/DMN12M7UCA10.pdf","DMN12M7UCA10 Datasheet")</f>
        <v>DMN12M7UCA10 Datasheet</v>
      </c>
      <c r="C133" t="s">
        <v>503</v>
      </c>
      <c r="D133" t="s">
        <v>28</v>
      </c>
      <c r="E133" t="s">
        <v>26</v>
      </c>
      <c r="F133" t="s">
        <v>27</v>
      </c>
      <c r="G133" t="s">
        <v>25</v>
      </c>
      <c r="H133">
        <v>12</v>
      </c>
      <c r="I133">
        <v>8</v>
      </c>
      <c r="J133">
        <v>20.2</v>
      </c>
      <c r="L133">
        <v>1.73</v>
      </c>
      <c r="O133">
        <v>2.75</v>
      </c>
      <c r="P133">
        <v>6.1</v>
      </c>
      <c r="R133">
        <v>0.5</v>
      </c>
      <c r="S133">
        <v>1.4</v>
      </c>
      <c r="T133" t="s">
        <v>506</v>
      </c>
      <c r="V133">
        <v>3039</v>
      </c>
      <c r="W133">
        <v>10</v>
      </c>
      <c r="X133" t="s">
        <v>507</v>
      </c>
    </row>
    <row r="134" spans="1:24">
      <c r="A134" t="str">
        <f>Hyperlink("https://www.diodes.com/part/view/DMN12M8UCA10","DMN12M8UCA10")</f>
        <v>DMN12M8UCA10</v>
      </c>
      <c r="B134" t="str">
        <f>Hyperlink("https://www.diodes.com/assets/Datasheets/DMN12M8UCA10.pdf","DMN12M8UCA10 Datasheet")</f>
        <v>DMN12M8UCA10 Datasheet</v>
      </c>
      <c r="C134" t="s">
        <v>503</v>
      </c>
      <c r="D134" t="s">
        <v>28</v>
      </c>
      <c r="E134" t="s">
        <v>26</v>
      </c>
      <c r="F134" t="s">
        <v>27</v>
      </c>
      <c r="G134" t="s">
        <v>25</v>
      </c>
      <c r="H134">
        <v>12</v>
      </c>
      <c r="I134">
        <v>8</v>
      </c>
      <c r="J134">
        <v>25</v>
      </c>
      <c r="L134">
        <v>2.75</v>
      </c>
      <c r="O134">
        <v>2.8</v>
      </c>
      <c r="P134">
        <v>6.2</v>
      </c>
      <c r="R134">
        <v>0.5</v>
      </c>
      <c r="S134">
        <v>1.4</v>
      </c>
      <c r="T134" t="s">
        <v>508</v>
      </c>
      <c r="V134">
        <v>2504</v>
      </c>
      <c r="W134">
        <v>10</v>
      </c>
      <c r="X134" t="s">
        <v>507</v>
      </c>
    </row>
    <row r="135" spans="1:24">
      <c r="A135" t="str">
        <f>Hyperlink("https://www.diodes.com/part/view/DMN13M9UCA6","DMN13M9UCA6")</f>
        <v>DMN13M9UCA6</v>
      </c>
      <c r="B135" t="str">
        <f>Hyperlink("https://www.diodes.com/assets/Datasheets/DMN13M9UCA6.pdf","DMN13M9UCA6 Datasheet")</f>
        <v>DMN13M9UCA6 Datasheet</v>
      </c>
      <c r="C135" t="s">
        <v>492</v>
      </c>
      <c r="D135" t="s">
        <v>28</v>
      </c>
      <c r="E135" t="s">
        <v>26</v>
      </c>
      <c r="F135" t="s">
        <v>27</v>
      </c>
      <c r="G135" t="s">
        <v>25</v>
      </c>
      <c r="H135">
        <v>12</v>
      </c>
      <c r="I135">
        <v>8</v>
      </c>
      <c r="J135">
        <v>23.6</v>
      </c>
      <c r="L135">
        <v>2.67</v>
      </c>
      <c r="O135">
        <v>3.2</v>
      </c>
      <c r="P135">
        <v>6.5</v>
      </c>
      <c r="R135">
        <v>0.5</v>
      </c>
      <c r="S135">
        <v>1.3</v>
      </c>
      <c r="T135">
        <v>56.5</v>
      </c>
      <c r="V135">
        <v>3315</v>
      </c>
      <c r="W135">
        <v>6</v>
      </c>
      <c r="X135" t="s">
        <v>509</v>
      </c>
    </row>
    <row r="136" spans="1:24">
      <c r="A136" t="str">
        <f>Hyperlink("https://www.diodes.com/part/view/DMN15M3UCA6","DMN15M3UCA6")</f>
        <v>DMN15M3UCA6</v>
      </c>
      <c r="B136" t="str">
        <f>Hyperlink("https://www.diodes.com/assets/Datasheets/DMN15M3UCA6.pdf","DMN15M3UCA6 Datasheet")</f>
        <v>DMN15M3UCA6 Datasheet</v>
      </c>
      <c r="C136" t="s">
        <v>505</v>
      </c>
      <c r="D136" t="s">
        <v>28</v>
      </c>
      <c r="E136" t="s">
        <v>26</v>
      </c>
      <c r="F136" t="s">
        <v>27</v>
      </c>
      <c r="G136" t="s">
        <v>25</v>
      </c>
      <c r="H136">
        <v>14</v>
      </c>
      <c r="I136">
        <v>12</v>
      </c>
      <c r="J136">
        <v>16.5</v>
      </c>
      <c r="L136">
        <v>2.4</v>
      </c>
      <c r="O136">
        <v>5.8</v>
      </c>
      <c r="P136">
        <v>8</v>
      </c>
      <c r="R136">
        <v>0.5</v>
      </c>
      <c r="S136">
        <v>1.3</v>
      </c>
      <c r="T136">
        <v>35.2</v>
      </c>
      <c r="V136">
        <v>2360</v>
      </c>
      <c r="W136">
        <v>6</v>
      </c>
      <c r="X136" t="s">
        <v>498</v>
      </c>
    </row>
    <row r="137" spans="1:24">
      <c r="A137" t="str">
        <f>Hyperlink("https://www.diodes.com/part/view/DMN15M5UCA6","DMN15M5UCA6")</f>
        <v>DMN15M5UCA6</v>
      </c>
      <c r="B137" t="str">
        <f>Hyperlink("https://www.diodes.com/assets/Datasheets/DMN15M5UCA6.pdf","DMN15M5UCA6 Datasheet")</f>
        <v>DMN15M5UCA6 Datasheet</v>
      </c>
      <c r="C137" t="s">
        <v>503</v>
      </c>
      <c r="D137" t="s">
        <v>28</v>
      </c>
      <c r="E137" t="s">
        <v>26</v>
      </c>
      <c r="F137" t="s">
        <v>27</v>
      </c>
      <c r="G137" t="s">
        <v>25</v>
      </c>
      <c r="H137">
        <v>12</v>
      </c>
      <c r="I137">
        <v>10.5</v>
      </c>
      <c r="J137">
        <v>16.5</v>
      </c>
      <c r="L137">
        <v>2</v>
      </c>
      <c r="O137">
        <v>5.1</v>
      </c>
      <c r="P137">
        <v>10</v>
      </c>
      <c r="R137">
        <v>0.5</v>
      </c>
      <c r="S137">
        <v>1.3</v>
      </c>
      <c r="V137">
        <v>59</v>
      </c>
      <c r="W137">
        <v>10</v>
      </c>
      <c r="X137" t="s">
        <v>510</v>
      </c>
    </row>
    <row r="138" spans="1:24">
      <c r="A138" t="str">
        <f>Hyperlink("https://www.diodes.com/part/view/DMN16M0UCA6","DMN16M0UCA6")</f>
        <v>DMN16M0UCA6</v>
      </c>
      <c r="B138" t="str">
        <f>Hyperlink("https://www.diodes.com/assets/Datasheets/DMN16M0UCA6.pdf","DMN16M0UCA6 Datasheet")</f>
        <v>DMN16M0UCA6 Datasheet</v>
      </c>
      <c r="C138" t="s">
        <v>503</v>
      </c>
      <c r="D138" t="s">
        <v>28</v>
      </c>
      <c r="E138" t="s">
        <v>26</v>
      </c>
      <c r="F138" t="s">
        <v>27</v>
      </c>
      <c r="G138" t="s">
        <v>25</v>
      </c>
      <c r="H138">
        <v>12</v>
      </c>
      <c r="I138">
        <v>8</v>
      </c>
      <c r="J138">
        <v>17</v>
      </c>
      <c r="L138">
        <v>2.6</v>
      </c>
      <c r="O138">
        <v>5.9</v>
      </c>
      <c r="P138">
        <v>11</v>
      </c>
      <c r="R138">
        <v>0.4</v>
      </c>
      <c r="S138">
        <v>1.3</v>
      </c>
      <c r="T138">
        <v>24</v>
      </c>
      <c r="X138" t="s">
        <v>511</v>
      </c>
    </row>
    <row r="139" spans="1:24">
      <c r="A139" t="str">
        <f>Hyperlink("https://www.diodes.com/part/view/DMN16M9UCA6","DMN16M9UCA6")</f>
        <v>DMN16M9UCA6</v>
      </c>
      <c r="B139" t="str">
        <f>Hyperlink("https://www.diodes.com/assets/Datasheets/DMN16M9UCA6.pdf","DMN16M9UCA6 Datasheet")</f>
        <v>DMN16M9UCA6 Datasheet</v>
      </c>
      <c r="C139" t="s">
        <v>492</v>
      </c>
      <c r="D139" t="s">
        <v>28</v>
      </c>
      <c r="E139" t="s">
        <v>26</v>
      </c>
      <c r="F139" t="s">
        <v>27</v>
      </c>
      <c r="G139" t="s">
        <v>25</v>
      </c>
      <c r="H139">
        <v>12</v>
      </c>
      <c r="I139">
        <v>12</v>
      </c>
      <c r="J139">
        <v>16.6</v>
      </c>
      <c r="L139">
        <v>2.4</v>
      </c>
      <c r="O139">
        <v>6.5</v>
      </c>
      <c r="P139">
        <v>11.4</v>
      </c>
      <c r="R139">
        <v>0.5</v>
      </c>
      <c r="S139">
        <v>1.3</v>
      </c>
      <c r="T139">
        <v>35.2</v>
      </c>
      <c r="V139">
        <v>2360</v>
      </c>
      <c r="W139">
        <v>6</v>
      </c>
      <c r="X139" t="s">
        <v>512</v>
      </c>
    </row>
    <row r="140" spans="1:24">
      <c r="A140" t="str">
        <f>Hyperlink("https://www.diodes.com/part/view/DMN2004DMK","DMN2004DMK")</f>
        <v>DMN2004DMK</v>
      </c>
      <c r="B140" t="str">
        <f>Hyperlink("https://www.diodes.com/assets/Datasheets/ds30937.pdf","DMN2004DMK Datasheet")</f>
        <v>DMN2004DMK Datasheet</v>
      </c>
      <c r="C140" t="s">
        <v>469</v>
      </c>
      <c r="D140" t="s">
        <v>25</v>
      </c>
      <c r="E140" t="s">
        <v>26</v>
      </c>
      <c r="F140" t="s">
        <v>27</v>
      </c>
      <c r="G140" t="s">
        <v>25</v>
      </c>
      <c r="H140">
        <v>20</v>
      </c>
      <c r="I140">
        <v>8</v>
      </c>
      <c r="J140">
        <v>0.54</v>
      </c>
      <c r="L140">
        <v>0.225</v>
      </c>
      <c r="O140">
        <v>550</v>
      </c>
      <c r="P140">
        <v>700</v>
      </c>
      <c r="Q140">
        <v>900</v>
      </c>
      <c r="R140">
        <v>0.5</v>
      </c>
      <c r="S140">
        <v>1</v>
      </c>
      <c r="V140">
        <v>87</v>
      </c>
      <c r="X140" t="s">
        <v>231</v>
      </c>
    </row>
    <row r="141" spans="1:24">
      <c r="A141" t="str">
        <f>Hyperlink("https://www.diodes.com/part/view/DMN2004DWK","DMN2004DWK")</f>
        <v>DMN2004DWK</v>
      </c>
      <c r="B141" t="str">
        <f>Hyperlink("https://www.diodes.com/assets/Datasheets/ds30935.pdf","DMN2004DWK Datasheet")</f>
        <v>DMN2004DWK Datasheet</v>
      </c>
      <c r="C141" t="s">
        <v>469</v>
      </c>
      <c r="D141" t="s">
        <v>25</v>
      </c>
      <c r="E141" t="s">
        <v>26</v>
      </c>
      <c r="F141" t="s">
        <v>27</v>
      </c>
      <c r="G141" t="s">
        <v>25</v>
      </c>
      <c r="H141">
        <v>20</v>
      </c>
      <c r="I141">
        <v>8</v>
      </c>
      <c r="J141">
        <v>0.54</v>
      </c>
      <c r="L141">
        <v>0.2</v>
      </c>
      <c r="O141">
        <v>550</v>
      </c>
      <c r="P141">
        <v>700</v>
      </c>
      <c r="Q141">
        <v>900</v>
      </c>
      <c r="R141">
        <v>0.5</v>
      </c>
      <c r="S141">
        <v>1</v>
      </c>
      <c r="T141">
        <v>0.53</v>
      </c>
      <c r="U141" t="s">
        <v>513</v>
      </c>
      <c r="V141">
        <v>87</v>
      </c>
      <c r="X141" t="s">
        <v>31</v>
      </c>
    </row>
    <row r="142" spans="1:24">
      <c r="A142" t="str">
        <f>Hyperlink("https://www.diodes.com/part/view/DMN2004VK","DMN2004VK")</f>
        <v>DMN2004VK</v>
      </c>
      <c r="B142" t="str">
        <f>Hyperlink("https://www.diodes.com/assets/Datasheets/DMN2004VK.pdf","DMN2004VK Datasheet")</f>
        <v>DMN2004VK Datasheet</v>
      </c>
      <c r="C142" t="s">
        <v>469</v>
      </c>
      <c r="D142" t="s">
        <v>25</v>
      </c>
      <c r="E142" t="s">
        <v>26</v>
      </c>
      <c r="F142" t="s">
        <v>27</v>
      </c>
      <c r="G142" t="s">
        <v>25</v>
      </c>
      <c r="H142">
        <v>20</v>
      </c>
      <c r="I142">
        <v>8</v>
      </c>
      <c r="J142">
        <v>0.54</v>
      </c>
      <c r="L142">
        <v>0.25</v>
      </c>
      <c r="O142">
        <v>550</v>
      </c>
      <c r="P142">
        <v>700</v>
      </c>
      <c r="Q142">
        <v>900</v>
      </c>
      <c r="R142">
        <v>0.5</v>
      </c>
      <c r="S142">
        <v>1</v>
      </c>
      <c r="V142">
        <v>87</v>
      </c>
      <c r="X142" t="s">
        <v>35</v>
      </c>
    </row>
    <row r="143" spans="1:24">
      <c r="A143" t="str">
        <f>Hyperlink("https://www.diodes.com/part/view/DMN2005DLP4K","DMN2005DLP4K")</f>
        <v>DMN2005DLP4K</v>
      </c>
      <c r="B143" t="str">
        <f>Hyperlink("https://www.diodes.com/assets/Datasheets/ds30801.pdf","DMN2005DLP4K Datasheet")</f>
        <v>DMN2005DLP4K Datasheet</v>
      </c>
      <c r="C143" t="s">
        <v>469</v>
      </c>
      <c r="D143" t="s">
        <v>25</v>
      </c>
      <c r="E143" t="s">
        <v>26</v>
      </c>
      <c r="F143" t="s">
        <v>27</v>
      </c>
      <c r="G143" t="s">
        <v>25</v>
      </c>
      <c r="H143">
        <v>20</v>
      </c>
      <c r="I143">
        <v>10</v>
      </c>
      <c r="J143">
        <v>0.3</v>
      </c>
      <c r="L143">
        <v>0.4</v>
      </c>
      <c r="O143">
        <v>1500</v>
      </c>
      <c r="P143">
        <v>1700</v>
      </c>
      <c r="Q143">
        <v>3500</v>
      </c>
      <c r="R143">
        <v>0.53</v>
      </c>
      <c r="S143">
        <v>0.9</v>
      </c>
      <c r="V143">
        <v>37</v>
      </c>
      <c r="X143" t="s">
        <v>514</v>
      </c>
    </row>
    <row r="144" spans="1:24">
      <c r="A144" t="str">
        <f>Hyperlink("https://www.diodes.com/part/view/DMN2008LFU","DMN2008LFU")</f>
        <v>DMN2008LFU</v>
      </c>
      <c r="B144" t="str">
        <f>Hyperlink("https://www.diodes.com/assets/Datasheets/DMN2008LFU.pdf","DMN2008LFU Datasheet")</f>
        <v>DMN2008LFU Datasheet</v>
      </c>
      <c r="C144" t="s">
        <v>24</v>
      </c>
      <c r="D144" t="s">
        <v>28</v>
      </c>
      <c r="E144" t="s">
        <v>26</v>
      </c>
      <c r="F144" t="s">
        <v>27</v>
      </c>
      <c r="G144" t="s">
        <v>25</v>
      </c>
      <c r="H144">
        <v>20</v>
      </c>
      <c r="I144">
        <v>12</v>
      </c>
      <c r="J144">
        <v>14.5</v>
      </c>
      <c r="L144">
        <v>1.7</v>
      </c>
      <c r="O144">
        <v>5.4</v>
      </c>
      <c r="P144">
        <v>9.6</v>
      </c>
      <c r="R144">
        <v>0.5</v>
      </c>
      <c r="S144">
        <v>1.5</v>
      </c>
      <c r="T144">
        <v>18.7</v>
      </c>
      <c r="U144">
        <v>42.3</v>
      </c>
      <c r="V144">
        <v>1418</v>
      </c>
      <c r="W144">
        <v>10</v>
      </c>
      <c r="X144" t="s">
        <v>515</v>
      </c>
    </row>
    <row r="145" spans="1:24">
      <c r="A145" t="str">
        <f>Hyperlink("https://www.diodes.com/part/view/DMN2009UCA4","DMN2009UCA4")</f>
        <v>DMN2009UCA4</v>
      </c>
      <c r="B145" t="str">
        <f>Hyperlink("https://www.diodes.com/assets/Datasheets/DMN2009UCA4.pdf","DMN2009UCA4 Datasheet")</f>
        <v>DMN2009UCA4 Datasheet</v>
      </c>
      <c r="C145" t="s">
        <v>503</v>
      </c>
      <c r="D145" t="s">
        <v>28</v>
      </c>
      <c r="E145" t="s">
        <v>26</v>
      </c>
      <c r="F145" t="s">
        <v>27</v>
      </c>
      <c r="G145" t="s">
        <v>25</v>
      </c>
      <c r="H145">
        <v>20</v>
      </c>
      <c r="I145">
        <v>8</v>
      </c>
      <c r="J145">
        <v>10.3</v>
      </c>
      <c r="L145">
        <v>1.9</v>
      </c>
      <c r="O145">
        <v>11.9</v>
      </c>
      <c r="P145">
        <v>23</v>
      </c>
      <c r="R145">
        <v>0.35</v>
      </c>
      <c r="S145">
        <v>1.4</v>
      </c>
      <c r="V145">
        <v>1780</v>
      </c>
      <c r="W145">
        <v>10</v>
      </c>
      <c r="X145" t="s">
        <v>516</v>
      </c>
    </row>
    <row r="146" spans="1:24">
      <c r="A146" t="str">
        <f>Hyperlink("https://www.diodes.com/part/view/DMN2011UFX","DMN2011UFX")</f>
        <v>DMN2011UFX</v>
      </c>
      <c r="B146" t="str">
        <f>Hyperlink("https://www.diodes.com/assets/Datasheets/DMN2011UFX.pdf","DMN2011UFX Datasheet")</f>
        <v>DMN2011UFX Datasheet</v>
      </c>
      <c r="C146" t="s">
        <v>469</v>
      </c>
      <c r="D146" t="s">
        <v>25</v>
      </c>
      <c r="E146" t="s">
        <v>26</v>
      </c>
      <c r="F146" t="s">
        <v>27</v>
      </c>
      <c r="G146" t="s">
        <v>25</v>
      </c>
      <c r="H146">
        <v>20</v>
      </c>
      <c r="I146">
        <v>12</v>
      </c>
      <c r="J146">
        <v>12.2</v>
      </c>
      <c r="L146">
        <v>2.1</v>
      </c>
      <c r="O146">
        <v>9.5</v>
      </c>
      <c r="P146">
        <v>13</v>
      </c>
      <c r="R146">
        <v>0.3</v>
      </c>
      <c r="S146">
        <v>1</v>
      </c>
      <c r="T146">
        <v>24</v>
      </c>
      <c r="U146">
        <v>56</v>
      </c>
      <c r="V146">
        <v>2248</v>
      </c>
      <c r="X146" t="s">
        <v>517</v>
      </c>
    </row>
    <row r="147" spans="1:24">
      <c r="A147" t="str">
        <f>Hyperlink("https://www.diodes.com/part/view/DMN2012UCA6","DMN2012UCA6")</f>
        <v>DMN2012UCA6</v>
      </c>
      <c r="B147" t="str">
        <f>Hyperlink("https://www.diodes.com/assets/Datasheets/DMN2012UCA6.pdf","DMN2012UCA6 Datasheet")</f>
        <v>DMN2012UCA6 Datasheet</v>
      </c>
      <c r="C147" t="s">
        <v>503</v>
      </c>
      <c r="D147" t="s">
        <v>28</v>
      </c>
      <c r="E147" t="s">
        <v>26</v>
      </c>
      <c r="F147" t="s">
        <v>27</v>
      </c>
      <c r="G147" t="s">
        <v>25</v>
      </c>
      <c r="H147">
        <v>24</v>
      </c>
      <c r="I147">
        <v>12</v>
      </c>
      <c r="J147">
        <v>13</v>
      </c>
      <c r="L147">
        <v>2.3</v>
      </c>
      <c r="O147">
        <v>9</v>
      </c>
      <c r="P147">
        <v>13</v>
      </c>
      <c r="R147">
        <v>0.5</v>
      </c>
      <c r="S147">
        <v>1.3</v>
      </c>
      <c r="V147">
        <v>2417</v>
      </c>
      <c r="W147">
        <v>10</v>
      </c>
      <c r="X147" t="s">
        <v>498</v>
      </c>
    </row>
    <row r="148" spans="1:24">
      <c r="A148" t="str">
        <f>Hyperlink("https://www.diodes.com/part/view/DMN2013UFX","DMN2013UFX")</f>
        <v>DMN2013UFX</v>
      </c>
      <c r="B148" t="str">
        <f>Hyperlink("https://www.diodes.com/assets/Datasheets/DMN2013UFX.pdf","DMN2013UFX Datasheet")</f>
        <v>DMN2013UFX Datasheet</v>
      </c>
      <c r="C148" t="s">
        <v>469</v>
      </c>
      <c r="D148" t="s">
        <v>25</v>
      </c>
      <c r="E148" t="s">
        <v>26</v>
      </c>
      <c r="F148" t="s">
        <v>27</v>
      </c>
      <c r="G148" t="s">
        <v>25</v>
      </c>
      <c r="H148">
        <v>20</v>
      </c>
      <c r="I148">
        <v>8</v>
      </c>
      <c r="J148">
        <v>10</v>
      </c>
      <c r="L148">
        <v>2.14</v>
      </c>
      <c r="O148">
        <v>11.5</v>
      </c>
      <c r="P148">
        <v>14</v>
      </c>
      <c r="R148">
        <v>0.5</v>
      </c>
      <c r="S148">
        <v>1.1</v>
      </c>
      <c r="T148">
        <v>32.4</v>
      </c>
      <c r="U148" t="s">
        <v>518</v>
      </c>
      <c r="V148">
        <v>2607</v>
      </c>
      <c r="X148" t="s">
        <v>480</v>
      </c>
    </row>
    <row r="149" spans="1:24">
      <c r="A149" t="str">
        <f>Hyperlink("https://www.diodes.com/part/view/DMN2014LHAB","DMN2014LHAB")</f>
        <v>DMN2014LHAB</v>
      </c>
      <c r="B149" t="str">
        <f>Hyperlink("https://www.diodes.com/assets/Datasheets/DMN2014LHAB.pdf","DMN2014LHAB Datasheet")</f>
        <v>DMN2014LHAB Datasheet</v>
      </c>
      <c r="C149" t="s">
        <v>469</v>
      </c>
      <c r="D149" t="s">
        <v>25</v>
      </c>
      <c r="E149" t="s">
        <v>26</v>
      </c>
      <c r="F149" t="s">
        <v>27</v>
      </c>
      <c r="G149" t="s">
        <v>25</v>
      </c>
      <c r="H149">
        <v>20</v>
      </c>
      <c r="I149">
        <v>12</v>
      </c>
      <c r="J149">
        <v>9</v>
      </c>
      <c r="L149">
        <v>1.7</v>
      </c>
      <c r="O149">
        <v>13</v>
      </c>
      <c r="P149">
        <v>18</v>
      </c>
      <c r="Q149">
        <v>28</v>
      </c>
      <c r="R149">
        <v>0.3</v>
      </c>
      <c r="S149">
        <v>1.1</v>
      </c>
      <c r="T149">
        <v>16</v>
      </c>
      <c r="U149">
        <v>37</v>
      </c>
      <c r="V149">
        <v>1550</v>
      </c>
      <c r="X149" t="s">
        <v>515</v>
      </c>
    </row>
    <row r="150" spans="1:24">
      <c r="A150" t="str">
        <f>Hyperlink("https://www.diodes.com/part/view/DMN2016LFG","DMN2016LFG")</f>
        <v>DMN2016LFG</v>
      </c>
      <c r="B150" t="str">
        <f>Hyperlink("https://www.diodes.com/assets/Datasheets/ds32053.pdf","DMN2016LFG Datasheet")</f>
        <v>DMN2016LFG Datasheet</v>
      </c>
      <c r="C150" t="s">
        <v>469</v>
      </c>
      <c r="D150" t="s">
        <v>25</v>
      </c>
      <c r="E150" t="s">
        <v>26</v>
      </c>
      <c r="F150" t="s">
        <v>27</v>
      </c>
      <c r="G150" t="s">
        <v>25</v>
      </c>
      <c r="H150">
        <v>20</v>
      </c>
      <c r="I150">
        <v>8</v>
      </c>
      <c r="J150">
        <v>5.2</v>
      </c>
      <c r="L150">
        <v>0.77</v>
      </c>
      <c r="O150">
        <v>18</v>
      </c>
      <c r="P150">
        <v>22</v>
      </c>
      <c r="Q150">
        <v>30</v>
      </c>
      <c r="R150">
        <v>0.4</v>
      </c>
      <c r="S150">
        <v>1.1</v>
      </c>
      <c r="T150">
        <v>16</v>
      </c>
      <c r="U150">
        <v>37</v>
      </c>
      <c r="V150">
        <v>1472</v>
      </c>
      <c r="X150" t="s">
        <v>491</v>
      </c>
    </row>
    <row r="151" spans="1:24">
      <c r="A151" t="str">
        <f>Hyperlink("https://www.diodes.com/part/view/DMN2016LHAB","DMN2016LHAB")</f>
        <v>DMN2016LHAB</v>
      </c>
      <c r="B151" t="str">
        <f>Hyperlink("https://www.diodes.com/assets/Datasheets/DMN2016LHAB.pdf","DMN2016LHAB Datasheet")</f>
        <v>DMN2016LHAB Datasheet</v>
      </c>
      <c r="C151" t="s">
        <v>469</v>
      </c>
      <c r="D151" t="s">
        <v>25</v>
      </c>
      <c r="E151" t="s">
        <v>26</v>
      </c>
      <c r="F151" t="s">
        <v>27</v>
      </c>
      <c r="G151" t="s">
        <v>25</v>
      </c>
      <c r="H151">
        <v>20</v>
      </c>
      <c r="I151">
        <v>12</v>
      </c>
      <c r="J151">
        <v>7.5</v>
      </c>
      <c r="L151">
        <v>1.65</v>
      </c>
      <c r="O151">
        <v>15.5</v>
      </c>
      <c r="P151">
        <v>20</v>
      </c>
      <c r="Q151">
        <v>30</v>
      </c>
      <c r="R151">
        <v>0.5</v>
      </c>
      <c r="S151">
        <v>1.1</v>
      </c>
      <c r="T151">
        <v>16</v>
      </c>
      <c r="U151">
        <v>37</v>
      </c>
      <c r="V151">
        <v>1550</v>
      </c>
      <c r="X151" t="s">
        <v>515</v>
      </c>
    </row>
    <row r="152" spans="1:24">
      <c r="A152" t="str">
        <f>Hyperlink("https://www.diodes.com/part/view/DMN2016UFX","DMN2016UFX")</f>
        <v>DMN2016UFX</v>
      </c>
      <c r="B152" t="str">
        <f>Hyperlink("https://www.diodes.com/assets/Datasheets/DMN2016UFX.pdf","DMN2016UFX Datasheet")</f>
        <v>DMN2016UFX Datasheet</v>
      </c>
      <c r="C152" t="s">
        <v>24</v>
      </c>
      <c r="D152" t="s">
        <v>28</v>
      </c>
      <c r="E152" t="s">
        <v>26</v>
      </c>
      <c r="F152" t="s">
        <v>27</v>
      </c>
      <c r="G152" t="s">
        <v>25</v>
      </c>
      <c r="H152">
        <v>24</v>
      </c>
      <c r="I152">
        <v>12</v>
      </c>
      <c r="J152">
        <v>9.9</v>
      </c>
      <c r="L152">
        <v>2.23</v>
      </c>
      <c r="O152">
        <v>15</v>
      </c>
      <c r="P152">
        <v>20</v>
      </c>
      <c r="R152">
        <v>0.4</v>
      </c>
      <c r="S152">
        <v>1.5</v>
      </c>
      <c r="T152">
        <v>14</v>
      </c>
      <c r="V152">
        <v>950</v>
      </c>
      <c r="W152">
        <v>10</v>
      </c>
      <c r="X152" t="s">
        <v>517</v>
      </c>
    </row>
    <row r="153" spans="1:24">
      <c r="A153" t="str">
        <f>Hyperlink("https://www.diodes.com/part/view/DMN2016UTS","DMN2016UTS")</f>
        <v>DMN2016UTS</v>
      </c>
      <c r="B153" t="str">
        <f>Hyperlink("https://www.diodes.com/assets/Datasheets/ds31995.pdf","DMN2016UTS Datasheet")</f>
        <v>DMN2016UTS Datasheet</v>
      </c>
      <c r="C153" t="s">
        <v>469</v>
      </c>
      <c r="D153" t="s">
        <v>25</v>
      </c>
      <c r="E153" t="s">
        <v>26</v>
      </c>
      <c r="F153" t="s">
        <v>27</v>
      </c>
      <c r="G153" t="s">
        <v>25</v>
      </c>
      <c r="H153">
        <v>20</v>
      </c>
      <c r="I153">
        <v>8</v>
      </c>
      <c r="J153">
        <v>8.58</v>
      </c>
      <c r="L153">
        <v>0.88</v>
      </c>
      <c r="O153">
        <v>14.5</v>
      </c>
      <c r="P153">
        <v>16.5</v>
      </c>
      <c r="R153">
        <v>0.4</v>
      </c>
      <c r="S153">
        <v>1</v>
      </c>
      <c r="T153">
        <v>16.5</v>
      </c>
      <c r="V153">
        <v>1495</v>
      </c>
      <c r="X153" t="s">
        <v>490</v>
      </c>
    </row>
    <row r="154" spans="1:24">
      <c r="A154" t="str">
        <f>Hyperlink("https://www.diodes.com/part/view/DMN2019UTS","DMN2019UTS")</f>
        <v>DMN2019UTS</v>
      </c>
      <c r="B154" t="str">
        <f>Hyperlink("https://www.diodes.com/assets/Datasheets/DMN2019UTS.pdf","DMN2019UTS Datasheet")</f>
        <v>DMN2019UTS Datasheet</v>
      </c>
      <c r="C154" t="s">
        <v>469</v>
      </c>
      <c r="D154" t="s">
        <v>25</v>
      </c>
      <c r="E154" t="s">
        <v>26</v>
      </c>
      <c r="F154" t="s">
        <v>27</v>
      </c>
      <c r="G154" t="s">
        <v>25</v>
      </c>
      <c r="H154">
        <v>20</v>
      </c>
      <c r="I154">
        <v>12</v>
      </c>
      <c r="J154">
        <v>5.4</v>
      </c>
      <c r="L154">
        <v>0.78</v>
      </c>
      <c r="N154">
        <v>18.5</v>
      </c>
      <c r="O154">
        <v>21</v>
      </c>
      <c r="P154">
        <v>24</v>
      </c>
      <c r="Q154">
        <v>31</v>
      </c>
      <c r="R154">
        <v>0.35</v>
      </c>
      <c r="S154">
        <v>0.95</v>
      </c>
      <c r="T154">
        <v>8.8</v>
      </c>
      <c r="V154">
        <v>143</v>
      </c>
      <c r="X154" t="s">
        <v>490</v>
      </c>
    </row>
    <row r="155" spans="1:24">
      <c r="A155" t="str">
        <f>Hyperlink("https://www.diodes.com/part/view/DMN2022UNS","DMN2022UNS")</f>
        <v>DMN2022UNS</v>
      </c>
      <c r="B155" t="str">
        <f>Hyperlink("https://www.diodes.com/assets/Datasheets/DMN2022UNS.pdf","DMN2022UNS Datasheet")</f>
        <v>DMN2022UNS Datasheet</v>
      </c>
      <c r="C155" t="s">
        <v>24</v>
      </c>
      <c r="D155" t="s">
        <v>28</v>
      </c>
      <c r="E155" t="s">
        <v>26</v>
      </c>
      <c r="F155" t="s">
        <v>27</v>
      </c>
      <c r="G155" t="s">
        <v>25</v>
      </c>
      <c r="H155">
        <v>20</v>
      </c>
      <c r="I155">
        <v>10</v>
      </c>
      <c r="J155">
        <v>10.7</v>
      </c>
      <c r="L155">
        <v>1.9</v>
      </c>
      <c r="O155">
        <v>10.8</v>
      </c>
      <c r="P155">
        <v>14.5</v>
      </c>
      <c r="Q155">
        <v>17</v>
      </c>
      <c r="S155">
        <v>1</v>
      </c>
      <c r="T155">
        <v>20.3</v>
      </c>
      <c r="V155">
        <v>1870</v>
      </c>
      <c r="X155" t="s">
        <v>266</v>
      </c>
    </row>
    <row r="156" spans="1:24">
      <c r="A156" t="str">
        <f>Hyperlink("https://www.diodes.com/part/view/DMN2023UCB4","DMN2023UCB4")</f>
        <v>DMN2023UCB4</v>
      </c>
      <c r="B156" t="str">
        <f>Hyperlink("https://www.diodes.com/assets/Datasheets/DMN2023UCB4.pdf","DMN2023UCB4 Datasheet")</f>
        <v>DMN2023UCB4 Datasheet</v>
      </c>
      <c r="C156" t="s">
        <v>469</v>
      </c>
      <c r="D156" t="s">
        <v>25</v>
      </c>
      <c r="E156" t="s">
        <v>26</v>
      </c>
      <c r="F156" t="s">
        <v>27</v>
      </c>
      <c r="G156" t="s">
        <v>25</v>
      </c>
      <c r="H156">
        <v>24</v>
      </c>
      <c r="I156">
        <v>12</v>
      </c>
      <c r="J156">
        <v>6</v>
      </c>
      <c r="L156">
        <v>1.45</v>
      </c>
      <c r="O156">
        <v>26</v>
      </c>
      <c r="P156">
        <v>40</v>
      </c>
      <c r="R156">
        <v>0.5</v>
      </c>
      <c r="S156">
        <v>1.3</v>
      </c>
      <c r="T156">
        <v>29</v>
      </c>
      <c r="V156">
        <v>2564</v>
      </c>
      <c r="X156" t="s">
        <v>519</v>
      </c>
    </row>
    <row r="157" spans="1:24">
      <c r="A157" t="str">
        <f>Hyperlink("https://www.diodes.com/part/view/DMN2024UDH","DMN2024UDH")</f>
        <v>DMN2024UDH</v>
      </c>
      <c r="B157" t="str">
        <f>Hyperlink("https://www.diodes.com/assets/Datasheets/DMN2024UDH.pdf","DMN2024UDH Datasheet")</f>
        <v>DMN2024UDH Datasheet</v>
      </c>
      <c r="C157" t="s">
        <v>24</v>
      </c>
      <c r="D157" t="s">
        <v>28</v>
      </c>
      <c r="E157" t="s">
        <v>26</v>
      </c>
      <c r="F157" t="s">
        <v>27</v>
      </c>
      <c r="G157" t="s">
        <v>25</v>
      </c>
      <c r="H157">
        <v>20</v>
      </c>
      <c r="I157">
        <v>10</v>
      </c>
      <c r="J157">
        <v>5.2</v>
      </c>
      <c r="L157">
        <v>1.76</v>
      </c>
      <c r="O157">
        <v>23</v>
      </c>
      <c r="P157">
        <v>27</v>
      </c>
      <c r="Q157">
        <v>34</v>
      </c>
      <c r="R157">
        <v>0.35</v>
      </c>
      <c r="S157">
        <v>1</v>
      </c>
      <c r="T157">
        <v>7.1</v>
      </c>
      <c r="U157">
        <v>28</v>
      </c>
      <c r="V157">
        <v>647</v>
      </c>
      <c r="W157">
        <v>10</v>
      </c>
      <c r="X157" t="s">
        <v>491</v>
      </c>
    </row>
    <row r="158" spans="1:24">
      <c r="A158" t="str">
        <f>Hyperlink("https://www.diodes.com/part/view/DMN2024UFU","DMN2024UFU")</f>
        <v>DMN2024UFU</v>
      </c>
      <c r="B158" t="str">
        <f>Hyperlink("https://www.diodes.com/assets/Datasheets/DMN2024UFU.pdf","DMN2024UFU Datasheet")</f>
        <v>DMN2024UFU Datasheet</v>
      </c>
      <c r="C158" t="s">
        <v>24</v>
      </c>
      <c r="D158" t="s">
        <v>28</v>
      </c>
      <c r="E158" t="s">
        <v>26</v>
      </c>
      <c r="F158" t="s">
        <v>27</v>
      </c>
      <c r="G158" t="s">
        <v>25</v>
      </c>
      <c r="H158">
        <v>20</v>
      </c>
      <c r="I158">
        <v>10</v>
      </c>
      <c r="J158">
        <v>7.5</v>
      </c>
      <c r="L158">
        <v>1.7</v>
      </c>
      <c r="O158">
        <v>20.2</v>
      </c>
      <c r="P158">
        <v>23.5</v>
      </c>
      <c r="S158">
        <v>0.95</v>
      </c>
      <c r="T158">
        <v>6.5</v>
      </c>
      <c r="U158">
        <v>14.8</v>
      </c>
      <c r="V158">
        <v>647</v>
      </c>
      <c r="W158">
        <v>10</v>
      </c>
      <c r="X158" t="s">
        <v>515</v>
      </c>
    </row>
    <row r="159" spans="1:24">
      <c r="A159" t="str">
        <f>Hyperlink("https://www.diodes.com/part/view/DMN2024UFX","DMN2024UFX")</f>
        <v>DMN2024UFX</v>
      </c>
      <c r="B159" t="str">
        <f>Hyperlink("https://www.diodes.com/assets/Datasheets/DMN2024UFX.pdf","DMN2024UFX Datasheet")</f>
        <v>DMN2024UFX Datasheet</v>
      </c>
      <c r="C159" t="s">
        <v>24</v>
      </c>
      <c r="D159" t="s">
        <v>28</v>
      </c>
      <c r="E159" t="s">
        <v>26</v>
      </c>
      <c r="F159" t="s">
        <v>27</v>
      </c>
      <c r="G159" t="s">
        <v>25</v>
      </c>
      <c r="H159">
        <v>20</v>
      </c>
      <c r="I159">
        <v>10</v>
      </c>
      <c r="J159">
        <v>8</v>
      </c>
      <c r="L159">
        <v>2.1</v>
      </c>
      <c r="O159">
        <v>22</v>
      </c>
      <c r="P159">
        <v>26</v>
      </c>
      <c r="S159">
        <v>1</v>
      </c>
      <c r="T159">
        <v>6.5</v>
      </c>
      <c r="U159">
        <v>14.8</v>
      </c>
      <c r="V159">
        <v>647</v>
      </c>
      <c r="W159">
        <v>10</v>
      </c>
      <c r="X159" t="s">
        <v>517</v>
      </c>
    </row>
    <row r="160" spans="1:24">
      <c r="A160" t="str">
        <f>Hyperlink("https://www.diodes.com/part/view/DMN2024UTS","DMN2024UTS")</f>
        <v>DMN2024UTS</v>
      </c>
      <c r="B160" t="str">
        <f>Hyperlink("https://www.diodes.com/assets/Datasheets/DMN2024UTS.pdf","DMN2024UTS Datasheet")</f>
        <v>DMN2024UTS Datasheet</v>
      </c>
      <c r="C160" t="s">
        <v>24</v>
      </c>
      <c r="D160" t="s">
        <v>28</v>
      </c>
      <c r="E160" t="s">
        <v>26</v>
      </c>
      <c r="F160" t="s">
        <v>27</v>
      </c>
      <c r="G160" t="s">
        <v>25</v>
      </c>
      <c r="H160">
        <v>20</v>
      </c>
      <c r="I160">
        <v>10</v>
      </c>
      <c r="J160">
        <v>6.2</v>
      </c>
      <c r="L160">
        <v>1.39</v>
      </c>
      <c r="O160">
        <v>24</v>
      </c>
      <c r="P160">
        <v>28</v>
      </c>
      <c r="R160">
        <v>0.35</v>
      </c>
      <c r="S160">
        <v>0.95</v>
      </c>
      <c r="T160">
        <v>7.1</v>
      </c>
      <c r="U160">
        <v>14.5</v>
      </c>
      <c r="V160">
        <v>647</v>
      </c>
      <c r="W160">
        <v>10</v>
      </c>
      <c r="X160" t="s">
        <v>490</v>
      </c>
    </row>
    <row r="161" spans="1:24">
      <c r="A161" t="str">
        <f>Hyperlink("https://www.diodes.com/part/view/DMN2024UVT","DMN2024UVT")</f>
        <v>DMN2024UVT</v>
      </c>
      <c r="B161" t="str">
        <f>Hyperlink("https://www.diodes.com/assets/Datasheets/DMN2024UVT.pdf","DMN2024UVT Datasheet")</f>
        <v>DMN2024UVT Datasheet</v>
      </c>
      <c r="C161" t="s">
        <v>503</v>
      </c>
      <c r="D161" t="s">
        <v>28</v>
      </c>
      <c r="E161" t="s">
        <v>26</v>
      </c>
      <c r="F161" t="s">
        <v>27</v>
      </c>
      <c r="G161" t="s">
        <v>25</v>
      </c>
      <c r="H161">
        <v>20</v>
      </c>
      <c r="I161">
        <v>10</v>
      </c>
      <c r="J161">
        <v>7</v>
      </c>
      <c r="L161">
        <v>1.6</v>
      </c>
      <c r="O161">
        <v>24</v>
      </c>
      <c r="P161">
        <v>28</v>
      </c>
      <c r="Q161">
        <v>34</v>
      </c>
      <c r="S161">
        <v>0.9</v>
      </c>
      <c r="T161">
        <v>7.1</v>
      </c>
      <c r="V161">
        <v>647</v>
      </c>
      <c r="W161">
        <v>10</v>
      </c>
      <c r="X161" t="s">
        <v>98</v>
      </c>
    </row>
    <row r="162" spans="1:24">
      <c r="A162" t="str">
        <f>Hyperlink("https://www.diodes.com/part/view/DMN2024UVTQ","DMN2024UVTQ")</f>
        <v>DMN2024UVTQ</v>
      </c>
      <c r="B162" t="str">
        <f>Hyperlink("https://www.diodes.com/assets/Datasheets/DMN2024UVTQ.pdf","DMN2024UVTQ Datasheet")</f>
        <v>DMN2024UVTQ Datasheet</v>
      </c>
      <c r="C162" t="s">
        <v>503</v>
      </c>
      <c r="D162" t="s">
        <v>25</v>
      </c>
      <c r="E162" t="s">
        <v>32</v>
      </c>
      <c r="F162" t="s">
        <v>27</v>
      </c>
      <c r="G162" t="s">
        <v>25</v>
      </c>
      <c r="H162">
        <v>20</v>
      </c>
      <c r="I162">
        <v>10</v>
      </c>
      <c r="J162">
        <v>7</v>
      </c>
      <c r="L162">
        <v>1.6</v>
      </c>
      <c r="O162">
        <v>24</v>
      </c>
      <c r="P162">
        <v>28</v>
      </c>
      <c r="Q162">
        <v>34</v>
      </c>
      <c r="S162">
        <v>0.9</v>
      </c>
      <c r="T162">
        <v>7.1</v>
      </c>
      <c r="V162">
        <v>647</v>
      </c>
      <c r="W162">
        <v>10</v>
      </c>
      <c r="X162" t="s">
        <v>98</v>
      </c>
    </row>
    <row r="163" spans="1:24">
      <c r="A163" t="str">
        <f>Hyperlink("https://www.diodes.com/part/view/DMN2025UFDB","DMN2025UFDB")</f>
        <v>DMN2025UFDB</v>
      </c>
      <c r="B163" t="str">
        <f>Hyperlink("https://www.diodes.com/assets/Datasheets/DMN2025UFDB.pdf","DMN2025UFDB Datasheet")</f>
        <v>DMN2025UFDB Datasheet</v>
      </c>
      <c r="C163" t="s">
        <v>520</v>
      </c>
      <c r="D163" t="s">
        <v>28</v>
      </c>
      <c r="E163" t="s">
        <v>26</v>
      </c>
      <c r="F163" t="s">
        <v>27</v>
      </c>
      <c r="G163" t="s">
        <v>25</v>
      </c>
      <c r="H163">
        <v>20</v>
      </c>
      <c r="I163">
        <v>10</v>
      </c>
      <c r="J163">
        <v>6</v>
      </c>
      <c r="L163">
        <v>1.4</v>
      </c>
      <c r="O163">
        <v>25</v>
      </c>
      <c r="P163">
        <v>31</v>
      </c>
      <c r="R163">
        <v>0.5</v>
      </c>
      <c r="S163">
        <v>1</v>
      </c>
      <c r="T163">
        <v>5.9</v>
      </c>
      <c r="U163">
        <v>12.3</v>
      </c>
      <c r="V163">
        <v>486</v>
      </c>
      <c r="W163">
        <v>10</v>
      </c>
      <c r="X163" t="s">
        <v>95</v>
      </c>
    </row>
    <row r="164" spans="1:24">
      <c r="A164" t="str">
        <f>Hyperlink("https://www.diodes.com/part/view/DMN2028UFDH","DMN2028UFDH")</f>
        <v>DMN2028UFDH</v>
      </c>
      <c r="B164" t="str">
        <f>Hyperlink("https://www.diodes.com/assets/Datasheets/DMN2028UFDH.pdf","DMN2028UFDH Datasheet")</f>
        <v>DMN2028UFDH Datasheet</v>
      </c>
      <c r="C164" t="s">
        <v>469</v>
      </c>
      <c r="D164" t="s">
        <v>25</v>
      </c>
      <c r="E164" t="s">
        <v>26</v>
      </c>
      <c r="F164" t="s">
        <v>27</v>
      </c>
      <c r="G164" t="s">
        <v>25</v>
      </c>
      <c r="H164">
        <v>20</v>
      </c>
      <c r="I164">
        <v>12</v>
      </c>
      <c r="J164">
        <v>6.8</v>
      </c>
      <c r="L164">
        <v>1.5</v>
      </c>
      <c r="N164">
        <v>20</v>
      </c>
      <c r="O164">
        <v>22</v>
      </c>
      <c r="P164">
        <v>26</v>
      </c>
      <c r="Q164">
        <v>36</v>
      </c>
      <c r="R164">
        <v>0.5</v>
      </c>
      <c r="S164">
        <v>1</v>
      </c>
      <c r="T164">
        <v>8.5</v>
      </c>
      <c r="V164">
        <v>151</v>
      </c>
      <c r="X164" t="s">
        <v>521</v>
      </c>
    </row>
    <row r="165" spans="1:24">
      <c r="A165" t="str">
        <f>Hyperlink("https://www.diodes.com/part/view/DMN2028UFU","DMN2028UFU")</f>
        <v>DMN2028UFU</v>
      </c>
      <c r="B165" t="str">
        <f>Hyperlink("https://www.diodes.com/assets/Datasheets/DMN2028UFU.pdf","DMN2028UFU Datasheet")</f>
        <v>DMN2028UFU Datasheet</v>
      </c>
      <c r="C165" t="s">
        <v>503</v>
      </c>
      <c r="D165" t="s">
        <v>28</v>
      </c>
      <c r="E165" t="s">
        <v>26</v>
      </c>
      <c r="F165" t="s">
        <v>27</v>
      </c>
      <c r="G165" t="s">
        <v>25</v>
      </c>
      <c r="H165">
        <v>20</v>
      </c>
      <c r="I165">
        <v>10</v>
      </c>
      <c r="J165">
        <v>7.5</v>
      </c>
      <c r="L165">
        <v>1.8</v>
      </c>
      <c r="O165">
        <v>20.2</v>
      </c>
      <c r="P165">
        <v>23.5</v>
      </c>
      <c r="Q165">
        <v>30</v>
      </c>
      <c r="S165">
        <v>1</v>
      </c>
      <c r="T165">
        <v>10</v>
      </c>
      <c r="U165" t="s">
        <v>522</v>
      </c>
      <c r="V165">
        <v>887</v>
      </c>
      <c r="W165">
        <v>10</v>
      </c>
      <c r="X165" t="s">
        <v>515</v>
      </c>
    </row>
    <row r="166" spans="1:24">
      <c r="A166" t="str">
        <f>Hyperlink("https://www.diodes.com/part/view/DMN2029USD","DMN2029USD")</f>
        <v>DMN2029USD</v>
      </c>
      <c r="B166" t="str">
        <f>Hyperlink("https://www.diodes.com/assets/Datasheets/DMN2029USD.pdf","DMN2029USD Datasheet")</f>
        <v>DMN2029USD Datasheet</v>
      </c>
      <c r="C166" t="s">
        <v>469</v>
      </c>
      <c r="D166" t="s">
        <v>25</v>
      </c>
      <c r="E166" t="s">
        <v>26</v>
      </c>
      <c r="F166" t="s">
        <v>27</v>
      </c>
      <c r="G166" t="s">
        <v>28</v>
      </c>
      <c r="H166">
        <v>20</v>
      </c>
      <c r="I166">
        <v>8</v>
      </c>
      <c r="J166">
        <v>5.8</v>
      </c>
      <c r="L166">
        <v>1.4</v>
      </c>
      <c r="O166">
        <v>25</v>
      </c>
      <c r="P166">
        <v>35</v>
      </c>
      <c r="R166">
        <v>0.6</v>
      </c>
      <c r="S166">
        <v>1.5</v>
      </c>
      <c r="T166">
        <v>10.4</v>
      </c>
      <c r="U166" t="s">
        <v>523</v>
      </c>
      <c r="V166">
        <v>1171</v>
      </c>
      <c r="X166" t="s">
        <v>125</v>
      </c>
    </row>
    <row r="167" spans="1:24">
      <c r="A167" t="str">
        <f>Hyperlink("https://www.diodes.com/part/view/DMN2030UCA4","DMN2030UCA4")</f>
        <v>DMN2030UCA4</v>
      </c>
      <c r="B167" t="str">
        <f>Hyperlink("https://www.diodes.com/assets/Datasheets/DMN2030UCA4.pdf","DMN2030UCA4 Datasheet")</f>
        <v>DMN2030UCA4 Datasheet</v>
      </c>
      <c r="C167" t="s">
        <v>503</v>
      </c>
      <c r="D167" t="s">
        <v>28</v>
      </c>
      <c r="E167" t="s">
        <v>26</v>
      </c>
      <c r="F167" t="s">
        <v>27</v>
      </c>
      <c r="G167" t="s">
        <v>28</v>
      </c>
      <c r="H167">
        <v>20</v>
      </c>
      <c r="I167">
        <v>12</v>
      </c>
      <c r="J167">
        <v>6.3</v>
      </c>
      <c r="L167">
        <v>1.9</v>
      </c>
      <c r="O167">
        <v>32</v>
      </c>
      <c r="P167">
        <v>50</v>
      </c>
      <c r="R167">
        <v>0.35</v>
      </c>
      <c r="S167">
        <v>1.4</v>
      </c>
      <c r="V167">
        <v>523</v>
      </c>
      <c r="W167">
        <v>10</v>
      </c>
      <c r="X167" t="s">
        <v>524</v>
      </c>
    </row>
    <row r="168" spans="1:24">
      <c r="A168" t="str">
        <f>Hyperlink("https://www.diodes.com/part/view/DMN2036UCB4","DMN2036UCB4")</f>
        <v>DMN2036UCB4</v>
      </c>
      <c r="B168" t="str">
        <f>Hyperlink("https://www.diodes.com/assets/Datasheets/DMN2036UCB4.pdf","DMN2036UCB4 Datasheet")</f>
        <v>DMN2036UCB4 Datasheet</v>
      </c>
      <c r="C168" t="s">
        <v>525</v>
      </c>
      <c r="D168" t="s">
        <v>28</v>
      </c>
      <c r="E168" t="s">
        <v>26</v>
      </c>
      <c r="F168" t="s">
        <v>27</v>
      </c>
      <c r="G168" t="s">
        <v>25</v>
      </c>
      <c r="H168">
        <v>24</v>
      </c>
      <c r="I168">
        <v>12</v>
      </c>
      <c r="J168">
        <v>5</v>
      </c>
      <c r="L168">
        <v>1.45</v>
      </c>
      <c r="O168">
        <v>36</v>
      </c>
      <c r="P168">
        <v>52</v>
      </c>
      <c r="R168">
        <v>0.5</v>
      </c>
      <c r="S168">
        <v>1.3</v>
      </c>
      <c r="T168">
        <v>12.6</v>
      </c>
      <c r="X168" t="s">
        <v>526</v>
      </c>
    </row>
    <row r="169" spans="1:24">
      <c r="A169" t="str">
        <f>Hyperlink("https://www.diodes.com/part/view/DMN2040LTS","DMN2040LTS")</f>
        <v>DMN2040LTS</v>
      </c>
      <c r="B169" t="str">
        <f>Hyperlink("https://www.diodes.com/assets/Datasheets/ds31941.pdf","DMN2040LTS Datasheet")</f>
        <v>DMN2040LTS Datasheet</v>
      </c>
      <c r="C169" t="s">
        <v>469</v>
      </c>
      <c r="D169" t="s">
        <v>25</v>
      </c>
      <c r="E169" t="s">
        <v>26</v>
      </c>
      <c r="F169" t="s">
        <v>27</v>
      </c>
      <c r="G169" t="s">
        <v>28</v>
      </c>
      <c r="H169">
        <v>20</v>
      </c>
      <c r="I169">
        <v>12</v>
      </c>
      <c r="J169">
        <v>6.7</v>
      </c>
      <c r="L169">
        <v>0.89</v>
      </c>
      <c r="O169">
        <v>26</v>
      </c>
      <c r="P169">
        <v>36</v>
      </c>
      <c r="R169">
        <v>0.5</v>
      </c>
      <c r="S169">
        <v>1.2</v>
      </c>
      <c r="T169">
        <v>5.2</v>
      </c>
      <c r="V169">
        <v>570</v>
      </c>
      <c r="X169" t="s">
        <v>490</v>
      </c>
    </row>
    <row r="170" spans="1:24">
      <c r="A170" t="str">
        <f>Hyperlink("https://www.diodes.com/part/view/DMN2041LSD","DMN2041LSD")</f>
        <v>DMN2041LSD</v>
      </c>
      <c r="B170" t="str">
        <f>Hyperlink("https://www.diodes.com/assets/Datasheets/ds31964.pdf","DMN2041LSD Datasheet")</f>
        <v>DMN2041LSD Datasheet</v>
      </c>
      <c r="C170" t="s">
        <v>24</v>
      </c>
      <c r="D170" t="s">
        <v>25</v>
      </c>
      <c r="E170" t="s">
        <v>26</v>
      </c>
      <c r="F170" t="s">
        <v>27</v>
      </c>
      <c r="G170" t="s">
        <v>28</v>
      </c>
      <c r="H170">
        <v>20</v>
      </c>
      <c r="I170">
        <v>12</v>
      </c>
      <c r="J170">
        <v>7.6</v>
      </c>
      <c r="L170">
        <v>1.16</v>
      </c>
      <c r="O170">
        <v>28</v>
      </c>
      <c r="P170">
        <v>41</v>
      </c>
      <c r="R170">
        <v>0.5</v>
      </c>
      <c r="S170">
        <v>1.2</v>
      </c>
      <c r="T170">
        <v>7.2</v>
      </c>
      <c r="U170">
        <v>15.6</v>
      </c>
      <c r="V170">
        <v>550</v>
      </c>
      <c r="X170" t="s">
        <v>125</v>
      </c>
    </row>
    <row r="171" spans="1:24">
      <c r="A171" t="str">
        <f>Hyperlink("https://www.diodes.com/part/view/DMN2041UFDB","DMN2041UFDB")</f>
        <v>DMN2041UFDB</v>
      </c>
      <c r="B171" t="str">
        <f>Hyperlink("https://www.diodes.com/assets/Datasheets/DMN2041UFDB.pdf","DMN2041UFDB Datasheet")</f>
        <v>DMN2041UFDB Datasheet</v>
      </c>
      <c r="C171" t="s">
        <v>24</v>
      </c>
      <c r="D171" t="s">
        <v>28</v>
      </c>
      <c r="E171" t="s">
        <v>26</v>
      </c>
      <c r="F171" t="s">
        <v>27</v>
      </c>
      <c r="G171" t="s">
        <v>25</v>
      </c>
      <c r="H171">
        <v>20</v>
      </c>
      <c r="I171">
        <v>12</v>
      </c>
      <c r="J171">
        <v>4.7</v>
      </c>
      <c r="L171">
        <v>1.4</v>
      </c>
      <c r="O171">
        <v>40</v>
      </c>
      <c r="P171">
        <v>65</v>
      </c>
      <c r="R171">
        <v>0.35</v>
      </c>
      <c r="S171">
        <v>1.4</v>
      </c>
      <c r="T171">
        <v>8</v>
      </c>
      <c r="U171" t="s">
        <v>527</v>
      </c>
      <c r="V171">
        <v>713</v>
      </c>
      <c r="X171" t="s">
        <v>95</v>
      </c>
    </row>
    <row r="172" spans="1:24">
      <c r="A172" t="str">
        <f>Hyperlink("https://www.diodes.com/part/view/DMN2041UVT","DMN2041UVT")</f>
        <v>DMN2041UVT</v>
      </c>
      <c r="B172" t="str">
        <f>Hyperlink("https://www.diodes.com/assets/Datasheets/DMN2041UVT.pdf","DMN2041UVT Datasheet")</f>
        <v>DMN2041UVT Datasheet</v>
      </c>
      <c r="C172" t="s">
        <v>24</v>
      </c>
      <c r="D172" t="s">
        <v>28</v>
      </c>
      <c r="E172" t="s">
        <v>26</v>
      </c>
      <c r="F172" t="s">
        <v>27</v>
      </c>
      <c r="G172" t="s">
        <v>28</v>
      </c>
      <c r="H172">
        <v>20</v>
      </c>
      <c r="I172">
        <v>8</v>
      </c>
      <c r="J172">
        <v>5.8</v>
      </c>
      <c r="L172">
        <v>1.1</v>
      </c>
      <c r="O172">
        <v>28</v>
      </c>
      <c r="P172">
        <v>32</v>
      </c>
      <c r="Q172">
        <v>40</v>
      </c>
      <c r="R172">
        <v>0.4</v>
      </c>
      <c r="S172">
        <v>0.9</v>
      </c>
      <c r="T172">
        <v>9.1</v>
      </c>
      <c r="V172">
        <v>689</v>
      </c>
      <c r="W172">
        <v>10</v>
      </c>
      <c r="X172" t="s">
        <v>98</v>
      </c>
    </row>
    <row r="173" spans="1:24">
      <c r="A173" t="str">
        <f>Hyperlink("https://www.diodes.com/part/view/DMN2046UVT","DMN2046UVT")</f>
        <v>DMN2046UVT</v>
      </c>
      <c r="B173" t="str">
        <f>Hyperlink("https://www.diodes.com/assets/Datasheets/DMN2046UVT.pdf","DMN2046UVT Datasheet")</f>
        <v>DMN2046UVT Datasheet</v>
      </c>
      <c r="C173" t="s">
        <v>24</v>
      </c>
      <c r="D173" t="s">
        <v>28</v>
      </c>
      <c r="E173" t="s">
        <v>26</v>
      </c>
      <c r="F173" t="s">
        <v>27</v>
      </c>
      <c r="G173" t="s">
        <v>25</v>
      </c>
      <c r="H173">
        <v>20</v>
      </c>
      <c r="I173">
        <v>12</v>
      </c>
      <c r="J173">
        <v>2.6</v>
      </c>
      <c r="L173">
        <v>0.59</v>
      </c>
      <c r="O173">
        <v>90</v>
      </c>
      <c r="P173">
        <v>130</v>
      </c>
      <c r="R173">
        <v>0.4</v>
      </c>
      <c r="S173">
        <v>1.4</v>
      </c>
      <c r="T173">
        <v>3.6</v>
      </c>
      <c r="U173">
        <v>7.4</v>
      </c>
      <c r="V173">
        <v>278</v>
      </c>
      <c r="W173">
        <v>10</v>
      </c>
      <c r="X173" t="s">
        <v>98</v>
      </c>
    </row>
    <row r="174" spans="1:24">
      <c r="A174" t="str">
        <f>Hyperlink("https://www.diodes.com/part/view/DMN2050LFDB","DMN2050LFDB")</f>
        <v>DMN2050LFDB</v>
      </c>
      <c r="B174" t="str">
        <f>Hyperlink("https://www.diodes.com/assets/Datasheets/DMN2050LFDB.pdf","DMN2050LFDB Datasheet")</f>
        <v>DMN2050LFDB Datasheet</v>
      </c>
      <c r="C174" t="s">
        <v>24</v>
      </c>
      <c r="D174" t="s">
        <v>25</v>
      </c>
      <c r="E174" t="s">
        <v>26</v>
      </c>
      <c r="F174" t="s">
        <v>27</v>
      </c>
      <c r="G174" t="s">
        <v>28</v>
      </c>
      <c r="H174">
        <v>20</v>
      </c>
      <c r="I174">
        <v>12</v>
      </c>
      <c r="J174">
        <v>4.5</v>
      </c>
      <c r="L174">
        <v>1.42</v>
      </c>
      <c r="O174">
        <v>45</v>
      </c>
      <c r="P174">
        <v>55</v>
      </c>
      <c r="R174">
        <v>0.4</v>
      </c>
      <c r="S174">
        <v>1</v>
      </c>
      <c r="T174">
        <v>5.7</v>
      </c>
      <c r="U174">
        <v>12</v>
      </c>
      <c r="V174">
        <v>389</v>
      </c>
      <c r="X174" t="s">
        <v>95</v>
      </c>
    </row>
    <row r="175" spans="1:24">
      <c r="A175" t="str">
        <f>Hyperlink("https://www.diodes.com/part/view/DMN2053UFDB","DMN2053UFDB")</f>
        <v>DMN2053UFDB</v>
      </c>
      <c r="B175" t="str">
        <f>Hyperlink("https://www.diodes.com/assets/Datasheets/DMN2053UFDB.pdf","DMN2053UFDB Datasheet")</f>
        <v>DMN2053UFDB Datasheet</v>
      </c>
      <c r="C175" t="s">
        <v>24</v>
      </c>
      <c r="D175" t="s">
        <v>28</v>
      </c>
      <c r="E175" t="s">
        <v>26</v>
      </c>
      <c r="F175" t="s">
        <v>27</v>
      </c>
      <c r="G175" t="s">
        <v>28</v>
      </c>
      <c r="H175">
        <v>20</v>
      </c>
      <c r="I175">
        <v>12</v>
      </c>
      <c r="J175">
        <v>4.6</v>
      </c>
      <c r="L175">
        <v>1.1</v>
      </c>
      <c r="O175">
        <v>35</v>
      </c>
      <c r="P175">
        <v>43</v>
      </c>
      <c r="Q175">
        <v>56</v>
      </c>
      <c r="S175">
        <v>1</v>
      </c>
      <c r="T175">
        <v>3.6</v>
      </c>
      <c r="X175" t="s">
        <v>95</v>
      </c>
    </row>
    <row r="176" spans="1:24">
      <c r="A176" t="str">
        <f>Hyperlink("https://www.diodes.com/part/view/DMN2053UFDBQ","DMN2053UFDBQ")</f>
        <v>DMN2053UFDBQ</v>
      </c>
      <c r="B176" t="str">
        <f>Hyperlink("https://www.diodes.com/assets/Datasheets/DMN2053UFDBQ.pdf","DMN2053UFDBQ Datasheet")</f>
        <v>DMN2053UFDBQ Datasheet</v>
      </c>
      <c r="C176" t="s">
        <v>24</v>
      </c>
      <c r="D176" t="s">
        <v>25</v>
      </c>
      <c r="E176" t="s">
        <v>32</v>
      </c>
      <c r="F176" t="s">
        <v>27</v>
      </c>
      <c r="G176" t="s">
        <v>28</v>
      </c>
      <c r="H176">
        <v>20</v>
      </c>
      <c r="I176">
        <v>12</v>
      </c>
      <c r="J176">
        <v>4.6</v>
      </c>
      <c r="L176">
        <v>1.1</v>
      </c>
      <c r="O176">
        <v>35</v>
      </c>
      <c r="P176">
        <v>43</v>
      </c>
      <c r="Q176">
        <v>56</v>
      </c>
      <c r="S176">
        <v>1</v>
      </c>
      <c r="T176">
        <v>3.6</v>
      </c>
      <c r="X176" t="s">
        <v>95</v>
      </c>
    </row>
    <row r="177" spans="1:24">
      <c r="A177" t="str">
        <f>Hyperlink("https://www.diodes.com/part/view/DMN2053UVT","DMN2053UVT")</f>
        <v>DMN2053UVT</v>
      </c>
      <c r="B177" t="str">
        <f>Hyperlink("https://www.diodes.com/assets/Datasheets/DMN2053UVT.pdf","DMN2053UVT Datasheet")</f>
        <v>DMN2053UVT Datasheet</v>
      </c>
      <c r="C177" t="s">
        <v>528</v>
      </c>
      <c r="D177" t="s">
        <v>28</v>
      </c>
      <c r="E177" t="s">
        <v>26</v>
      </c>
      <c r="F177" t="s">
        <v>27</v>
      </c>
      <c r="G177" t="s">
        <v>28</v>
      </c>
      <c r="H177">
        <v>20</v>
      </c>
      <c r="I177">
        <v>12</v>
      </c>
      <c r="J177">
        <v>4.6</v>
      </c>
      <c r="L177">
        <v>1.1</v>
      </c>
      <c r="O177">
        <v>35</v>
      </c>
      <c r="P177">
        <v>43</v>
      </c>
      <c r="Q177">
        <v>56</v>
      </c>
      <c r="R177">
        <v>0.4</v>
      </c>
      <c r="S177">
        <v>1</v>
      </c>
      <c r="T177">
        <v>3.6</v>
      </c>
      <c r="V177">
        <v>369</v>
      </c>
      <c r="W177">
        <v>10</v>
      </c>
      <c r="X177" t="s">
        <v>98</v>
      </c>
    </row>
    <row r="178" spans="1:24">
      <c r="A178" t="str">
        <f>Hyperlink("https://www.diodes.com/part/view/DMN2053UVTQ","DMN2053UVTQ")</f>
        <v>DMN2053UVTQ</v>
      </c>
      <c r="B178" t="str">
        <f>Hyperlink("https://www.diodes.com/assets/Datasheets/DMN2053UVTQ.pdf","DMN2053UVTQ Datasheet")</f>
        <v>DMN2053UVTQ Datasheet</v>
      </c>
      <c r="C178" t="s">
        <v>24</v>
      </c>
      <c r="D178" t="s">
        <v>25</v>
      </c>
      <c r="E178" t="s">
        <v>32</v>
      </c>
      <c r="F178" t="s">
        <v>27</v>
      </c>
      <c r="G178" t="s">
        <v>28</v>
      </c>
      <c r="H178">
        <v>20</v>
      </c>
      <c r="I178">
        <v>12</v>
      </c>
      <c r="J178">
        <v>4.6</v>
      </c>
      <c r="L178">
        <v>1.1</v>
      </c>
      <c r="O178">
        <v>35</v>
      </c>
      <c r="P178">
        <v>43</v>
      </c>
      <c r="Q178">
        <v>56</v>
      </c>
      <c r="R178">
        <v>0.4</v>
      </c>
      <c r="S178">
        <v>1</v>
      </c>
      <c r="T178">
        <v>3.6</v>
      </c>
      <c r="V178">
        <v>369</v>
      </c>
      <c r="W178">
        <v>10</v>
      </c>
      <c r="X178" t="s">
        <v>98</v>
      </c>
    </row>
    <row r="179" spans="1:24">
      <c r="A179" t="str">
        <f>Hyperlink("https://www.diodes.com/part/view/DMN21D1UDA","DMN21D1UDA")</f>
        <v>DMN21D1UDA</v>
      </c>
      <c r="B179" t="str">
        <f>Hyperlink("https://www.diodes.com/assets/Datasheets/DMN21D1UDA.pdf","DMN21D1UDA Datasheet")</f>
        <v>DMN21D1UDA Datasheet</v>
      </c>
      <c r="C179" t="s">
        <v>529</v>
      </c>
      <c r="D179" t="s">
        <v>28</v>
      </c>
      <c r="E179" t="s">
        <v>26</v>
      </c>
      <c r="F179" t="s">
        <v>27</v>
      </c>
      <c r="G179" t="s">
        <v>25</v>
      </c>
      <c r="H179">
        <v>20</v>
      </c>
      <c r="I179">
        <v>8</v>
      </c>
      <c r="J179">
        <v>0.455</v>
      </c>
      <c r="L179">
        <v>0.31</v>
      </c>
      <c r="O179">
        <v>990</v>
      </c>
      <c r="P179">
        <v>1200</v>
      </c>
      <c r="Q179">
        <v>1800</v>
      </c>
      <c r="R179">
        <v>0.4</v>
      </c>
      <c r="S179">
        <v>1</v>
      </c>
      <c r="T179">
        <v>0.41</v>
      </c>
      <c r="V179">
        <v>31</v>
      </c>
      <c r="W179">
        <v>15</v>
      </c>
      <c r="X179" t="s">
        <v>195</v>
      </c>
    </row>
    <row r="180" spans="1:24">
      <c r="A180" t="str">
        <f>Hyperlink("https://www.diodes.com/part/view/DMN22M5UCA10","DMN22M5UCA10")</f>
        <v>DMN22M5UCA10</v>
      </c>
      <c r="B180" t="str">
        <f>Hyperlink("https://www.diodes.com/assets/Datasheets/DMN22M5UCA10.pdf","DMN22M5UCA10 Datasheet")</f>
        <v>DMN22M5UCA10 Datasheet</v>
      </c>
      <c r="C180" t="s">
        <v>503</v>
      </c>
      <c r="D180" t="s">
        <v>28</v>
      </c>
      <c r="E180" t="s">
        <v>26</v>
      </c>
      <c r="F180" t="s">
        <v>27</v>
      </c>
      <c r="G180" t="s">
        <v>25</v>
      </c>
      <c r="H180">
        <v>24</v>
      </c>
      <c r="I180">
        <v>12</v>
      </c>
      <c r="J180">
        <v>26.5</v>
      </c>
      <c r="L180">
        <v>3.14</v>
      </c>
      <c r="O180">
        <v>4</v>
      </c>
      <c r="P180">
        <v>7.4</v>
      </c>
      <c r="R180">
        <v>0.4</v>
      </c>
      <c r="S180">
        <v>1.3</v>
      </c>
      <c r="T180">
        <v>40.7</v>
      </c>
      <c r="V180">
        <v>3490</v>
      </c>
      <c r="W180">
        <v>12</v>
      </c>
      <c r="X180" t="s">
        <v>530</v>
      </c>
    </row>
    <row r="181" spans="1:24">
      <c r="A181" t="str">
        <f>Hyperlink("https://www.diodes.com/part/view/DMN2300UFL4","DMN2300UFL4")</f>
        <v>DMN2300UFL4</v>
      </c>
      <c r="B181" t="str">
        <f>Hyperlink("https://www.diodes.com/assets/Datasheets/DMN2300UFL4.pdf","DMN2300UFL4 Datasheet")</f>
        <v>DMN2300UFL4 Datasheet</v>
      </c>
      <c r="C181" t="s">
        <v>469</v>
      </c>
      <c r="D181" t="s">
        <v>25</v>
      </c>
      <c r="E181" t="s">
        <v>26</v>
      </c>
      <c r="F181" t="s">
        <v>27</v>
      </c>
      <c r="G181" t="s">
        <v>25</v>
      </c>
      <c r="H181">
        <v>20</v>
      </c>
      <c r="I181">
        <v>8</v>
      </c>
      <c r="J181">
        <v>2.11</v>
      </c>
      <c r="L181">
        <v>1.39</v>
      </c>
      <c r="O181">
        <v>195</v>
      </c>
      <c r="P181">
        <v>260</v>
      </c>
      <c r="Q181">
        <v>380</v>
      </c>
      <c r="R181">
        <v>0.45</v>
      </c>
      <c r="S181">
        <v>0.95</v>
      </c>
      <c r="T181">
        <v>1.6</v>
      </c>
      <c r="V181">
        <v>70</v>
      </c>
      <c r="X181" t="s">
        <v>514</v>
      </c>
    </row>
    <row r="182" spans="1:24">
      <c r="A182" t="str">
        <f>Hyperlink("https://www.diodes.com/part/view/DMN2300UFL4Q","DMN2300UFL4Q")</f>
        <v>DMN2300UFL4Q</v>
      </c>
      <c r="B182" t="str">
        <f>Hyperlink("https://www.diodes.com/assets/Datasheets/DMN2300UFL4Q.pdf","DMN2300UFL4Q Datasheet")</f>
        <v>DMN2300UFL4Q Datasheet</v>
      </c>
      <c r="C182" t="s">
        <v>531</v>
      </c>
      <c r="D182" t="s">
        <v>25</v>
      </c>
      <c r="E182" t="s">
        <v>32</v>
      </c>
      <c r="F182" t="s">
        <v>27</v>
      </c>
      <c r="G182" t="s">
        <v>25</v>
      </c>
      <c r="H182">
        <v>20</v>
      </c>
      <c r="I182">
        <v>8</v>
      </c>
      <c r="J182">
        <v>2.11</v>
      </c>
      <c r="L182">
        <v>1.39</v>
      </c>
      <c r="O182">
        <v>195</v>
      </c>
      <c r="P182">
        <v>260</v>
      </c>
      <c r="Q182">
        <v>380</v>
      </c>
      <c r="S182">
        <v>0.95</v>
      </c>
      <c r="T182">
        <v>1.6</v>
      </c>
      <c r="V182">
        <v>67.6</v>
      </c>
      <c r="W182">
        <v>20</v>
      </c>
      <c r="X182" t="s">
        <v>514</v>
      </c>
    </row>
    <row r="183" spans="1:24">
      <c r="A183" t="str">
        <f>Hyperlink("https://www.diodes.com/part/view/DMN2400UV","DMN2400UV")</f>
        <v>DMN2400UV</v>
      </c>
      <c r="B183" t="str">
        <f>Hyperlink("https://www.diodes.com/assets/Datasheets/ds31852.pdf","DMN2400UV Datasheet")</f>
        <v>DMN2400UV Datasheet</v>
      </c>
      <c r="C183" t="s">
        <v>469</v>
      </c>
      <c r="D183" t="s">
        <v>25</v>
      </c>
      <c r="E183" t="s">
        <v>26</v>
      </c>
      <c r="F183" t="s">
        <v>27</v>
      </c>
      <c r="G183" t="s">
        <v>25</v>
      </c>
      <c r="H183">
        <v>20</v>
      </c>
      <c r="I183">
        <v>12</v>
      </c>
      <c r="J183">
        <v>1.33</v>
      </c>
      <c r="L183">
        <v>0.53</v>
      </c>
      <c r="O183">
        <v>500</v>
      </c>
      <c r="P183">
        <v>700</v>
      </c>
      <c r="Q183">
        <v>900</v>
      </c>
      <c r="R183">
        <v>0.5</v>
      </c>
      <c r="S183">
        <v>0.9</v>
      </c>
      <c r="T183">
        <v>0.5</v>
      </c>
      <c r="V183">
        <v>38</v>
      </c>
      <c r="X183" t="s">
        <v>35</v>
      </c>
    </row>
    <row r="184" spans="1:24">
      <c r="A184" t="str">
        <f>Hyperlink("https://www.diodes.com/part/view/DMN2710UDW","DMN2710UDW")</f>
        <v>DMN2710UDW</v>
      </c>
      <c r="B184" t="str">
        <f>Hyperlink("https://www.diodes.com/assets/Datasheets/DMN2710UDW.pdf","DMN2710UDW Datasheet")</f>
        <v>DMN2710UDW Datasheet</v>
      </c>
      <c r="C184" t="s">
        <v>532</v>
      </c>
      <c r="D184" t="s">
        <v>28</v>
      </c>
      <c r="E184" t="s">
        <v>26</v>
      </c>
      <c r="F184" t="s">
        <v>27</v>
      </c>
      <c r="G184" t="s">
        <v>25</v>
      </c>
      <c r="H184">
        <v>20</v>
      </c>
      <c r="I184">
        <v>6</v>
      </c>
      <c r="J184">
        <v>0.8</v>
      </c>
      <c r="L184">
        <v>0.49</v>
      </c>
      <c r="O184">
        <v>450</v>
      </c>
      <c r="P184">
        <v>600</v>
      </c>
      <c r="Q184">
        <v>750</v>
      </c>
      <c r="S184">
        <v>1</v>
      </c>
      <c r="T184">
        <v>0.6</v>
      </c>
      <c r="X184" t="s">
        <v>31</v>
      </c>
    </row>
    <row r="185" spans="1:24">
      <c r="A185" t="str">
        <f>Hyperlink("https://www.diodes.com/part/view/DMN2710UDWQ","DMN2710UDWQ")</f>
        <v>DMN2710UDWQ</v>
      </c>
      <c r="B185" t="str">
        <f>Hyperlink("https://www.diodes.com/assets/Datasheets/DMN2710UDWQ.pdf","DMN2710UDWQ Datasheet")</f>
        <v>DMN2710UDWQ Datasheet</v>
      </c>
      <c r="C185" t="s">
        <v>532</v>
      </c>
      <c r="D185" t="s">
        <v>25</v>
      </c>
      <c r="E185" t="s">
        <v>32</v>
      </c>
      <c r="F185" t="s">
        <v>27</v>
      </c>
      <c r="G185" t="s">
        <v>25</v>
      </c>
      <c r="H185">
        <v>20</v>
      </c>
      <c r="I185">
        <v>6</v>
      </c>
      <c r="J185">
        <v>0.8</v>
      </c>
      <c r="L185">
        <v>0.49</v>
      </c>
      <c r="O185">
        <v>450</v>
      </c>
      <c r="P185">
        <v>600</v>
      </c>
      <c r="Q185">
        <v>750</v>
      </c>
      <c r="S185">
        <v>1</v>
      </c>
      <c r="T185">
        <v>0.6</v>
      </c>
      <c r="X185" t="s">
        <v>31</v>
      </c>
    </row>
    <row r="186" spans="1:24">
      <c r="A186" t="str">
        <f>Hyperlink("https://www.diodes.com/part/view/DMN2710UV","DMN2710UV")</f>
        <v>DMN2710UV</v>
      </c>
      <c r="B186" t="str">
        <f>Hyperlink("https://www.diodes.com/assets/Datasheets/DMN2710UV.pdf","DMN2710UV Datasheet")</f>
        <v>DMN2710UV Datasheet</v>
      </c>
      <c r="C186" t="s">
        <v>533</v>
      </c>
      <c r="D186" t="s">
        <v>28</v>
      </c>
      <c r="E186" t="s">
        <v>26</v>
      </c>
      <c r="F186" t="s">
        <v>27</v>
      </c>
      <c r="G186" t="s">
        <v>25</v>
      </c>
      <c r="H186">
        <v>20</v>
      </c>
      <c r="I186">
        <v>6</v>
      </c>
      <c r="J186">
        <v>0.92</v>
      </c>
      <c r="L186">
        <v>0.5</v>
      </c>
      <c r="O186">
        <v>450</v>
      </c>
      <c r="P186">
        <v>600</v>
      </c>
      <c r="Q186">
        <v>750</v>
      </c>
      <c r="R186">
        <v>0.5</v>
      </c>
      <c r="S186">
        <v>1</v>
      </c>
      <c r="T186">
        <v>0.6</v>
      </c>
      <c r="V186">
        <v>42</v>
      </c>
      <c r="W186">
        <v>16</v>
      </c>
      <c r="X186" t="s">
        <v>35</v>
      </c>
    </row>
    <row r="187" spans="1:24">
      <c r="A187" t="str">
        <f>Hyperlink("https://www.diodes.com/part/view/DMN2710UVQ","DMN2710UVQ")</f>
        <v>DMN2710UVQ</v>
      </c>
      <c r="B187" t="str">
        <f>Hyperlink("https://www.diodes.com/assets/Datasheets/DMN2710UVQ.pdf","DMN2710UVQ Datasheet")</f>
        <v>DMN2710UVQ Datasheet</v>
      </c>
      <c r="C187" t="s">
        <v>533</v>
      </c>
      <c r="D187" t="s">
        <v>25</v>
      </c>
      <c r="E187" t="s">
        <v>32</v>
      </c>
      <c r="F187" t="s">
        <v>27</v>
      </c>
      <c r="G187" t="s">
        <v>25</v>
      </c>
      <c r="H187">
        <v>20</v>
      </c>
      <c r="I187">
        <v>6</v>
      </c>
      <c r="J187">
        <v>0.92</v>
      </c>
      <c r="L187">
        <v>0.5</v>
      </c>
      <c r="O187">
        <v>450</v>
      </c>
      <c r="P187">
        <v>600</v>
      </c>
      <c r="Q187">
        <v>750</v>
      </c>
      <c r="R187">
        <v>0.5</v>
      </c>
      <c r="S187">
        <v>1</v>
      </c>
      <c r="T187">
        <v>0.6</v>
      </c>
      <c r="V187">
        <v>42</v>
      </c>
      <c r="W187">
        <v>16</v>
      </c>
      <c r="X187" t="s">
        <v>35</v>
      </c>
    </row>
    <row r="188" spans="1:24">
      <c r="A188" t="str">
        <f>Hyperlink("https://www.diodes.com/part/view/DMN2990UDJ","DMN2990UDJ")</f>
        <v>DMN2990UDJ</v>
      </c>
      <c r="B188" t="str">
        <f>Hyperlink("https://www.diodes.com/assets/Datasheets/DMN2990UDJ.pdf","DMN2990UDJ Datasheet")</f>
        <v>DMN2990UDJ Datasheet</v>
      </c>
      <c r="C188" t="s">
        <v>469</v>
      </c>
      <c r="D188" t="s">
        <v>25</v>
      </c>
      <c r="E188" t="s">
        <v>26</v>
      </c>
      <c r="F188" t="s">
        <v>27</v>
      </c>
      <c r="G188" t="s">
        <v>25</v>
      </c>
      <c r="H188">
        <v>20</v>
      </c>
      <c r="I188">
        <v>8</v>
      </c>
      <c r="J188">
        <v>0.45</v>
      </c>
      <c r="L188">
        <v>0.35</v>
      </c>
      <c r="O188">
        <v>990</v>
      </c>
      <c r="P188">
        <v>1200</v>
      </c>
      <c r="Q188">
        <v>1800</v>
      </c>
      <c r="R188">
        <v>0.4</v>
      </c>
      <c r="S188">
        <v>1</v>
      </c>
      <c r="T188">
        <v>0.5</v>
      </c>
      <c r="V188">
        <v>28</v>
      </c>
      <c r="X188" t="s">
        <v>244</v>
      </c>
    </row>
    <row r="189" spans="1:24">
      <c r="A189" t="str">
        <f>Hyperlink("https://www.diodes.com/part/view/DMN2990UDJQ","DMN2990UDJQ")</f>
        <v>DMN2990UDJQ</v>
      </c>
      <c r="B189" t="str">
        <f>Hyperlink("https://www.diodes.com/assets/Datasheets/DMN2990UDJQ.pdf","DMN2990UDJQ Datasheet")</f>
        <v>DMN2990UDJQ Datasheet</v>
      </c>
      <c r="C189" t="s">
        <v>24</v>
      </c>
      <c r="D189" t="s">
        <v>25</v>
      </c>
      <c r="E189" t="s">
        <v>32</v>
      </c>
      <c r="F189" t="s">
        <v>27</v>
      </c>
      <c r="G189" t="s">
        <v>25</v>
      </c>
      <c r="H189">
        <v>20</v>
      </c>
      <c r="I189">
        <v>8</v>
      </c>
      <c r="J189">
        <v>0.45</v>
      </c>
      <c r="L189">
        <v>0.35</v>
      </c>
      <c r="O189">
        <v>990</v>
      </c>
      <c r="P189">
        <v>1200</v>
      </c>
      <c r="Q189">
        <v>1800</v>
      </c>
      <c r="R189">
        <v>0.4</v>
      </c>
      <c r="S189">
        <v>1</v>
      </c>
      <c r="T189">
        <v>0.5</v>
      </c>
      <c r="V189">
        <v>27.6</v>
      </c>
      <c r="W189">
        <v>16</v>
      </c>
      <c r="X189" t="s">
        <v>244</v>
      </c>
    </row>
    <row r="190" spans="1:24">
      <c r="A190" t="str">
        <f>Hyperlink("https://www.diodes.com/part/view/DMN2991UDA","DMN2991UDA")</f>
        <v>DMN2991UDA</v>
      </c>
      <c r="B190" t="str">
        <f>Hyperlink("https://www.diodes.com/assets/Datasheets/DMN2991UDA.pdf","DMN2991UDA Datasheet")</f>
        <v>DMN2991UDA Datasheet</v>
      </c>
      <c r="C190" t="s">
        <v>24</v>
      </c>
      <c r="D190" t="s">
        <v>28</v>
      </c>
      <c r="E190" t="s">
        <v>26</v>
      </c>
      <c r="F190" t="s">
        <v>27</v>
      </c>
      <c r="G190" t="s">
        <v>25</v>
      </c>
      <c r="H190">
        <v>20</v>
      </c>
      <c r="I190">
        <v>8</v>
      </c>
      <c r="J190">
        <v>0.45</v>
      </c>
      <c r="L190">
        <v>0.31</v>
      </c>
      <c r="O190">
        <v>990</v>
      </c>
      <c r="P190">
        <v>1200</v>
      </c>
      <c r="Q190">
        <v>1800</v>
      </c>
      <c r="R190">
        <v>0.4</v>
      </c>
      <c r="S190">
        <v>1</v>
      </c>
      <c r="T190">
        <v>0.35</v>
      </c>
      <c r="V190">
        <v>21.5</v>
      </c>
      <c r="W190">
        <v>16</v>
      </c>
      <c r="X190" t="s">
        <v>195</v>
      </c>
    </row>
    <row r="191" spans="1:24">
      <c r="A191" t="str">
        <f>Hyperlink("https://www.diodes.com/part/view/DMN2991UDJ","DMN2991UDJ")</f>
        <v>DMN2991UDJ</v>
      </c>
      <c r="B191" t="str">
        <f>Hyperlink("https://www.diodes.com/assets/Datasheets/DMN2991UDJ.pdf","DMN2991UDJ Datasheet")</f>
        <v>DMN2991UDJ Datasheet</v>
      </c>
      <c r="C191" t="s">
        <v>24</v>
      </c>
      <c r="D191" t="s">
        <v>28</v>
      </c>
      <c r="E191" t="s">
        <v>26</v>
      </c>
      <c r="F191" t="s">
        <v>27</v>
      </c>
      <c r="G191" t="s">
        <v>25</v>
      </c>
      <c r="H191">
        <v>20</v>
      </c>
      <c r="I191">
        <v>8</v>
      </c>
      <c r="J191">
        <v>0.5</v>
      </c>
      <c r="L191">
        <v>0.38</v>
      </c>
      <c r="O191">
        <v>990</v>
      </c>
      <c r="P191">
        <v>1200</v>
      </c>
      <c r="Q191">
        <v>1800</v>
      </c>
      <c r="R191">
        <v>0.4</v>
      </c>
      <c r="S191">
        <v>1</v>
      </c>
      <c r="T191">
        <v>0.35</v>
      </c>
      <c r="V191">
        <v>21.5</v>
      </c>
      <c r="W191">
        <v>15</v>
      </c>
      <c r="X191" t="s">
        <v>244</v>
      </c>
    </row>
    <row r="192" spans="1:24">
      <c r="A192" t="str">
        <f>Hyperlink("https://www.diodes.com/part/view/DMN2991UDR4","DMN2991UDR4")</f>
        <v>DMN2991UDR4</v>
      </c>
      <c r="B192" t="str">
        <f>Hyperlink("https://www.diodes.com/assets/Datasheets/DMN2991UDR4.pdf","DMN2991UDR4 Datasheet")</f>
        <v>DMN2991UDR4 Datasheet</v>
      </c>
      <c r="C192" t="s">
        <v>533</v>
      </c>
      <c r="D192" t="s">
        <v>28</v>
      </c>
      <c r="E192" t="s">
        <v>26</v>
      </c>
      <c r="F192" t="s">
        <v>27</v>
      </c>
      <c r="G192" t="s">
        <v>25</v>
      </c>
      <c r="H192">
        <v>20</v>
      </c>
      <c r="I192">
        <v>8</v>
      </c>
      <c r="J192">
        <v>0.5</v>
      </c>
      <c r="L192">
        <v>0.7</v>
      </c>
      <c r="O192">
        <v>990</v>
      </c>
      <c r="P192">
        <v>1200</v>
      </c>
      <c r="Q192">
        <v>1800</v>
      </c>
      <c r="R192">
        <v>0.4</v>
      </c>
      <c r="S192">
        <v>1</v>
      </c>
      <c r="T192">
        <v>0.28</v>
      </c>
      <c r="V192">
        <v>14.6</v>
      </c>
      <c r="W192">
        <v>16</v>
      </c>
      <c r="X192" t="s">
        <v>254</v>
      </c>
    </row>
    <row r="193" spans="1:24">
      <c r="A193" t="str">
        <f>Hyperlink("https://www.diodes.com/part/view/DMN3006SCA6","DMN3006SCA6")</f>
        <v>DMN3006SCA6</v>
      </c>
      <c r="B193" t="str">
        <f>Hyperlink("https://www.diodes.com/assets/Datasheets/DMN3006SCA6.pdf","DMN3006SCA6 Datasheet")</f>
        <v>DMN3006SCA6 Datasheet</v>
      </c>
      <c r="C193" t="s">
        <v>503</v>
      </c>
      <c r="D193" t="s">
        <v>28</v>
      </c>
      <c r="E193" t="s">
        <v>26</v>
      </c>
      <c r="F193" t="s">
        <v>27</v>
      </c>
      <c r="G193" t="s">
        <v>25</v>
      </c>
      <c r="H193">
        <v>30</v>
      </c>
      <c r="I193">
        <v>20</v>
      </c>
      <c r="J193">
        <v>13</v>
      </c>
      <c r="L193">
        <v>1.8</v>
      </c>
      <c r="N193">
        <v>5.5</v>
      </c>
      <c r="O193">
        <v>9</v>
      </c>
      <c r="R193">
        <v>1.3</v>
      </c>
      <c r="S193">
        <v>2.2</v>
      </c>
      <c r="T193">
        <v>15</v>
      </c>
      <c r="U193">
        <v>17.7</v>
      </c>
      <c r="V193">
        <v>2235</v>
      </c>
      <c r="W193">
        <v>15</v>
      </c>
      <c r="X193" t="s">
        <v>534</v>
      </c>
    </row>
    <row r="194" spans="1:24">
      <c r="A194" t="str">
        <f>Hyperlink("https://www.diodes.com/part/view/DMN3008SCP10","DMN3008SCP10")</f>
        <v>DMN3008SCP10</v>
      </c>
      <c r="B194" t="str">
        <f>Hyperlink("https://www.diodes.com/assets/Datasheets/DMN3008SCP10.pdf","DMN3008SCP10 Datasheet")</f>
        <v>DMN3008SCP10 Datasheet</v>
      </c>
      <c r="C194" t="s">
        <v>535</v>
      </c>
      <c r="D194" t="s">
        <v>28</v>
      </c>
      <c r="E194" t="s">
        <v>26</v>
      </c>
      <c r="F194" t="s">
        <v>27</v>
      </c>
      <c r="G194" t="s">
        <v>25</v>
      </c>
      <c r="H194">
        <v>30</v>
      </c>
      <c r="I194">
        <v>20</v>
      </c>
      <c r="J194">
        <v>14.6</v>
      </c>
      <c r="L194">
        <v>2.7</v>
      </c>
      <c r="N194">
        <v>7.8</v>
      </c>
      <c r="O194">
        <v>11</v>
      </c>
      <c r="S194">
        <v>2.3</v>
      </c>
      <c r="T194">
        <v>15.8</v>
      </c>
      <c r="U194">
        <v>31.3</v>
      </c>
      <c r="V194">
        <v>1476</v>
      </c>
      <c r="W194">
        <v>15</v>
      </c>
      <c r="X194" t="s">
        <v>536</v>
      </c>
    </row>
    <row r="195" spans="1:24">
      <c r="A195" t="str">
        <f>Hyperlink("https://www.diodes.com/part/view/DMN3012LEG","DMN3012LEG")</f>
        <v>DMN3012LEG</v>
      </c>
      <c r="B195" t="str">
        <f>Hyperlink("https://www.diodes.com/assets/Datasheets/DMN3012LEG.pdf","DMN3012LEG Datasheet")</f>
        <v>DMN3012LEG Datasheet</v>
      </c>
      <c r="C195" t="s">
        <v>537</v>
      </c>
      <c r="D195" t="s">
        <v>28</v>
      </c>
      <c r="E195" t="s">
        <v>26</v>
      </c>
      <c r="F195" t="s">
        <v>27</v>
      </c>
      <c r="G195" t="s">
        <v>28</v>
      </c>
      <c r="H195">
        <v>30</v>
      </c>
      <c r="I195" t="s">
        <v>144</v>
      </c>
      <c r="J195" t="s">
        <v>144</v>
      </c>
      <c r="K195">
        <v>20</v>
      </c>
      <c r="L195">
        <v>2.16</v>
      </c>
      <c r="M195">
        <v>2.2</v>
      </c>
      <c r="O195" t="s">
        <v>538</v>
      </c>
      <c r="S195" t="s">
        <v>539</v>
      </c>
      <c r="T195" t="s">
        <v>540</v>
      </c>
      <c r="V195" t="s">
        <v>541</v>
      </c>
      <c r="X195" t="s">
        <v>542</v>
      </c>
    </row>
    <row r="196" spans="1:24">
      <c r="A196" t="str">
        <f>Hyperlink("https://www.diodes.com/part/view/DMN3012LFG","DMN3012LFG")</f>
        <v>DMN3012LFG</v>
      </c>
      <c r="B196" t="str">
        <f>Hyperlink("https://www.diodes.com/assets/Datasheets/DMN3012LFG.pdf","DMN3012LFG Datasheet")</f>
        <v>DMN3012LFG Datasheet</v>
      </c>
      <c r="C196" t="s">
        <v>543</v>
      </c>
      <c r="D196" t="s">
        <v>28</v>
      </c>
      <c r="E196" t="s">
        <v>26</v>
      </c>
      <c r="F196" t="s">
        <v>27</v>
      </c>
      <c r="G196" t="s">
        <v>28</v>
      </c>
      <c r="H196">
        <v>30</v>
      </c>
      <c r="I196" t="s">
        <v>144</v>
      </c>
      <c r="J196" t="s">
        <v>144</v>
      </c>
      <c r="K196" t="s">
        <v>42</v>
      </c>
      <c r="L196">
        <v>2.16</v>
      </c>
      <c r="M196">
        <v>2.2</v>
      </c>
      <c r="O196" t="s">
        <v>538</v>
      </c>
      <c r="S196" t="s">
        <v>539</v>
      </c>
      <c r="T196" t="s">
        <v>540</v>
      </c>
      <c r="V196" t="s">
        <v>544</v>
      </c>
      <c r="W196">
        <v>15</v>
      </c>
      <c r="X196" t="s">
        <v>542</v>
      </c>
    </row>
    <row r="197" spans="1:24">
      <c r="A197" t="str">
        <f>Hyperlink("https://www.diodes.com/part/view/DMN3013LDG","DMN3013LDG")</f>
        <v>DMN3013LDG</v>
      </c>
      <c r="B197" t="str">
        <f>Hyperlink("https://www.diodes.com/assets/Datasheets/DMN3013LDG.pdf","DMN3013LDG Datasheet")</f>
        <v>DMN3013LDG Datasheet</v>
      </c>
      <c r="C197" t="s">
        <v>537</v>
      </c>
      <c r="D197" t="s">
        <v>28</v>
      </c>
      <c r="E197" t="s">
        <v>26</v>
      </c>
      <c r="F197" t="s">
        <v>27</v>
      </c>
      <c r="G197" t="s">
        <v>25</v>
      </c>
      <c r="H197">
        <v>30</v>
      </c>
      <c r="I197" t="s">
        <v>144</v>
      </c>
      <c r="J197" t="s">
        <v>259</v>
      </c>
      <c r="K197">
        <v>15</v>
      </c>
      <c r="L197">
        <v>2.16</v>
      </c>
      <c r="N197" t="s">
        <v>545</v>
      </c>
      <c r="O197" t="s">
        <v>546</v>
      </c>
      <c r="S197" t="s">
        <v>547</v>
      </c>
      <c r="T197" t="s">
        <v>548</v>
      </c>
      <c r="V197">
        <v>387</v>
      </c>
      <c r="X197" t="s">
        <v>542</v>
      </c>
    </row>
    <row r="198" spans="1:24">
      <c r="A198" t="str">
        <f>Hyperlink("https://www.diodes.com/part/view/DMN3013LFG","DMN3013LFG")</f>
        <v>DMN3013LFG</v>
      </c>
      <c r="B198" t="str">
        <f>Hyperlink("https://www.diodes.com/assets/Datasheets/DMN3013LFG.pdf","DMN3013LFG Datasheet")</f>
        <v>DMN3013LFG Datasheet</v>
      </c>
      <c r="C198" t="s">
        <v>537</v>
      </c>
      <c r="D198" t="s">
        <v>28</v>
      </c>
      <c r="E198" t="s">
        <v>26</v>
      </c>
      <c r="F198" t="s">
        <v>27</v>
      </c>
      <c r="G198" t="s">
        <v>25</v>
      </c>
      <c r="H198">
        <v>30</v>
      </c>
      <c r="I198" t="s">
        <v>144</v>
      </c>
      <c r="J198" t="s">
        <v>259</v>
      </c>
      <c r="K198" t="s">
        <v>243</v>
      </c>
      <c r="L198">
        <v>2.16</v>
      </c>
      <c r="N198" t="s">
        <v>545</v>
      </c>
      <c r="O198" t="s">
        <v>546</v>
      </c>
      <c r="S198" t="s">
        <v>547</v>
      </c>
      <c r="T198" t="s">
        <v>548</v>
      </c>
      <c r="V198">
        <v>387</v>
      </c>
      <c r="X198" t="s">
        <v>542</v>
      </c>
    </row>
    <row r="199" spans="1:24">
      <c r="A199" t="str">
        <f>Hyperlink("https://www.diodes.com/part/view/DMN3015LSD","DMN3015LSD")</f>
        <v>DMN3015LSD</v>
      </c>
      <c r="B199" t="str">
        <f>Hyperlink("https://www.diodes.com/assets/Datasheets/DMN3015LSD.pdf","DMN3015LSD Datasheet")</f>
        <v>DMN3015LSD Datasheet</v>
      </c>
      <c r="C199" t="s">
        <v>24</v>
      </c>
      <c r="D199" t="s">
        <v>25</v>
      </c>
      <c r="E199" t="s">
        <v>26</v>
      </c>
      <c r="F199" t="s">
        <v>27</v>
      </c>
      <c r="G199" t="s">
        <v>28</v>
      </c>
      <c r="H199">
        <v>30</v>
      </c>
      <c r="I199">
        <v>20</v>
      </c>
      <c r="J199">
        <v>8.4</v>
      </c>
      <c r="L199">
        <v>1.6</v>
      </c>
      <c r="N199">
        <v>15</v>
      </c>
      <c r="O199">
        <v>18</v>
      </c>
      <c r="S199">
        <v>2.5</v>
      </c>
      <c r="T199">
        <v>11.3</v>
      </c>
      <c r="U199">
        <v>25.1</v>
      </c>
      <c r="V199">
        <v>1415</v>
      </c>
      <c r="X199" t="s">
        <v>125</v>
      </c>
    </row>
    <row r="200" spans="1:24">
      <c r="A200" t="str">
        <f>Hyperlink("https://www.diodes.com/part/view/DMN3016LDN","DMN3016LDN")</f>
        <v>DMN3016LDN</v>
      </c>
      <c r="B200" t="str">
        <f>Hyperlink("https://www.diodes.com/assets/Datasheets/DMN3016LDN.pdf","DMN3016LDN Datasheet")</f>
        <v>DMN3016LDN Datasheet</v>
      </c>
      <c r="C200" t="s">
        <v>549</v>
      </c>
      <c r="D200" t="s">
        <v>28</v>
      </c>
      <c r="E200" t="s">
        <v>26</v>
      </c>
      <c r="F200" t="s">
        <v>27</v>
      </c>
      <c r="G200" t="s">
        <v>28</v>
      </c>
      <c r="H200">
        <v>30</v>
      </c>
      <c r="I200">
        <v>20</v>
      </c>
      <c r="J200">
        <v>7.3</v>
      </c>
      <c r="L200">
        <v>1.6</v>
      </c>
      <c r="N200">
        <v>20</v>
      </c>
      <c r="O200">
        <v>24</v>
      </c>
      <c r="S200">
        <v>2</v>
      </c>
      <c r="T200">
        <v>11.3</v>
      </c>
      <c r="U200">
        <v>25.1</v>
      </c>
      <c r="V200">
        <v>1415</v>
      </c>
      <c r="W200">
        <v>15</v>
      </c>
      <c r="X200" t="s">
        <v>550</v>
      </c>
    </row>
    <row r="201" spans="1:24">
      <c r="A201" t="str">
        <f>Hyperlink("https://www.diodes.com/part/view/DMN3016LDV","DMN3016LDV")</f>
        <v>DMN3016LDV</v>
      </c>
      <c r="B201" t="str">
        <f>Hyperlink("https://www.diodes.com/assets/Datasheets/DMN3016LDV.pdf","DMN3016LDV Datasheet")</f>
        <v>DMN3016LDV Datasheet</v>
      </c>
      <c r="C201" t="s">
        <v>503</v>
      </c>
      <c r="D201" t="s">
        <v>28</v>
      </c>
      <c r="E201" t="s">
        <v>26</v>
      </c>
      <c r="F201" t="s">
        <v>27</v>
      </c>
      <c r="G201" t="s">
        <v>28</v>
      </c>
      <c r="H201">
        <v>30</v>
      </c>
      <c r="I201">
        <v>20</v>
      </c>
      <c r="K201">
        <v>21</v>
      </c>
      <c r="L201">
        <v>1.8</v>
      </c>
      <c r="N201">
        <v>12</v>
      </c>
      <c r="O201">
        <v>17</v>
      </c>
      <c r="S201">
        <v>2</v>
      </c>
      <c r="T201">
        <v>9.5</v>
      </c>
      <c r="U201">
        <v>21</v>
      </c>
      <c r="V201">
        <v>1184</v>
      </c>
      <c r="W201">
        <v>15</v>
      </c>
      <c r="X201" t="s">
        <v>262</v>
      </c>
    </row>
    <row r="202" spans="1:24">
      <c r="A202" t="str">
        <f>Hyperlink("https://www.diodes.com/part/view/DMN3018SSD","DMN3018SSD")</f>
        <v>DMN3018SSD</v>
      </c>
      <c r="B202" t="str">
        <f>Hyperlink("https://www.diodes.com/assets/Datasheets/DMN3018SSD.pdf","DMN3018SSD Datasheet")</f>
        <v>DMN3018SSD Datasheet</v>
      </c>
      <c r="C202" t="s">
        <v>24</v>
      </c>
      <c r="D202" t="s">
        <v>25</v>
      </c>
      <c r="E202" t="s">
        <v>26</v>
      </c>
      <c r="F202" t="s">
        <v>27</v>
      </c>
      <c r="G202" t="s">
        <v>25</v>
      </c>
      <c r="H202">
        <v>30</v>
      </c>
      <c r="I202">
        <v>20</v>
      </c>
      <c r="J202">
        <v>6.7</v>
      </c>
      <c r="L202">
        <v>1.5</v>
      </c>
      <c r="N202">
        <v>22</v>
      </c>
      <c r="O202">
        <v>30</v>
      </c>
      <c r="S202">
        <v>2.1</v>
      </c>
      <c r="T202">
        <v>6</v>
      </c>
      <c r="U202">
        <v>13.2</v>
      </c>
      <c r="V202">
        <v>697</v>
      </c>
      <c r="X202" t="s">
        <v>125</v>
      </c>
    </row>
    <row r="203" spans="1:24">
      <c r="A203" t="str">
        <f>Hyperlink("https://www.diodes.com/part/view/DMN3022LDG","DMN3022LDG")</f>
        <v>DMN3022LDG</v>
      </c>
      <c r="B203" t="str">
        <f>Hyperlink("https://www.diodes.com/assets/Datasheets/DMN3022LDG.pdf","DMN3022LDG Datasheet")</f>
        <v>DMN3022LDG Datasheet</v>
      </c>
      <c r="C203" t="s">
        <v>537</v>
      </c>
      <c r="D203" t="s">
        <v>28</v>
      </c>
      <c r="E203" t="s">
        <v>26</v>
      </c>
      <c r="F203" t="s">
        <v>27</v>
      </c>
      <c r="G203" t="s">
        <v>28</v>
      </c>
      <c r="H203">
        <v>30</v>
      </c>
      <c r="I203">
        <v>10</v>
      </c>
      <c r="J203">
        <v>7.6</v>
      </c>
      <c r="K203">
        <v>15</v>
      </c>
      <c r="L203">
        <v>1.96</v>
      </c>
      <c r="O203" t="s">
        <v>551</v>
      </c>
      <c r="S203" t="s">
        <v>552</v>
      </c>
      <c r="T203" t="s">
        <v>553</v>
      </c>
      <c r="V203" t="s">
        <v>554</v>
      </c>
      <c r="X203" t="s">
        <v>542</v>
      </c>
    </row>
    <row r="204" spans="1:24">
      <c r="A204" t="str">
        <f>Hyperlink("https://www.diodes.com/part/view/DMN3022LFG","DMN3022LFG")</f>
        <v>DMN3022LFG</v>
      </c>
      <c r="B204" t="str">
        <f>Hyperlink("https://www.diodes.com/assets/Datasheets/DMN3022LFG.pdf","DMN3022LFG Datasheet")</f>
        <v>DMN3022LFG Datasheet</v>
      </c>
      <c r="C204" t="s">
        <v>537</v>
      </c>
      <c r="D204" t="s">
        <v>28</v>
      </c>
      <c r="E204" t="s">
        <v>26</v>
      </c>
      <c r="F204" t="s">
        <v>27</v>
      </c>
      <c r="G204" t="s">
        <v>28</v>
      </c>
      <c r="H204">
        <v>30</v>
      </c>
      <c r="I204">
        <v>10</v>
      </c>
      <c r="J204">
        <v>7.6</v>
      </c>
      <c r="K204">
        <v>15</v>
      </c>
      <c r="L204">
        <v>1.96</v>
      </c>
      <c r="O204" t="s">
        <v>551</v>
      </c>
      <c r="S204" t="s">
        <v>552</v>
      </c>
      <c r="T204" t="s">
        <v>553</v>
      </c>
      <c r="V204" t="s">
        <v>554</v>
      </c>
      <c r="X204" t="s">
        <v>542</v>
      </c>
    </row>
    <row r="205" spans="1:24">
      <c r="A205" t="str">
        <f>Hyperlink("https://www.diodes.com/part/view/DMN3024LSD","DMN3024LSD")</f>
        <v>DMN3024LSD</v>
      </c>
      <c r="B205" t="str">
        <f>Hyperlink("https://www.diodes.com/assets/Datasheets/DMN3024LSD.pdf","DMN3024LSD Datasheet")</f>
        <v>DMN3024LSD Datasheet</v>
      </c>
      <c r="C205" t="s">
        <v>24</v>
      </c>
      <c r="D205" t="s">
        <v>25</v>
      </c>
      <c r="E205" t="s">
        <v>26</v>
      </c>
      <c r="F205" t="s">
        <v>27</v>
      </c>
      <c r="G205" t="s">
        <v>28</v>
      </c>
      <c r="H205">
        <v>30</v>
      </c>
      <c r="I205">
        <v>20</v>
      </c>
      <c r="J205">
        <v>7.2</v>
      </c>
      <c r="L205">
        <v>1.8</v>
      </c>
      <c r="N205">
        <v>24</v>
      </c>
      <c r="O205">
        <v>36</v>
      </c>
      <c r="S205">
        <v>3</v>
      </c>
      <c r="T205">
        <v>6.3</v>
      </c>
      <c r="U205">
        <v>12.9</v>
      </c>
      <c r="V205">
        <v>608</v>
      </c>
      <c r="X205" t="s">
        <v>125</v>
      </c>
    </row>
    <row r="206" spans="1:24">
      <c r="A206" t="str">
        <f>Hyperlink("https://www.diodes.com/part/view/DMN3032LFDB","DMN3032LFDB")</f>
        <v>DMN3032LFDB</v>
      </c>
      <c r="B206" t="str">
        <f>Hyperlink("https://www.diodes.com/assets/Datasheets/DMN3032LFDB.pdf","DMN3032LFDB Datasheet")</f>
        <v>DMN3032LFDB Datasheet</v>
      </c>
      <c r="C206" t="s">
        <v>24</v>
      </c>
      <c r="D206" t="s">
        <v>25</v>
      </c>
      <c r="E206" t="s">
        <v>26</v>
      </c>
      <c r="F206" t="s">
        <v>27</v>
      </c>
      <c r="G206" t="s">
        <v>28</v>
      </c>
      <c r="H206">
        <v>30</v>
      </c>
      <c r="I206">
        <v>20</v>
      </c>
      <c r="J206">
        <v>6.2</v>
      </c>
      <c r="L206">
        <v>1.7</v>
      </c>
      <c r="N206">
        <v>30</v>
      </c>
      <c r="O206">
        <v>42</v>
      </c>
      <c r="S206">
        <v>2</v>
      </c>
      <c r="T206">
        <v>5</v>
      </c>
      <c r="U206">
        <v>10.6</v>
      </c>
      <c r="V206">
        <v>500</v>
      </c>
      <c r="W206">
        <v>15</v>
      </c>
      <c r="X206" t="s">
        <v>95</v>
      </c>
    </row>
    <row r="207" spans="1:24">
      <c r="A207" t="str">
        <f>Hyperlink("https://www.diodes.com/part/view/DMN3032LFDBQ","DMN3032LFDBQ")</f>
        <v>DMN3032LFDBQ</v>
      </c>
      <c r="B207" t="str">
        <f>Hyperlink("https://www.diodes.com/assets/Datasheets/DMN3032LFDBQ.pdf","DMN3032LFDBQ Datasheet")</f>
        <v>DMN3032LFDBQ Datasheet</v>
      </c>
      <c r="C207" t="s">
        <v>24</v>
      </c>
      <c r="D207" t="s">
        <v>25</v>
      </c>
      <c r="E207" t="s">
        <v>32</v>
      </c>
      <c r="F207" t="s">
        <v>27</v>
      </c>
      <c r="G207" t="s">
        <v>28</v>
      </c>
      <c r="H207">
        <v>30</v>
      </c>
      <c r="I207">
        <v>20</v>
      </c>
      <c r="J207">
        <v>6.2</v>
      </c>
      <c r="L207">
        <v>1.7</v>
      </c>
      <c r="N207">
        <v>30</v>
      </c>
      <c r="O207">
        <v>42</v>
      </c>
      <c r="S207">
        <v>2</v>
      </c>
      <c r="T207">
        <v>5</v>
      </c>
      <c r="U207">
        <v>10.6</v>
      </c>
      <c r="V207">
        <v>500</v>
      </c>
      <c r="W207">
        <v>15</v>
      </c>
      <c r="X207" t="s">
        <v>95</v>
      </c>
    </row>
    <row r="208" spans="1:24">
      <c r="A208" t="str">
        <f>Hyperlink("https://www.diodes.com/part/view/DMN3032LFDBWQ","DMN3032LFDBWQ")</f>
        <v>DMN3032LFDBWQ</v>
      </c>
      <c r="B208" t="str">
        <f>Hyperlink("https://www.diodes.com/assets/Datasheets/DMN3032LFDBWQ.pdf","DMN3032LFDBWQ Datasheet")</f>
        <v>DMN3032LFDBWQ Datasheet</v>
      </c>
      <c r="C208" t="s">
        <v>24</v>
      </c>
      <c r="D208" t="s">
        <v>25</v>
      </c>
      <c r="E208" t="s">
        <v>32</v>
      </c>
      <c r="F208" t="s">
        <v>27</v>
      </c>
      <c r="G208" t="s">
        <v>28</v>
      </c>
      <c r="H208">
        <v>30</v>
      </c>
      <c r="I208">
        <v>20</v>
      </c>
      <c r="J208">
        <v>5.5</v>
      </c>
      <c r="L208">
        <v>1.37</v>
      </c>
      <c r="N208">
        <v>30</v>
      </c>
      <c r="O208">
        <v>42</v>
      </c>
      <c r="S208">
        <v>2</v>
      </c>
      <c r="T208">
        <v>5</v>
      </c>
      <c r="U208">
        <v>10.6</v>
      </c>
      <c r="V208">
        <v>500</v>
      </c>
      <c r="W208">
        <v>15</v>
      </c>
      <c r="X208" t="s">
        <v>555</v>
      </c>
    </row>
    <row r="209" spans="1:24">
      <c r="A209" t="str">
        <f>Hyperlink("https://www.diodes.com/part/view/DMN3033LSD","DMN3033LSD")</f>
        <v>DMN3033LSD</v>
      </c>
      <c r="B209" t="str">
        <f>Hyperlink("https://www.diodes.com/assets/Datasheets/ds31262.pdf","DMN3033LSD Datasheet")</f>
        <v>DMN3033LSD Datasheet</v>
      </c>
      <c r="C209" t="s">
        <v>24</v>
      </c>
      <c r="D209" t="s">
        <v>25</v>
      </c>
      <c r="E209" t="s">
        <v>26</v>
      </c>
      <c r="F209" t="s">
        <v>27</v>
      </c>
      <c r="G209" t="s">
        <v>28</v>
      </c>
      <c r="H209">
        <v>30</v>
      </c>
      <c r="I209">
        <v>20</v>
      </c>
      <c r="J209">
        <v>6.9</v>
      </c>
      <c r="L209">
        <v>2</v>
      </c>
      <c r="N209">
        <v>20</v>
      </c>
      <c r="O209">
        <v>27</v>
      </c>
      <c r="S209">
        <v>2.1</v>
      </c>
      <c r="T209">
        <v>6.4</v>
      </c>
      <c r="U209">
        <v>13</v>
      </c>
      <c r="V209">
        <v>725</v>
      </c>
      <c r="X209" t="s">
        <v>125</v>
      </c>
    </row>
    <row r="210" spans="1:24">
      <c r="A210" t="str">
        <f>Hyperlink("https://www.diodes.com/part/view/DMN3033LSDQ","DMN3033LSDQ")</f>
        <v>DMN3033LSDQ</v>
      </c>
      <c r="B210" t="str">
        <f>Hyperlink("https://www.diodes.com/assets/Datasheets/DMN3033LSDQ.pdf","DMN3033LSDQ Datasheet")</f>
        <v>DMN3033LSDQ Datasheet</v>
      </c>
      <c r="C210" t="s">
        <v>24</v>
      </c>
      <c r="D210" t="s">
        <v>25</v>
      </c>
      <c r="E210" t="s">
        <v>32</v>
      </c>
      <c r="F210" t="s">
        <v>27</v>
      </c>
      <c r="G210" t="s">
        <v>28</v>
      </c>
      <c r="H210">
        <v>30</v>
      </c>
      <c r="I210">
        <v>20</v>
      </c>
      <c r="J210">
        <v>6.9</v>
      </c>
      <c r="L210">
        <v>2</v>
      </c>
      <c r="N210">
        <v>20</v>
      </c>
      <c r="O210">
        <v>27</v>
      </c>
      <c r="S210">
        <v>2.1</v>
      </c>
      <c r="T210">
        <v>6.4</v>
      </c>
      <c r="U210">
        <v>13</v>
      </c>
      <c r="V210">
        <v>725</v>
      </c>
      <c r="W210">
        <v>15</v>
      </c>
      <c r="X210" t="s">
        <v>125</v>
      </c>
    </row>
    <row r="211" spans="1:24">
      <c r="A211" t="str">
        <f>Hyperlink("https://www.diodes.com/part/view/DMN3035LWN","DMN3035LWN")</f>
        <v>DMN3035LWN</v>
      </c>
      <c r="B211" t="str">
        <f>Hyperlink("https://www.diodes.com/assets/Datasheets/DMN3035LWN.pdf","DMN3035LWN Datasheet")</f>
        <v>DMN3035LWN Datasheet</v>
      </c>
      <c r="C211" t="s">
        <v>549</v>
      </c>
      <c r="D211" t="s">
        <v>28</v>
      </c>
      <c r="E211" t="s">
        <v>26</v>
      </c>
      <c r="F211" t="s">
        <v>27</v>
      </c>
      <c r="G211" t="s">
        <v>28</v>
      </c>
      <c r="H211">
        <v>30</v>
      </c>
      <c r="I211">
        <v>20</v>
      </c>
      <c r="J211">
        <v>5.5</v>
      </c>
      <c r="L211">
        <v>1.78</v>
      </c>
      <c r="N211">
        <v>35</v>
      </c>
      <c r="O211">
        <v>45</v>
      </c>
      <c r="S211">
        <v>2</v>
      </c>
      <c r="T211">
        <v>4.5</v>
      </c>
      <c r="U211">
        <v>9.9</v>
      </c>
      <c r="V211">
        <v>399</v>
      </c>
      <c r="W211">
        <v>15</v>
      </c>
      <c r="X211" t="s">
        <v>556</v>
      </c>
    </row>
    <row r="212" spans="1:24">
      <c r="A212" t="str">
        <f>Hyperlink("https://www.diodes.com/part/view/DMN3055LFDB","DMN3055LFDB")</f>
        <v>DMN3055LFDB</v>
      </c>
      <c r="B212" t="str">
        <f>Hyperlink("https://www.diodes.com/assets/Datasheets/DMN3055LFDB.pdf","DMN3055LFDB Datasheet")</f>
        <v>DMN3055LFDB Datasheet</v>
      </c>
      <c r="C212" t="s">
        <v>24</v>
      </c>
      <c r="D212" t="s">
        <v>25</v>
      </c>
      <c r="E212" t="s">
        <v>26</v>
      </c>
      <c r="F212" t="s">
        <v>27</v>
      </c>
      <c r="G212" t="s">
        <v>28</v>
      </c>
      <c r="H212">
        <v>30</v>
      </c>
      <c r="I212">
        <v>12</v>
      </c>
      <c r="J212">
        <v>5</v>
      </c>
      <c r="L212">
        <v>1.36</v>
      </c>
      <c r="O212">
        <v>40</v>
      </c>
      <c r="P212">
        <v>75</v>
      </c>
      <c r="S212">
        <v>1.5</v>
      </c>
      <c r="T212">
        <v>5.3</v>
      </c>
      <c r="U212">
        <v>11.2</v>
      </c>
      <c r="V212">
        <v>458</v>
      </c>
      <c r="W212">
        <v>15</v>
      </c>
      <c r="X212" t="s">
        <v>95</v>
      </c>
    </row>
    <row r="213" spans="1:24">
      <c r="A213" t="str">
        <f>Hyperlink("https://www.diodes.com/part/view/DMN3055LFDBQ","DMN3055LFDBQ")</f>
        <v>DMN3055LFDBQ</v>
      </c>
      <c r="B213" t="str">
        <f>Hyperlink("https://www.diodes.com/assets/Datasheets/DMN3055LFDBQ.pdf","DMN3055LFDBQ Datasheet")</f>
        <v>DMN3055LFDBQ Datasheet</v>
      </c>
      <c r="C213" t="s">
        <v>24</v>
      </c>
      <c r="D213" t="s">
        <v>25</v>
      </c>
      <c r="E213" t="s">
        <v>32</v>
      </c>
      <c r="F213" t="s">
        <v>27</v>
      </c>
      <c r="G213" t="s">
        <v>28</v>
      </c>
      <c r="H213">
        <v>30</v>
      </c>
      <c r="I213">
        <v>12</v>
      </c>
      <c r="J213">
        <v>5</v>
      </c>
      <c r="L213">
        <v>1.36</v>
      </c>
      <c r="O213">
        <v>40</v>
      </c>
      <c r="P213">
        <v>75</v>
      </c>
      <c r="S213">
        <v>1.5</v>
      </c>
      <c r="T213">
        <v>5.3</v>
      </c>
      <c r="U213">
        <v>11.2</v>
      </c>
      <c r="X213" t="s">
        <v>95</v>
      </c>
    </row>
    <row r="214" spans="1:24">
      <c r="A214" t="str">
        <f>Hyperlink("https://www.diodes.com/part/view/DMN3060LVT","DMN3060LVT")</f>
        <v>DMN3060LVT</v>
      </c>
      <c r="B214" t="str">
        <f>Hyperlink("https://www.diodes.com/assets/Datasheets/DMN3060LVT.pdf","DMN3060LVT Datasheet")</f>
        <v>DMN3060LVT Datasheet</v>
      </c>
      <c r="C214" t="s">
        <v>549</v>
      </c>
      <c r="D214" t="s">
        <v>28</v>
      </c>
      <c r="E214" t="s">
        <v>26</v>
      </c>
      <c r="F214" t="s">
        <v>27</v>
      </c>
      <c r="G214" t="s">
        <v>28</v>
      </c>
      <c r="H214" t="s">
        <v>255</v>
      </c>
      <c r="I214" t="s">
        <v>99</v>
      </c>
      <c r="J214" t="s">
        <v>557</v>
      </c>
      <c r="L214">
        <v>1.16</v>
      </c>
      <c r="N214" t="s">
        <v>424</v>
      </c>
      <c r="O214" t="s">
        <v>126</v>
      </c>
      <c r="S214" t="s">
        <v>415</v>
      </c>
      <c r="T214" t="s">
        <v>558</v>
      </c>
      <c r="U214" t="s">
        <v>559</v>
      </c>
      <c r="V214" t="s">
        <v>560</v>
      </c>
      <c r="W214" t="s">
        <v>243</v>
      </c>
      <c r="X214" t="s">
        <v>98</v>
      </c>
    </row>
    <row r="215" spans="1:24">
      <c r="A215" t="str">
        <f>Hyperlink("https://www.diodes.com/part/view/DMN3061SVT","DMN3061SVT")</f>
        <v>DMN3061SVT</v>
      </c>
      <c r="B215" t="str">
        <f>Hyperlink("https://www.diodes.com/assets/Datasheets/DMN3061SVT.pdf","DMN3061SVT Datasheet")</f>
        <v>DMN3061SVT Datasheet</v>
      </c>
      <c r="C215" t="s">
        <v>24</v>
      </c>
      <c r="D215" t="s">
        <v>28</v>
      </c>
      <c r="E215" t="s">
        <v>26</v>
      </c>
      <c r="F215" t="s">
        <v>27</v>
      </c>
      <c r="G215" t="s">
        <v>28</v>
      </c>
      <c r="H215" t="s">
        <v>255</v>
      </c>
      <c r="I215" t="s">
        <v>42</v>
      </c>
      <c r="J215" t="s">
        <v>561</v>
      </c>
      <c r="L215">
        <v>1.08</v>
      </c>
      <c r="N215" t="s">
        <v>424</v>
      </c>
      <c r="O215" t="s">
        <v>126</v>
      </c>
      <c r="S215" t="s">
        <v>415</v>
      </c>
      <c r="T215" t="s">
        <v>341</v>
      </c>
      <c r="U215" t="s">
        <v>562</v>
      </c>
      <c r="V215" t="s">
        <v>563</v>
      </c>
      <c r="W215" t="s">
        <v>243</v>
      </c>
      <c r="X215" t="s">
        <v>98</v>
      </c>
    </row>
    <row r="216" spans="1:24">
      <c r="A216" t="str">
        <f>Hyperlink("https://www.diodes.com/part/view/DMN3061SVTQ","DMN3061SVTQ")</f>
        <v>DMN3061SVTQ</v>
      </c>
      <c r="B216" t="str">
        <f>Hyperlink("https://www.diodes.com/assets/Datasheets/DMN3061SVTQ.pdf","DMN3061SVTQ Datasheet")</f>
        <v>DMN3061SVTQ Datasheet</v>
      </c>
      <c r="C216" t="s">
        <v>24</v>
      </c>
      <c r="D216" t="s">
        <v>25</v>
      </c>
      <c r="E216" t="s">
        <v>32</v>
      </c>
      <c r="F216" t="s">
        <v>27</v>
      </c>
      <c r="G216" t="s">
        <v>28</v>
      </c>
      <c r="H216">
        <v>30</v>
      </c>
      <c r="I216">
        <v>20</v>
      </c>
      <c r="J216">
        <v>3.4</v>
      </c>
      <c r="L216">
        <v>1.08</v>
      </c>
      <c r="N216">
        <v>60</v>
      </c>
      <c r="O216">
        <v>100</v>
      </c>
      <c r="R216">
        <v>0.5</v>
      </c>
      <c r="S216">
        <v>1.8</v>
      </c>
      <c r="T216">
        <v>3.5</v>
      </c>
      <c r="U216">
        <v>6.6</v>
      </c>
      <c r="V216">
        <v>278</v>
      </c>
      <c r="W216">
        <v>15</v>
      </c>
      <c r="X216" t="s">
        <v>98</v>
      </c>
    </row>
    <row r="217" spans="1:24">
      <c r="A217" t="str">
        <f>Hyperlink("https://www.diodes.com/part/view/DMN3135LVT","DMN3135LVT")</f>
        <v>DMN3135LVT</v>
      </c>
      <c r="B217" t="str">
        <f>Hyperlink("https://www.diodes.com/assets/Datasheets/DMN3135LVT.pdf","DMN3135LVT Datasheet")</f>
        <v>DMN3135LVT Datasheet</v>
      </c>
      <c r="C217" t="s">
        <v>24</v>
      </c>
      <c r="D217" t="s">
        <v>25</v>
      </c>
      <c r="E217" t="s">
        <v>26</v>
      </c>
      <c r="F217" t="s">
        <v>27</v>
      </c>
      <c r="G217" t="s">
        <v>28</v>
      </c>
      <c r="H217">
        <v>30</v>
      </c>
      <c r="I217">
        <v>20</v>
      </c>
      <c r="J217">
        <v>3.5</v>
      </c>
      <c r="L217">
        <v>1.27</v>
      </c>
      <c r="N217">
        <v>60</v>
      </c>
      <c r="O217">
        <v>100</v>
      </c>
      <c r="S217">
        <v>2.2</v>
      </c>
      <c r="T217">
        <v>4.1</v>
      </c>
      <c r="U217">
        <v>9</v>
      </c>
      <c r="V217">
        <v>305</v>
      </c>
      <c r="X217" t="s">
        <v>98</v>
      </c>
    </row>
    <row r="218" spans="1:24">
      <c r="A218" t="str">
        <f>Hyperlink("https://www.diodes.com/part/view/DMN3190LDW","DMN3190LDW")</f>
        <v>DMN3190LDW</v>
      </c>
      <c r="B218" t="str">
        <f>Hyperlink("https://www.diodes.com/assets/Datasheets/DMN3190LDW.pdf","DMN3190LDW Datasheet")</f>
        <v>DMN3190LDW Datasheet</v>
      </c>
      <c r="C218" t="s">
        <v>24</v>
      </c>
      <c r="D218" t="s">
        <v>25</v>
      </c>
      <c r="E218" t="s">
        <v>26</v>
      </c>
      <c r="F218" t="s">
        <v>27</v>
      </c>
      <c r="G218" t="s">
        <v>25</v>
      </c>
      <c r="H218">
        <v>30</v>
      </c>
      <c r="I218">
        <v>20</v>
      </c>
      <c r="J218">
        <v>1</v>
      </c>
      <c r="L218">
        <v>0.4</v>
      </c>
      <c r="N218">
        <v>190</v>
      </c>
      <c r="O218">
        <v>335</v>
      </c>
      <c r="S218">
        <v>2.8</v>
      </c>
      <c r="T218">
        <v>0.9</v>
      </c>
      <c r="U218">
        <v>2</v>
      </c>
      <c r="V218">
        <v>87</v>
      </c>
      <c r="X218" t="s">
        <v>31</v>
      </c>
    </row>
    <row r="219" spans="1:24">
      <c r="A219" t="str">
        <f>Hyperlink("https://www.diodes.com/part/view/DMN3190LDWQ","DMN3190LDWQ")</f>
        <v>DMN3190LDWQ</v>
      </c>
      <c r="B219" t="str">
        <f>Hyperlink("https://www.diodes.com/assets/Datasheets/DMN3190LDWQ.pdf","DMN3190LDWQ Datasheet")</f>
        <v>DMN3190LDWQ Datasheet</v>
      </c>
      <c r="C219" t="s">
        <v>24</v>
      </c>
      <c r="D219" t="s">
        <v>25</v>
      </c>
      <c r="E219" t="s">
        <v>32</v>
      </c>
      <c r="F219" t="s">
        <v>27</v>
      </c>
      <c r="G219" t="s">
        <v>25</v>
      </c>
      <c r="H219">
        <v>30</v>
      </c>
      <c r="I219">
        <v>20</v>
      </c>
      <c r="J219">
        <v>1</v>
      </c>
      <c r="L219">
        <v>0.4</v>
      </c>
      <c r="N219">
        <v>190</v>
      </c>
      <c r="O219">
        <v>335</v>
      </c>
      <c r="S219">
        <v>2.8</v>
      </c>
      <c r="T219">
        <v>0.9</v>
      </c>
      <c r="U219">
        <v>2</v>
      </c>
      <c r="V219">
        <v>87</v>
      </c>
      <c r="W219">
        <v>20</v>
      </c>
      <c r="X219" t="s">
        <v>31</v>
      </c>
    </row>
    <row r="220" spans="1:24">
      <c r="A220" t="str">
        <f>Hyperlink("https://www.diodes.com/part/view/DMN31D5UDA","DMN31D5UDA")</f>
        <v>DMN31D5UDA</v>
      </c>
      <c r="B220" t="str">
        <f>Hyperlink("https://www.diodes.com/assets/Datasheets/DMN31D5UDA.pdf","DMN31D5UDA Datasheet")</f>
        <v>DMN31D5UDA Datasheet</v>
      </c>
      <c r="C220" t="s">
        <v>24</v>
      </c>
      <c r="D220" t="s">
        <v>28</v>
      </c>
      <c r="E220" t="s">
        <v>26</v>
      </c>
      <c r="F220" t="s">
        <v>27</v>
      </c>
      <c r="G220" t="s">
        <v>25</v>
      </c>
      <c r="H220">
        <v>30</v>
      </c>
      <c r="I220">
        <v>12</v>
      </c>
      <c r="J220">
        <v>0.4</v>
      </c>
      <c r="L220">
        <v>0.37</v>
      </c>
      <c r="O220">
        <v>1500</v>
      </c>
      <c r="P220">
        <v>2000</v>
      </c>
      <c r="Q220">
        <v>3000</v>
      </c>
      <c r="R220">
        <v>0.4</v>
      </c>
      <c r="S220">
        <v>1</v>
      </c>
      <c r="T220">
        <v>0.38</v>
      </c>
      <c r="V220">
        <v>22.6</v>
      </c>
      <c r="W220">
        <v>15</v>
      </c>
      <c r="X220" t="s">
        <v>195</v>
      </c>
    </row>
    <row r="221" spans="1:24">
      <c r="A221" t="str">
        <f>Hyperlink("https://www.diodes.com/part/view/DMN31D5UDAQ","DMN31D5UDAQ")</f>
        <v>DMN31D5UDAQ</v>
      </c>
      <c r="B221" t="str">
        <f>Hyperlink("https://www.diodes.com/assets/Datasheets/DMN31D5UDAQ.pdf","DMN31D5UDAQ Datasheet")</f>
        <v>DMN31D5UDAQ Datasheet</v>
      </c>
      <c r="C221" t="s">
        <v>564</v>
      </c>
      <c r="D221" t="s">
        <v>25</v>
      </c>
      <c r="E221" t="s">
        <v>32</v>
      </c>
      <c r="F221" t="s">
        <v>27</v>
      </c>
      <c r="G221" t="s">
        <v>25</v>
      </c>
      <c r="H221">
        <v>30</v>
      </c>
      <c r="I221">
        <v>12</v>
      </c>
      <c r="J221">
        <v>0.4</v>
      </c>
      <c r="L221">
        <v>0.37</v>
      </c>
      <c r="O221">
        <v>1500</v>
      </c>
      <c r="P221">
        <v>2000</v>
      </c>
      <c r="Q221">
        <v>3000</v>
      </c>
      <c r="R221">
        <v>0.4</v>
      </c>
      <c r="S221">
        <v>1</v>
      </c>
      <c r="T221">
        <v>0.38</v>
      </c>
      <c r="V221">
        <v>22.6</v>
      </c>
      <c r="W221">
        <v>15</v>
      </c>
      <c r="X221" t="s">
        <v>195</v>
      </c>
    </row>
    <row r="222" spans="1:24">
      <c r="A222" t="str">
        <f>Hyperlink("https://www.diodes.com/part/view/DMN31D5UDJ","DMN31D5UDJ")</f>
        <v>DMN31D5UDJ</v>
      </c>
      <c r="B222" t="str">
        <f>Hyperlink("https://www.diodes.com/assets/Datasheets/DMN31D5UDJ.pdf","DMN31D5UDJ Datasheet")</f>
        <v>DMN31D5UDJ Datasheet</v>
      </c>
      <c r="C222" t="s">
        <v>24</v>
      </c>
      <c r="D222" t="s">
        <v>28</v>
      </c>
      <c r="E222" t="s">
        <v>26</v>
      </c>
      <c r="F222" t="s">
        <v>27</v>
      </c>
      <c r="G222" t="s">
        <v>25</v>
      </c>
      <c r="H222">
        <v>30</v>
      </c>
      <c r="I222">
        <v>12</v>
      </c>
      <c r="J222">
        <v>0.22</v>
      </c>
      <c r="L222">
        <v>0.35</v>
      </c>
      <c r="O222">
        <v>1500</v>
      </c>
      <c r="P222">
        <v>2000</v>
      </c>
      <c r="Q222">
        <v>3000</v>
      </c>
      <c r="S222">
        <v>1</v>
      </c>
      <c r="T222">
        <v>0.38</v>
      </c>
      <c r="V222">
        <v>22.6</v>
      </c>
      <c r="W222">
        <v>15</v>
      </c>
      <c r="X222" t="s">
        <v>244</v>
      </c>
    </row>
    <row r="223" spans="1:24">
      <c r="A223" t="str">
        <f>Hyperlink("https://www.diodes.com/part/view/DMN31D5UDW","DMN31D5UDW")</f>
        <v>DMN31D5UDW</v>
      </c>
      <c r="B223" t="str">
        <f>Hyperlink("https://www.diodes.com/assets/Datasheets/DMN31D5UDW.pdf","DMN31D5UDW Datasheet")</f>
        <v>DMN31D5UDW Datasheet</v>
      </c>
      <c r="C223" t="s">
        <v>533</v>
      </c>
      <c r="D223" t="s">
        <v>28</v>
      </c>
      <c r="E223" t="s">
        <v>26</v>
      </c>
      <c r="F223" t="s">
        <v>27</v>
      </c>
      <c r="G223" t="s">
        <v>25</v>
      </c>
      <c r="H223">
        <v>30</v>
      </c>
      <c r="I223">
        <v>12</v>
      </c>
      <c r="J223">
        <v>0.43</v>
      </c>
      <c r="L223">
        <v>0.43</v>
      </c>
      <c r="O223">
        <v>1500</v>
      </c>
      <c r="P223">
        <v>2000</v>
      </c>
      <c r="Q223">
        <v>3000</v>
      </c>
      <c r="R223">
        <v>0.5</v>
      </c>
      <c r="S223">
        <v>0.9</v>
      </c>
      <c r="T223">
        <v>0.3</v>
      </c>
      <c r="V223">
        <v>15.4</v>
      </c>
      <c r="W223">
        <v>15</v>
      </c>
      <c r="X223" t="s">
        <v>31</v>
      </c>
    </row>
    <row r="224" spans="1:24">
      <c r="A224" t="str">
        <f>Hyperlink("https://www.diodes.com/part/view/DMN3270UVT","DMN3270UVT")</f>
        <v>DMN3270UVT</v>
      </c>
      <c r="B224" t="str">
        <f>Hyperlink("https://www.diodes.com/assets/Datasheets/DMN3270UVT.pdf","DMN3270UVT Datasheet")</f>
        <v>DMN3270UVT Datasheet</v>
      </c>
      <c r="C224" t="s">
        <v>535</v>
      </c>
      <c r="D224" t="s">
        <v>28</v>
      </c>
      <c r="E224" t="s">
        <v>26</v>
      </c>
      <c r="F224" t="s">
        <v>27</v>
      </c>
      <c r="G224" t="s">
        <v>28</v>
      </c>
      <c r="H224">
        <v>30</v>
      </c>
      <c r="I224" t="s">
        <v>565</v>
      </c>
      <c r="J224">
        <v>1.6</v>
      </c>
      <c r="L224">
        <v>1.08</v>
      </c>
      <c r="O224">
        <v>270</v>
      </c>
      <c r="P224">
        <v>350</v>
      </c>
      <c r="S224">
        <v>0.9</v>
      </c>
      <c r="T224">
        <v>3.07</v>
      </c>
      <c r="V224">
        <v>161</v>
      </c>
      <c r="W224">
        <v>15</v>
      </c>
      <c r="X224" t="s">
        <v>98</v>
      </c>
    </row>
    <row r="225" spans="1:24">
      <c r="A225" t="str">
        <f>Hyperlink("https://www.diodes.com/part/view/DMN32D0LV","DMN32D0LV")</f>
        <v>DMN32D0LV</v>
      </c>
      <c r="B225" t="str">
        <f>Hyperlink("https://www.diodes.com/assets/Datasheets/DMN32D0LV.pdf","DMN32D0LV Datasheet")</f>
        <v>DMN32D0LV Datasheet</v>
      </c>
      <c r="C225" t="s">
        <v>566</v>
      </c>
      <c r="D225" t="s">
        <v>28</v>
      </c>
      <c r="E225" t="s">
        <v>26</v>
      </c>
      <c r="F225" t="s">
        <v>27</v>
      </c>
      <c r="G225" t="s">
        <v>25</v>
      </c>
      <c r="H225">
        <v>30</v>
      </c>
      <c r="I225">
        <v>10</v>
      </c>
      <c r="J225">
        <v>0.68</v>
      </c>
      <c r="L225">
        <v>0.48</v>
      </c>
      <c r="O225">
        <v>1200</v>
      </c>
      <c r="P225">
        <v>1500</v>
      </c>
      <c r="Q225">
        <v>2200</v>
      </c>
      <c r="R225">
        <v>0.6</v>
      </c>
      <c r="S225">
        <v>1.2</v>
      </c>
      <c r="T225">
        <v>0.62</v>
      </c>
      <c r="V225">
        <v>44.8</v>
      </c>
      <c r="W225">
        <v>15</v>
      </c>
      <c r="X225" t="s">
        <v>35</v>
      </c>
    </row>
    <row r="226" spans="1:24">
      <c r="A226" t="str">
        <f>Hyperlink("https://www.diodes.com/part/view/DMN32D0LVQ","DMN32D0LVQ")</f>
        <v>DMN32D0LVQ</v>
      </c>
      <c r="B226" t="str">
        <f>Hyperlink("https://www.diodes.com/assets/Datasheets/DMN32D0LVQ.pdf","DMN32D0LVQ Datasheet")</f>
        <v>DMN32D0LVQ Datasheet</v>
      </c>
      <c r="C226" t="s">
        <v>566</v>
      </c>
      <c r="D226" t="s">
        <v>25</v>
      </c>
      <c r="E226" t="s">
        <v>32</v>
      </c>
      <c r="F226" t="s">
        <v>27</v>
      </c>
      <c r="G226" t="s">
        <v>25</v>
      </c>
      <c r="H226">
        <v>30</v>
      </c>
      <c r="I226">
        <v>10</v>
      </c>
      <c r="J226">
        <v>0.68</v>
      </c>
      <c r="L226">
        <v>0.48</v>
      </c>
      <c r="O226">
        <v>1200</v>
      </c>
      <c r="P226">
        <v>1500</v>
      </c>
      <c r="Q226">
        <v>2200</v>
      </c>
      <c r="R226">
        <v>0.6</v>
      </c>
      <c r="S226">
        <v>1.2</v>
      </c>
      <c r="T226">
        <v>0.62</v>
      </c>
      <c r="V226">
        <v>44.8</v>
      </c>
      <c r="W226">
        <v>15</v>
      </c>
      <c r="X226" t="s">
        <v>35</v>
      </c>
    </row>
    <row r="227" spans="1:24">
      <c r="A227" t="str">
        <f>Hyperlink("https://www.diodes.com/part/view/DMN32D2LDF","DMN32D2LDF")</f>
        <v>DMN32D2LDF</v>
      </c>
      <c r="B227" t="str">
        <f>Hyperlink("https://www.diodes.com/assets/Datasheets/ds31238.pdf","DMN32D2LDF Datasheet")</f>
        <v>DMN32D2LDF Datasheet</v>
      </c>
      <c r="C227" t="s">
        <v>567</v>
      </c>
      <c r="D227" t="s">
        <v>25</v>
      </c>
      <c r="E227" t="s">
        <v>26</v>
      </c>
      <c r="F227" t="s">
        <v>27</v>
      </c>
      <c r="G227" t="s">
        <v>25</v>
      </c>
      <c r="H227">
        <v>30</v>
      </c>
      <c r="I227">
        <v>10</v>
      </c>
      <c r="J227">
        <v>0.4</v>
      </c>
      <c r="L227">
        <v>0.28</v>
      </c>
      <c r="O227">
        <v>1200</v>
      </c>
      <c r="P227">
        <v>1500</v>
      </c>
      <c r="Q227">
        <v>2200</v>
      </c>
      <c r="S227">
        <v>1.2</v>
      </c>
      <c r="V227">
        <v>39</v>
      </c>
      <c r="X227" t="s">
        <v>568</v>
      </c>
    </row>
    <row r="228" spans="1:24">
      <c r="A228" t="str">
        <f>Hyperlink("https://www.diodes.com/part/view/DMN32D4SDW","DMN32D4SDW")</f>
        <v>DMN32D4SDW</v>
      </c>
      <c r="B228" t="str">
        <f>Hyperlink("https://www.diodes.com/assets/Datasheets/DMN32D4SDW.pdf","DMN32D4SDW Datasheet")</f>
        <v>DMN32D4SDW Datasheet</v>
      </c>
      <c r="C228" t="s">
        <v>24</v>
      </c>
      <c r="D228" t="s">
        <v>28</v>
      </c>
      <c r="E228" t="s">
        <v>26</v>
      </c>
      <c r="F228" t="s">
        <v>27</v>
      </c>
      <c r="G228" t="s">
        <v>25</v>
      </c>
      <c r="H228">
        <v>30</v>
      </c>
      <c r="I228">
        <v>20</v>
      </c>
      <c r="J228">
        <v>0.65</v>
      </c>
      <c r="L228">
        <v>0.35</v>
      </c>
      <c r="N228">
        <v>400</v>
      </c>
      <c r="O228">
        <v>700</v>
      </c>
      <c r="S228">
        <v>1.6</v>
      </c>
      <c r="T228">
        <v>0.6</v>
      </c>
      <c r="U228">
        <v>1.3</v>
      </c>
      <c r="V228">
        <v>50</v>
      </c>
      <c r="W228">
        <v>15</v>
      </c>
      <c r="X228" t="s">
        <v>31</v>
      </c>
    </row>
    <row r="229" spans="1:24">
      <c r="A229" t="str">
        <f>Hyperlink("https://www.diodes.com/part/view/DMN3350LDW","DMN3350LDW")</f>
        <v>DMN3350LDW</v>
      </c>
      <c r="B229" t="str">
        <f>Hyperlink("https://www.diodes.com/assets/Datasheets/DMN3350LDW.pdf","DMN3350LDW Datasheet")</f>
        <v>DMN3350LDW Datasheet</v>
      </c>
      <c r="C229" t="s">
        <v>533</v>
      </c>
      <c r="D229" t="s">
        <v>28</v>
      </c>
      <c r="E229" t="s">
        <v>26</v>
      </c>
      <c r="F229" t="s">
        <v>27</v>
      </c>
      <c r="G229" t="s">
        <v>25</v>
      </c>
      <c r="H229">
        <v>30</v>
      </c>
      <c r="I229">
        <v>20</v>
      </c>
      <c r="J229">
        <v>0.89</v>
      </c>
      <c r="L229">
        <v>0.48</v>
      </c>
      <c r="N229">
        <v>400</v>
      </c>
      <c r="O229">
        <v>700</v>
      </c>
      <c r="R229">
        <v>0.8</v>
      </c>
      <c r="S229">
        <v>1.6</v>
      </c>
      <c r="T229">
        <v>1.1</v>
      </c>
      <c r="V229">
        <v>38.4</v>
      </c>
      <c r="W229">
        <v>15</v>
      </c>
      <c r="X229" t="s">
        <v>31</v>
      </c>
    </row>
    <row r="230" spans="1:24">
      <c r="A230" t="str">
        <f>Hyperlink("https://www.diodes.com/part/view/DMN3350LDWQ","DMN3350LDWQ")</f>
        <v>DMN3350LDWQ</v>
      </c>
      <c r="B230" t="str">
        <f>Hyperlink("https://www.diodes.com/assets/Datasheets/DMN3350LDWQ.pdf","DMN3350LDWQ Datasheet")</f>
        <v>DMN3350LDWQ Datasheet</v>
      </c>
      <c r="C230" t="s">
        <v>533</v>
      </c>
      <c r="D230" t="s">
        <v>25</v>
      </c>
      <c r="E230" t="s">
        <v>32</v>
      </c>
      <c r="F230" t="s">
        <v>27</v>
      </c>
      <c r="G230" t="s">
        <v>25</v>
      </c>
      <c r="H230">
        <v>30</v>
      </c>
      <c r="I230">
        <v>20</v>
      </c>
      <c r="J230">
        <v>0.89</v>
      </c>
      <c r="L230">
        <v>0.48</v>
      </c>
      <c r="N230">
        <v>400</v>
      </c>
      <c r="O230">
        <v>700</v>
      </c>
      <c r="R230">
        <v>0.8</v>
      </c>
      <c r="S230">
        <v>1.6</v>
      </c>
      <c r="T230">
        <v>1.1</v>
      </c>
      <c r="V230">
        <v>38.4</v>
      </c>
      <c r="W230">
        <v>15</v>
      </c>
      <c r="X230" t="s">
        <v>31</v>
      </c>
    </row>
    <row r="231" spans="1:24">
      <c r="A231" t="str">
        <f>Hyperlink("https://www.diodes.com/part/view/DMN33D8LDW","DMN33D8LDW")</f>
        <v>DMN33D8LDW</v>
      </c>
      <c r="B231" t="str">
        <f>Hyperlink("https://www.diodes.com/assets/Datasheets/DMN33D8LDW.pdf","DMN33D8LDW Datasheet")</f>
        <v>DMN33D8LDW Datasheet</v>
      </c>
      <c r="C231" t="s">
        <v>24</v>
      </c>
      <c r="D231" t="s">
        <v>25</v>
      </c>
      <c r="E231" t="s">
        <v>26</v>
      </c>
      <c r="F231" t="s">
        <v>27</v>
      </c>
      <c r="G231" t="s">
        <v>25</v>
      </c>
      <c r="H231">
        <v>30</v>
      </c>
      <c r="I231">
        <v>20</v>
      </c>
      <c r="J231">
        <v>0.25</v>
      </c>
      <c r="L231">
        <v>0.35</v>
      </c>
      <c r="N231">
        <v>2400</v>
      </c>
      <c r="O231">
        <v>3000</v>
      </c>
      <c r="P231">
        <v>7000</v>
      </c>
      <c r="S231">
        <v>1.5</v>
      </c>
      <c r="T231">
        <v>0.55</v>
      </c>
      <c r="U231">
        <v>1.23</v>
      </c>
      <c r="V231">
        <v>48</v>
      </c>
      <c r="X231" t="s">
        <v>31</v>
      </c>
    </row>
    <row r="232" spans="1:24">
      <c r="A232" t="str">
        <f>Hyperlink("https://www.diodes.com/part/view/DMN33D8LDWQ","DMN33D8LDWQ")</f>
        <v>DMN33D8LDWQ</v>
      </c>
      <c r="B232" t="str">
        <f>Hyperlink("https://www.diodes.com/assets/Datasheets/DMN33D8LDWQ.pdf","DMN33D8LDWQ Datasheet")</f>
        <v>DMN33D8LDWQ Datasheet</v>
      </c>
      <c r="C232" t="s">
        <v>24</v>
      </c>
      <c r="D232" t="s">
        <v>25</v>
      </c>
      <c r="E232" t="s">
        <v>32</v>
      </c>
      <c r="F232" t="s">
        <v>27</v>
      </c>
      <c r="G232" t="s">
        <v>25</v>
      </c>
      <c r="H232">
        <v>30</v>
      </c>
      <c r="I232">
        <v>20</v>
      </c>
      <c r="J232">
        <v>0.25</v>
      </c>
      <c r="L232">
        <v>0.35</v>
      </c>
      <c r="N232">
        <v>2400</v>
      </c>
      <c r="O232">
        <v>3000</v>
      </c>
      <c r="P232">
        <v>7000</v>
      </c>
      <c r="S232">
        <v>1.5</v>
      </c>
      <c r="T232">
        <v>0.55</v>
      </c>
      <c r="U232">
        <v>1.23</v>
      </c>
      <c r="V232">
        <v>48</v>
      </c>
      <c r="W232">
        <v>5</v>
      </c>
      <c r="X232" t="s">
        <v>31</v>
      </c>
    </row>
    <row r="233" spans="1:24">
      <c r="A233" t="str">
        <f>Hyperlink("https://www.diodes.com/part/view/DMN33D8LV","DMN33D8LV")</f>
        <v>DMN33D8LV</v>
      </c>
      <c r="B233" t="str">
        <f>Hyperlink("https://www.diodes.com/assets/Datasheets/DMN33D8LV.pdf","DMN33D8LV Datasheet")</f>
        <v>DMN33D8LV Datasheet</v>
      </c>
      <c r="C233" t="s">
        <v>24</v>
      </c>
      <c r="D233" t="s">
        <v>25</v>
      </c>
      <c r="E233" t="s">
        <v>26</v>
      </c>
      <c r="F233" t="s">
        <v>27</v>
      </c>
      <c r="G233" t="s">
        <v>25</v>
      </c>
      <c r="H233">
        <v>30</v>
      </c>
      <c r="I233">
        <v>20</v>
      </c>
      <c r="J233">
        <v>0.35</v>
      </c>
      <c r="L233">
        <v>0.43</v>
      </c>
      <c r="N233">
        <v>2400</v>
      </c>
      <c r="O233">
        <v>3000</v>
      </c>
      <c r="P233">
        <v>7000</v>
      </c>
      <c r="S233">
        <v>1.5</v>
      </c>
      <c r="T233">
        <v>0.55</v>
      </c>
      <c r="U233">
        <v>1.23</v>
      </c>
      <c r="V233">
        <v>48</v>
      </c>
      <c r="W233">
        <v>48</v>
      </c>
      <c r="X233" t="s">
        <v>35</v>
      </c>
    </row>
    <row r="234" spans="1:24">
      <c r="A234" t="str">
        <f>Hyperlink("https://www.diodes.com/part/view/DMN33D8LVQ","DMN33D8LVQ")</f>
        <v>DMN33D8LVQ</v>
      </c>
      <c r="B234" t="str">
        <f>Hyperlink("https://www.diodes.com/assets/Datasheets/DMN33D8LVQ.pdf","DMN33D8LVQ Datasheet")</f>
        <v>DMN33D8LVQ Datasheet</v>
      </c>
      <c r="C234" t="s">
        <v>533</v>
      </c>
      <c r="D234" t="s">
        <v>25</v>
      </c>
      <c r="E234" t="s">
        <v>32</v>
      </c>
      <c r="F234" t="s">
        <v>27</v>
      </c>
      <c r="G234" t="s">
        <v>25</v>
      </c>
      <c r="H234">
        <v>30</v>
      </c>
      <c r="I234">
        <v>20</v>
      </c>
      <c r="J234">
        <v>0.35</v>
      </c>
      <c r="L234">
        <v>0.43</v>
      </c>
      <c r="N234">
        <v>2400</v>
      </c>
      <c r="O234">
        <v>3000</v>
      </c>
      <c r="P234">
        <v>7000</v>
      </c>
      <c r="R234">
        <v>0.8</v>
      </c>
      <c r="S234">
        <v>1.5</v>
      </c>
      <c r="T234">
        <v>0.5</v>
      </c>
      <c r="V234">
        <v>48</v>
      </c>
      <c r="W234">
        <v>5</v>
      </c>
      <c r="X234" t="s">
        <v>35</v>
      </c>
    </row>
    <row r="235" spans="1:24">
      <c r="A235" t="str">
        <f>Hyperlink("https://www.diodes.com/part/view/DMN33D9LV","DMN33D9LV")</f>
        <v>DMN33D9LV</v>
      </c>
      <c r="B235" t="str">
        <f>Hyperlink("https://www.diodes.com/assets/Datasheets/DMN33D9LV.pdf","DMN33D9LV Datasheet")</f>
        <v>DMN33D9LV Datasheet</v>
      </c>
      <c r="C235" t="s">
        <v>24</v>
      </c>
      <c r="D235" t="s">
        <v>28</v>
      </c>
      <c r="E235" t="s">
        <v>26</v>
      </c>
      <c r="F235" t="s">
        <v>27</v>
      </c>
      <c r="G235" t="s">
        <v>25</v>
      </c>
      <c r="H235">
        <v>30</v>
      </c>
      <c r="I235">
        <v>20</v>
      </c>
      <c r="J235">
        <v>0.35</v>
      </c>
      <c r="L235">
        <v>0.43</v>
      </c>
      <c r="N235">
        <v>2400</v>
      </c>
      <c r="O235">
        <v>3000</v>
      </c>
      <c r="P235">
        <v>7000</v>
      </c>
      <c r="S235">
        <v>1.4</v>
      </c>
      <c r="T235">
        <v>0.55</v>
      </c>
      <c r="U235">
        <v>1.23</v>
      </c>
      <c r="V235">
        <v>48</v>
      </c>
      <c r="W235">
        <v>5</v>
      </c>
      <c r="X235" t="s">
        <v>35</v>
      </c>
    </row>
    <row r="236" spans="1:24">
      <c r="A236" t="str">
        <f>Hyperlink("https://www.diodes.com/part/view/DMN3401LDW","DMN3401LDW")</f>
        <v>DMN3401LDW</v>
      </c>
      <c r="B236" t="str">
        <f>Hyperlink("https://www.diodes.com/assets/Datasheets/DMN3401LDW.pdf","DMN3401LDW Datasheet")</f>
        <v>DMN3401LDW Datasheet</v>
      </c>
      <c r="C236" t="s">
        <v>549</v>
      </c>
      <c r="D236" t="s">
        <v>28</v>
      </c>
      <c r="E236" t="s">
        <v>26</v>
      </c>
      <c r="F236" t="s">
        <v>27</v>
      </c>
      <c r="G236" t="s">
        <v>25</v>
      </c>
      <c r="H236">
        <v>30</v>
      </c>
      <c r="I236">
        <v>20</v>
      </c>
      <c r="J236">
        <v>0.8</v>
      </c>
      <c r="L236">
        <v>0.35</v>
      </c>
      <c r="N236">
        <v>400</v>
      </c>
      <c r="O236">
        <v>700</v>
      </c>
      <c r="S236">
        <v>1.6</v>
      </c>
      <c r="T236">
        <v>0.5</v>
      </c>
      <c r="U236">
        <v>1.2</v>
      </c>
      <c r="V236">
        <v>50</v>
      </c>
      <c r="W236">
        <v>15</v>
      </c>
      <c r="X236" t="s">
        <v>31</v>
      </c>
    </row>
    <row r="237" spans="1:24">
      <c r="A237" t="str">
        <f>Hyperlink("https://www.diodes.com/part/view/DMN3401LDWQ","DMN3401LDWQ")</f>
        <v>DMN3401LDWQ</v>
      </c>
      <c r="B237" t="str">
        <f>Hyperlink("https://www.diodes.com/assets/Datasheets/DMN3401LDWQ.pdf","DMN3401LDWQ Datasheet")</f>
        <v>DMN3401LDWQ Datasheet</v>
      </c>
      <c r="C237" t="s">
        <v>24</v>
      </c>
      <c r="D237" t="s">
        <v>25</v>
      </c>
      <c r="E237" t="s">
        <v>32</v>
      </c>
      <c r="F237" t="s">
        <v>27</v>
      </c>
      <c r="G237" t="s">
        <v>25</v>
      </c>
      <c r="H237">
        <v>30</v>
      </c>
      <c r="I237">
        <v>20</v>
      </c>
      <c r="J237">
        <v>0.8</v>
      </c>
      <c r="L237">
        <v>0.35</v>
      </c>
      <c r="N237">
        <v>400</v>
      </c>
      <c r="O237">
        <v>700</v>
      </c>
      <c r="S237">
        <v>1.6</v>
      </c>
      <c r="T237">
        <v>0.5</v>
      </c>
      <c r="U237">
        <v>1.2</v>
      </c>
      <c r="V237">
        <v>50</v>
      </c>
      <c r="W237">
        <v>15</v>
      </c>
      <c r="X237" t="s">
        <v>31</v>
      </c>
    </row>
    <row r="238" spans="1:24">
      <c r="A238" t="str">
        <f>Hyperlink("https://www.diodes.com/part/view/DMN3401LV","DMN3401LV")</f>
        <v>DMN3401LV</v>
      </c>
      <c r="B238" t="str">
        <f>Hyperlink("https://www.diodes.com/assets/Datasheets/DMN3401LV.pdf","DMN3401LV Datasheet")</f>
        <v>DMN3401LV Datasheet</v>
      </c>
      <c r="C238" t="s">
        <v>24</v>
      </c>
      <c r="D238" t="s">
        <v>28</v>
      </c>
      <c r="E238" t="s">
        <v>26</v>
      </c>
      <c r="F238" t="s">
        <v>27</v>
      </c>
      <c r="G238" t="s">
        <v>25</v>
      </c>
      <c r="H238">
        <v>30</v>
      </c>
      <c r="I238">
        <v>20</v>
      </c>
      <c r="J238">
        <v>0.8</v>
      </c>
      <c r="L238">
        <v>0.5</v>
      </c>
      <c r="N238">
        <v>400</v>
      </c>
      <c r="O238">
        <v>700</v>
      </c>
      <c r="R238">
        <v>0.8</v>
      </c>
      <c r="S238">
        <v>1.6</v>
      </c>
      <c r="T238">
        <v>0.5</v>
      </c>
      <c r="V238">
        <v>50</v>
      </c>
      <c r="W238">
        <v>15</v>
      </c>
      <c r="X238" t="s">
        <v>35</v>
      </c>
    </row>
    <row r="239" spans="1:24">
      <c r="A239" t="str">
        <f>Hyperlink("https://www.diodes.com/part/view/DMN3401LVQ","DMN3401LVQ")</f>
        <v>DMN3401LVQ</v>
      </c>
      <c r="B239" t="str">
        <f>Hyperlink("https://www.diodes.com/assets/Datasheets/DMN3401LVQ.pdf","DMN3401LVQ Datasheet")</f>
        <v>DMN3401LVQ Datasheet</v>
      </c>
      <c r="C239" t="s">
        <v>533</v>
      </c>
      <c r="D239" t="s">
        <v>25</v>
      </c>
      <c r="E239" t="s">
        <v>32</v>
      </c>
      <c r="F239" t="s">
        <v>27</v>
      </c>
      <c r="G239" t="s">
        <v>25</v>
      </c>
      <c r="H239">
        <v>30</v>
      </c>
      <c r="I239">
        <v>20</v>
      </c>
      <c r="J239">
        <v>0.8</v>
      </c>
      <c r="L239">
        <v>0.5</v>
      </c>
      <c r="N239">
        <v>400</v>
      </c>
      <c r="O239">
        <v>700</v>
      </c>
      <c r="R239">
        <v>0.8</v>
      </c>
      <c r="S239">
        <v>1.6</v>
      </c>
      <c r="T239">
        <v>0.5</v>
      </c>
      <c r="V239">
        <v>50</v>
      </c>
      <c r="W239">
        <v>15</v>
      </c>
      <c r="X239" t="s">
        <v>35</v>
      </c>
    </row>
    <row r="240" spans="1:24">
      <c r="A240" t="str">
        <f>Hyperlink("https://www.diodes.com/part/view/DMN3732UVT","DMN3732UVT")</f>
        <v>DMN3732UVT</v>
      </c>
      <c r="B240" t="str">
        <f>Hyperlink("https://www.diodes.com/assets/Datasheets/DMN3732UVT.pdf","DMN3732UVT Datasheet")</f>
        <v>DMN3732UVT Datasheet</v>
      </c>
      <c r="C240" t="s">
        <v>533</v>
      </c>
      <c r="D240" t="s">
        <v>28</v>
      </c>
      <c r="E240" t="s">
        <v>26</v>
      </c>
      <c r="F240" t="s">
        <v>27</v>
      </c>
      <c r="G240" t="s">
        <v>28</v>
      </c>
      <c r="H240">
        <v>30</v>
      </c>
      <c r="I240">
        <v>8</v>
      </c>
      <c r="J240">
        <v>1.1</v>
      </c>
      <c r="L240">
        <v>0.8</v>
      </c>
      <c r="O240">
        <v>460</v>
      </c>
      <c r="P240">
        <v>560</v>
      </c>
      <c r="Q240">
        <v>730</v>
      </c>
      <c r="R240">
        <v>0.45</v>
      </c>
      <c r="S240">
        <v>0.95</v>
      </c>
      <c r="T240">
        <v>0.9</v>
      </c>
      <c r="V240">
        <v>40.8</v>
      </c>
      <c r="W240">
        <v>25</v>
      </c>
      <c r="X240" t="s">
        <v>98</v>
      </c>
    </row>
    <row r="241" spans="1:24">
      <c r="A241" t="str">
        <f>Hyperlink("https://www.diodes.com/part/view/DMN3732UVTQ","DMN3732UVTQ")</f>
        <v>DMN3732UVTQ</v>
      </c>
      <c r="B241" t="str">
        <f>Hyperlink("https://www.diodes.com/assets/Datasheets/DMN3732UVTQ.pdf","DMN3732UVTQ Datasheet")</f>
        <v>DMN3732UVTQ Datasheet</v>
      </c>
      <c r="C241" t="s">
        <v>533</v>
      </c>
      <c r="D241" t="s">
        <v>25</v>
      </c>
      <c r="E241" t="s">
        <v>32</v>
      </c>
      <c r="F241" t="s">
        <v>27</v>
      </c>
      <c r="G241" t="s">
        <v>28</v>
      </c>
      <c r="H241">
        <v>30</v>
      </c>
      <c r="I241">
        <v>8</v>
      </c>
      <c r="J241">
        <v>1.1</v>
      </c>
      <c r="L241">
        <v>0.8</v>
      </c>
      <c r="O241">
        <v>460</v>
      </c>
      <c r="P241">
        <v>560</v>
      </c>
      <c r="Q241">
        <v>730</v>
      </c>
      <c r="R241">
        <v>0.45</v>
      </c>
      <c r="S241">
        <v>0.95</v>
      </c>
      <c r="T241">
        <v>0.9</v>
      </c>
      <c r="V241">
        <v>40.8</v>
      </c>
      <c r="W241">
        <v>25</v>
      </c>
      <c r="X241" t="s">
        <v>98</v>
      </c>
    </row>
    <row r="242" spans="1:24">
      <c r="A242" t="str">
        <f>Hyperlink("https://www.diodes.com/part/view/DMN4026SSD","DMN4026SSD")</f>
        <v>DMN4026SSD</v>
      </c>
      <c r="B242" t="str">
        <f>Hyperlink("https://www.diodes.com/assets/Datasheets/DMN4026SSD.pdf","DMN4026SSD Datasheet")</f>
        <v>DMN4026SSD Datasheet</v>
      </c>
      <c r="C242" t="s">
        <v>569</v>
      </c>
      <c r="D242" t="s">
        <v>25</v>
      </c>
      <c r="E242" t="s">
        <v>26</v>
      </c>
      <c r="F242" t="s">
        <v>27</v>
      </c>
      <c r="G242" t="s">
        <v>28</v>
      </c>
      <c r="H242">
        <v>40</v>
      </c>
      <c r="I242">
        <v>20</v>
      </c>
      <c r="J242">
        <v>9</v>
      </c>
      <c r="L242">
        <v>1.8</v>
      </c>
      <c r="N242">
        <v>24</v>
      </c>
      <c r="O242">
        <v>32</v>
      </c>
      <c r="S242">
        <v>3</v>
      </c>
      <c r="T242">
        <v>8.8</v>
      </c>
      <c r="U242">
        <v>19.1</v>
      </c>
      <c r="V242">
        <v>1060</v>
      </c>
      <c r="X242" t="s">
        <v>125</v>
      </c>
    </row>
    <row r="243" spans="1:24">
      <c r="A243" t="str">
        <f>Hyperlink("https://www.diodes.com/part/view/DMN4027SSD","DMN4027SSD")</f>
        <v>DMN4027SSD</v>
      </c>
      <c r="B243" t="str">
        <f>Hyperlink("https://www.diodes.com/assets/Datasheets/DMN4027SSD.pdf","DMN4027SSD Datasheet")</f>
        <v>DMN4027SSD Datasheet</v>
      </c>
      <c r="C243" t="s">
        <v>24</v>
      </c>
      <c r="D243" t="s">
        <v>25</v>
      </c>
      <c r="E243" t="s">
        <v>26</v>
      </c>
      <c r="F243" t="s">
        <v>27</v>
      </c>
      <c r="G243" t="s">
        <v>28</v>
      </c>
      <c r="H243">
        <v>40</v>
      </c>
      <c r="I243">
        <v>20</v>
      </c>
      <c r="J243">
        <v>7.1</v>
      </c>
      <c r="L243">
        <v>2.1</v>
      </c>
      <c r="N243">
        <v>27</v>
      </c>
      <c r="O243">
        <v>47</v>
      </c>
      <c r="S243">
        <v>3</v>
      </c>
      <c r="T243">
        <v>6.3</v>
      </c>
      <c r="U243">
        <v>12.9</v>
      </c>
      <c r="V243">
        <v>604</v>
      </c>
      <c r="X243" t="s">
        <v>125</v>
      </c>
    </row>
    <row r="244" spans="1:24">
      <c r="A244" t="str">
        <f>Hyperlink("https://www.diodes.com/part/view/DMN4031SSDQ","DMN4031SSDQ")</f>
        <v>DMN4031SSDQ</v>
      </c>
      <c r="B244" t="str">
        <f>Hyperlink("https://www.diodes.com/assets/Datasheets/products_inactive_data/DMN4031SSDQ.pdf","DMN4031SSDQ Datasheet")</f>
        <v>DMN4031SSDQ Datasheet</v>
      </c>
      <c r="C244" t="s">
        <v>24</v>
      </c>
      <c r="D244" t="s">
        <v>25</v>
      </c>
      <c r="E244" t="s">
        <v>32</v>
      </c>
      <c r="F244" t="s">
        <v>27</v>
      </c>
      <c r="G244" t="s">
        <v>28</v>
      </c>
      <c r="H244">
        <v>40</v>
      </c>
      <c r="I244">
        <v>20</v>
      </c>
      <c r="J244">
        <v>7</v>
      </c>
      <c r="L244">
        <v>2.6</v>
      </c>
      <c r="N244">
        <v>31</v>
      </c>
      <c r="O244">
        <v>50</v>
      </c>
      <c r="S244">
        <v>3</v>
      </c>
      <c r="T244">
        <v>8.4</v>
      </c>
      <c r="U244">
        <v>18.6</v>
      </c>
      <c r="V244">
        <v>945</v>
      </c>
      <c r="W244">
        <v>20</v>
      </c>
      <c r="X244" t="s">
        <v>125</v>
      </c>
    </row>
    <row r="245" spans="1:24">
      <c r="A245" t="str">
        <f>Hyperlink("https://www.diodes.com/part/view/DMN4034SSD","DMN4034SSD")</f>
        <v>DMN4034SSD</v>
      </c>
      <c r="B245" t="str">
        <f>Hyperlink("https://www.diodes.com/assets/Datasheets/DMN4034SSD.pdf","DMN4034SSD Datasheet")</f>
        <v>DMN4034SSD Datasheet</v>
      </c>
      <c r="C245" t="s">
        <v>24</v>
      </c>
      <c r="D245" t="s">
        <v>25</v>
      </c>
      <c r="E245" t="s">
        <v>26</v>
      </c>
      <c r="F245" t="s">
        <v>27</v>
      </c>
      <c r="G245" t="s">
        <v>28</v>
      </c>
      <c r="H245">
        <v>40</v>
      </c>
      <c r="I245">
        <v>20</v>
      </c>
      <c r="J245">
        <v>6.3</v>
      </c>
      <c r="L245">
        <v>1.8</v>
      </c>
      <c r="N245">
        <v>34</v>
      </c>
      <c r="O245">
        <v>59</v>
      </c>
      <c r="S245">
        <v>3</v>
      </c>
      <c r="T245">
        <v>4.9</v>
      </c>
      <c r="U245">
        <v>10</v>
      </c>
      <c r="V245">
        <v>453</v>
      </c>
      <c r="X245" t="s">
        <v>125</v>
      </c>
    </row>
    <row r="246" spans="1:24">
      <c r="A246" t="str">
        <f>Hyperlink("https://www.diodes.com/part/view/DMN52D0UDM","DMN52D0UDM")</f>
        <v>DMN52D0UDM</v>
      </c>
      <c r="B246" t="str">
        <f>Hyperlink("https://www.diodes.com/assets/Datasheets/DMN52D0UDM.pdf","DMN52D0UDM Datasheet")</f>
        <v>DMN52D0UDM Datasheet</v>
      </c>
      <c r="C246" t="s">
        <v>570</v>
      </c>
      <c r="D246" t="s">
        <v>28</v>
      </c>
      <c r="E246" t="s">
        <v>26</v>
      </c>
      <c r="F246" t="s">
        <v>27</v>
      </c>
      <c r="G246" t="s">
        <v>25</v>
      </c>
      <c r="H246">
        <v>50</v>
      </c>
      <c r="I246">
        <v>12</v>
      </c>
      <c r="J246" t="s">
        <v>571</v>
      </c>
      <c r="L246">
        <v>0.74</v>
      </c>
      <c r="O246" t="s">
        <v>572</v>
      </c>
      <c r="P246">
        <v>2500</v>
      </c>
      <c r="Q246">
        <v>4000</v>
      </c>
      <c r="R246">
        <v>0.49</v>
      </c>
      <c r="S246">
        <v>1</v>
      </c>
      <c r="T246">
        <v>0.9</v>
      </c>
      <c r="U246">
        <v>1.6</v>
      </c>
      <c r="V246">
        <v>42.4</v>
      </c>
      <c r="W246">
        <v>25</v>
      </c>
      <c r="X246" t="s">
        <v>231</v>
      </c>
    </row>
    <row r="247" spans="1:24">
      <c r="A247" t="str">
        <f>Hyperlink("https://www.diodes.com/part/view/DMN52D0UDMQ","DMN52D0UDMQ")</f>
        <v>DMN52D0UDMQ</v>
      </c>
      <c r="B247" t="str">
        <f>Hyperlink("https://www.diodes.com/assets/Datasheets/DMN52D0UDMQ.pdf","DMN52D0UDMQ Datasheet")</f>
        <v>DMN52D0UDMQ Datasheet</v>
      </c>
      <c r="C247" t="s">
        <v>570</v>
      </c>
      <c r="D247" t="s">
        <v>25</v>
      </c>
      <c r="E247" t="s">
        <v>32</v>
      </c>
      <c r="F247" t="s">
        <v>27</v>
      </c>
      <c r="G247" t="s">
        <v>25</v>
      </c>
      <c r="H247">
        <v>50</v>
      </c>
      <c r="I247">
        <v>12</v>
      </c>
      <c r="J247" t="s">
        <v>571</v>
      </c>
      <c r="L247">
        <v>0.74</v>
      </c>
      <c r="O247" t="s">
        <v>572</v>
      </c>
      <c r="P247">
        <v>2500</v>
      </c>
      <c r="Q247">
        <v>4000</v>
      </c>
      <c r="R247">
        <v>0.49</v>
      </c>
      <c r="S247">
        <v>1</v>
      </c>
      <c r="T247">
        <v>0.9</v>
      </c>
      <c r="U247">
        <v>1.6</v>
      </c>
      <c r="V247">
        <v>42.4</v>
      </c>
      <c r="W247">
        <v>25</v>
      </c>
      <c r="X247" t="s">
        <v>231</v>
      </c>
    </row>
    <row r="248" spans="1:24">
      <c r="A248" t="str">
        <f>Hyperlink("https://www.diodes.com/part/view/DMN52D0UDW","DMN52D0UDW")</f>
        <v>DMN52D0UDW</v>
      </c>
      <c r="B248" t="str">
        <f>Hyperlink("https://www.diodes.com/assets/Datasheets/DMN52D0UDW.pdf","DMN52D0UDW Datasheet")</f>
        <v>DMN52D0UDW Datasheet</v>
      </c>
      <c r="C248" t="s">
        <v>570</v>
      </c>
      <c r="D248" t="s">
        <v>28</v>
      </c>
      <c r="E248" t="s">
        <v>26</v>
      </c>
      <c r="F248" t="s">
        <v>27</v>
      </c>
      <c r="G248" t="s">
        <v>25</v>
      </c>
      <c r="H248">
        <v>50</v>
      </c>
      <c r="I248">
        <v>12</v>
      </c>
      <c r="J248" t="s">
        <v>573</v>
      </c>
      <c r="L248">
        <v>0.5</v>
      </c>
      <c r="O248" t="s">
        <v>574</v>
      </c>
      <c r="P248">
        <v>2500</v>
      </c>
      <c r="Q248">
        <v>4000</v>
      </c>
      <c r="R248">
        <v>0.49</v>
      </c>
      <c r="S248">
        <v>1</v>
      </c>
      <c r="T248">
        <v>0.7</v>
      </c>
      <c r="U248">
        <v>1.5</v>
      </c>
      <c r="V248">
        <v>42.3</v>
      </c>
      <c r="W248">
        <v>25</v>
      </c>
      <c r="X248" t="s">
        <v>31</v>
      </c>
    </row>
    <row r="249" spans="1:24">
      <c r="A249" t="str">
        <f>Hyperlink("https://www.diodes.com/part/view/DMN52D0UDWQ","DMN52D0UDWQ")</f>
        <v>DMN52D0UDWQ</v>
      </c>
      <c r="B249" t="str">
        <f>Hyperlink("https://www.diodes.com/assets/Datasheets/DMN52D0UDWQ.pdf","DMN52D0UDWQ Datasheet")</f>
        <v>DMN52D0UDWQ Datasheet</v>
      </c>
      <c r="C249" t="s">
        <v>570</v>
      </c>
      <c r="D249" t="s">
        <v>25</v>
      </c>
      <c r="E249" t="s">
        <v>32</v>
      </c>
      <c r="F249" t="s">
        <v>27</v>
      </c>
      <c r="G249" t="s">
        <v>25</v>
      </c>
      <c r="H249">
        <v>50</v>
      </c>
      <c r="I249">
        <v>12</v>
      </c>
      <c r="J249" t="s">
        <v>573</v>
      </c>
      <c r="L249">
        <v>0.5</v>
      </c>
      <c r="O249" t="s">
        <v>574</v>
      </c>
      <c r="P249">
        <v>2500</v>
      </c>
      <c r="Q249">
        <v>4000</v>
      </c>
      <c r="R249">
        <v>0.49</v>
      </c>
      <c r="S249">
        <v>1</v>
      </c>
      <c r="T249">
        <v>0.7</v>
      </c>
      <c r="U249">
        <v>1.5</v>
      </c>
      <c r="V249">
        <v>42.3</v>
      </c>
      <c r="W249">
        <v>25</v>
      </c>
      <c r="X249" t="s">
        <v>31</v>
      </c>
    </row>
    <row r="250" spans="1:24">
      <c r="A250" t="str">
        <f>Hyperlink("https://www.diodes.com/part/view/DMN52D0UV","DMN52D0UV")</f>
        <v>DMN52D0UV</v>
      </c>
      <c r="B250" t="str">
        <f>Hyperlink("https://www.diodes.com/assets/Datasheets/DMN52D0UV.pdf","DMN52D0UV Datasheet")</f>
        <v>DMN52D0UV Datasheet</v>
      </c>
      <c r="C250" t="s">
        <v>38</v>
      </c>
      <c r="D250" t="s">
        <v>28</v>
      </c>
      <c r="E250" t="s">
        <v>26</v>
      </c>
      <c r="F250" t="s">
        <v>27</v>
      </c>
      <c r="G250" t="s">
        <v>25</v>
      </c>
      <c r="H250">
        <v>50</v>
      </c>
      <c r="I250">
        <v>12</v>
      </c>
      <c r="J250" t="s">
        <v>575</v>
      </c>
      <c r="L250">
        <v>0.89</v>
      </c>
      <c r="O250" t="s">
        <v>576</v>
      </c>
      <c r="P250">
        <v>2500</v>
      </c>
      <c r="Q250">
        <v>4000</v>
      </c>
      <c r="R250">
        <v>0.49</v>
      </c>
      <c r="S250">
        <v>1</v>
      </c>
      <c r="T250">
        <v>0.8</v>
      </c>
      <c r="U250">
        <v>1.5</v>
      </c>
      <c r="V250">
        <v>39</v>
      </c>
      <c r="W250">
        <v>25</v>
      </c>
      <c r="X250" t="s">
        <v>35</v>
      </c>
    </row>
    <row r="251" spans="1:24">
      <c r="A251" t="str">
        <f>Hyperlink("https://www.diodes.com/part/view/DMN52D0UVA","DMN52D0UVA")</f>
        <v>DMN52D0UVA</v>
      </c>
      <c r="B251" t="str">
        <f>Hyperlink("https://www.diodes.com/assets/Datasheets/DMN52D0UVA.pdf","DMN52D0UVA Datasheet")</f>
        <v>DMN52D0UVA Datasheet</v>
      </c>
      <c r="C251" t="s">
        <v>577</v>
      </c>
      <c r="D251" t="s">
        <v>28</v>
      </c>
      <c r="E251" t="s">
        <v>26</v>
      </c>
      <c r="F251" t="s">
        <v>27</v>
      </c>
      <c r="G251" t="s">
        <v>25</v>
      </c>
      <c r="H251">
        <v>50</v>
      </c>
      <c r="I251">
        <v>12</v>
      </c>
      <c r="J251" t="s">
        <v>575</v>
      </c>
      <c r="L251">
        <v>0.89</v>
      </c>
      <c r="O251" t="s">
        <v>576</v>
      </c>
      <c r="P251">
        <v>2500</v>
      </c>
      <c r="Q251">
        <v>4000</v>
      </c>
      <c r="R251">
        <v>0.49</v>
      </c>
      <c r="S251">
        <v>1</v>
      </c>
      <c r="T251">
        <v>0.8</v>
      </c>
      <c r="U251">
        <v>1.5</v>
      </c>
      <c r="V251">
        <v>39</v>
      </c>
      <c r="W251">
        <v>25</v>
      </c>
      <c r="X251" t="s">
        <v>35</v>
      </c>
    </row>
    <row r="252" spans="1:24">
      <c r="A252" t="str">
        <f>Hyperlink("https://www.diodes.com/part/view/DMN52D0UVQ","DMN52D0UVQ")</f>
        <v>DMN52D0UVQ</v>
      </c>
      <c r="B252" t="str">
        <f>Hyperlink("https://www.diodes.com/assets/Datasheets/DMN52D0UVQ.pdf","DMN52D0UVQ Datasheet")</f>
        <v>DMN52D0UVQ Datasheet</v>
      </c>
      <c r="C252" t="s">
        <v>570</v>
      </c>
      <c r="D252" t="s">
        <v>25</v>
      </c>
      <c r="E252" t="s">
        <v>32</v>
      </c>
      <c r="F252" t="s">
        <v>27</v>
      </c>
      <c r="G252" t="s">
        <v>25</v>
      </c>
      <c r="H252">
        <v>50</v>
      </c>
      <c r="I252">
        <v>12</v>
      </c>
      <c r="J252" t="s">
        <v>578</v>
      </c>
      <c r="L252">
        <v>0.89</v>
      </c>
      <c r="O252" t="s">
        <v>572</v>
      </c>
      <c r="P252">
        <v>2500</v>
      </c>
      <c r="Q252">
        <v>4000</v>
      </c>
      <c r="R252">
        <v>0.49</v>
      </c>
      <c r="S252">
        <v>1</v>
      </c>
      <c r="T252">
        <v>0.8</v>
      </c>
      <c r="U252">
        <v>1.5</v>
      </c>
      <c r="V252">
        <v>39</v>
      </c>
      <c r="W252">
        <v>25</v>
      </c>
      <c r="X252" t="s">
        <v>35</v>
      </c>
    </row>
    <row r="253" spans="1:24">
      <c r="A253" t="str">
        <f>Hyperlink("https://www.diodes.com/part/view/DMN52D0UVT","DMN52D0UVT")</f>
        <v>DMN52D0UVT</v>
      </c>
      <c r="B253" t="str">
        <f>Hyperlink("https://www.diodes.com/assets/Datasheets/DMN52D0UVT.pdf","DMN52D0UVT Datasheet")</f>
        <v>DMN52D0UVT Datasheet</v>
      </c>
      <c r="C253" t="s">
        <v>570</v>
      </c>
      <c r="D253" t="s">
        <v>28</v>
      </c>
      <c r="E253" t="s">
        <v>26</v>
      </c>
      <c r="F253" t="s">
        <v>27</v>
      </c>
      <c r="G253" t="s">
        <v>25</v>
      </c>
      <c r="H253">
        <v>50</v>
      </c>
      <c r="I253">
        <v>12</v>
      </c>
      <c r="J253" t="s">
        <v>579</v>
      </c>
      <c r="L253">
        <v>0.7</v>
      </c>
      <c r="O253" t="s">
        <v>572</v>
      </c>
      <c r="P253">
        <v>2500</v>
      </c>
      <c r="Q253">
        <v>4000</v>
      </c>
      <c r="R253">
        <v>0.49</v>
      </c>
      <c r="S253">
        <v>1</v>
      </c>
      <c r="T253">
        <v>0.7</v>
      </c>
      <c r="U253">
        <v>1.4</v>
      </c>
      <c r="V253">
        <v>41</v>
      </c>
      <c r="W253">
        <v>25</v>
      </c>
      <c r="X253" t="s">
        <v>98</v>
      </c>
    </row>
    <row r="254" spans="1:24">
      <c r="A254" t="str">
        <f>Hyperlink("https://www.diodes.com/part/view/DMN52D0UVTQ","DMN52D0UVTQ")</f>
        <v>DMN52D0UVTQ</v>
      </c>
      <c r="B254" t="str">
        <f>Hyperlink("https://www.diodes.com/assets/Datasheets/DMN52D0UVTQ.pdf","DMN52D0UVTQ Datasheet")</f>
        <v>DMN52D0UVTQ Datasheet</v>
      </c>
      <c r="C254" t="s">
        <v>570</v>
      </c>
      <c r="D254" t="s">
        <v>25</v>
      </c>
      <c r="E254" t="s">
        <v>32</v>
      </c>
      <c r="F254" t="s">
        <v>27</v>
      </c>
      <c r="G254" t="s">
        <v>25</v>
      </c>
      <c r="H254">
        <v>50</v>
      </c>
      <c r="I254">
        <v>12</v>
      </c>
      <c r="J254" t="s">
        <v>579</v>
      </c>
      <c r="L254">
        <v>0.7</v>
      </c>
      <c r="O254" t="s">
        <v>572</v>
      </c>
      <c r="P254">
        <v>2500</v>
      </c>
      <c r="Q254">
        <v>4000</v>
      </c>
      <c r="R254">
        <v>0.49</v>
      </c>
      <c r="S254">
        <v>1</v>
      </c>
      <c r="T254">
        <v>0.7</v>
      </c>
      <c r="U254">
        <v>1.4</v>
      </c>
      <c r="V254">
        <v>41</v>
      </c>
      <c r="W254">
        <v>25</v>
      </c>
      <c r="X254" t="s">
        <v>98</v>
      </c>
    </row>
    <row r="255" spans="1:24">
      <c r="A255" t="str">
        <f>Hyperlink("https://www.diodes.com/part/view/DMN53D0LDW","DMN53D0LDW")</f>
        <v>DMN53D0LDW</v>
      </c>
      <c r="B255" t="str">
        <f>Hyperlink("https://www.diodes.com/assets/Datasheets/DMN53D0LDW.pdf","DMN53D0LDW Datasheet")</f>
        <v>DMN53D0LDW Datasheet</v>
      </c>
      <c r="C255" t="s">
        <v>24</v>
      </c>
      <c r="D255" t="s">
        <v>25</v>
      </c>
      <c r="E255" t="s">
        <v>26</v>
      </c>
      <c r="F255" t="s">
        <v>27</v>
      </c>
      <c r="G255" t="s">
        <v>25</v>
      </c>
      <c r="H255">
        <v>50</v>
      </c>
      <c r="I255">
        <v>20</v>
      </c>
      <c r="J255">
        <v>0.36</v>
      </c>
      <c r="L255">
        <v>0.31</v>
      </c>
      <c r="N255">
        <v>1600</v>
      </c>
      <c r="O255">
        <v>2500</v>
      </c>
      <c r="P255">
        <v>4500</v>
      </c>
      <c r="S255">
        <v>1.5</v>
      </c>
      <c r="T255">
        <v>0.6</v>
      </c>
      <c r="V255">
        <v>46</v>
      </c>
      <c r="X255" t="s">
        <v>31</v>
      </c>
    </row>
    <row r="256" spans="1:24">
      <c r="A256" t="str">
        <f>Hyperlink("https://www.diodes.com/part/view/DMN53D0LDWQ","DMN53D0LDWQ")</f>
        <v>DMN53D0LDWQ</v>
      </c>
      <c r="B256" t="str">
        <f>Hyperlink("https://www.diodes.com/assets/Datasheets/DMN53D0LDWQ.pdf","DMN53D0LDWQ Datasheet")</f>
        <v>DMN53D0LDWQ Datasheet</v>
      </c>
      <c r="C256" t="s">
        <v>580</v>
      </c>
      <c r="D256" t="s">
        <v>25</v>
      </c>
      <c r="E256" t="s">
        <v>32</v>
      </c>
      <c r="F256" t="s">
        <v>27</v>
      </c>
      <c r="G256" t="s">
        <v>25</v>
      </c>
      <c r="H256">
        <v>50</v>
      </c>
      <c r="I256">
        <v>20</v>
      </c>
      <c r="J256">
        <v>0.46</v>
      </c>
      <c r="L256">
        <v>0.5</v>
      </c>
      <c r="N256">
        <v>1600</v>
      </c>
      <c r="O256">
        <v>2500</v>
      </c>
      <c r="P256">
        <v>4500</v>
      </c>
      <c r="S256">
        <v>1.5</v>
      </c>
      <c r="T256">
        <v>0.7</v>
      </c>
      <c r="U256">
        <v>1.4</v>
      </c>
      <c r="V256">
        <v>49.5</v>
      </c>
      <c r="W256">
        <v>25</v>
      </c>
      <c r="X256" t="s">
        <v>31</v>
      </c>
    </row>
    <row r="257" spans="1:24">
      <c r="A257" t="str">
        <f>Hyperlink("https://www.diodes.com/part/view/DMN53D0LV","DMN53D0LV")</f>
        <v>DMN53D0LV</v>
      </c>
      <c r="B257" t="str">
        <f>Hyperlink("https://www.diodes.com/assets/Datasheets/DMN53D0LV.pdf","DMN53D0LV Datasheet")</f>
        <v>DMN53D0LV Datasheet</v>
      </c>
      <c r="C257" t="s">
        <v>24</v>
      </c>
      <c r="D257" t="s">
        <v>25</v>
      </c>
      <c r="E257" t="s">
        <v>26</v>
      </c>
      <c r="F257" t="s">
        <v>27</v>
      </c>
      <c r="G257" t="s">
        <v>25</v>
      </c>
      <c r="H257">
        <v>50</v>
      </c>
      <c r="I257">
        <v>20</v>
      </c>
      <c r="J257">
        <v>0.35</v>
      </c>
      <c r="L257">
        <v>0.43</v>
      </c>
      <c r="N257">
        <v>1600</v>
      </c>
      <c r="O257">
        <v>2500</v>
      </c>
      <c r="P257">
        <v>4500</v>
      </c>
      <c r="S257">
        <v>1.5</v>
      </c>
      <c r="T257">
        <v>0.6</v>
      </c>
      <c r="V257">
        <v>46</v>
      </c>
      <c r="X257" t="s">
        <v>35</v>
      </c>
    </row>
    <row r="258" spans="1:24">
      <c r="A258" t="str">
        <f>Hyperlink("https://www.diodes.com/part/view/DMN601DMK","DMN601DMK")</f>
        <v>DMN601DMK</v>
      </c>
      <c r="B258" t="str">
        <f>Hyperlink("https://www.diodes.com/assets/Datasheets/ds30657.pdf","DMN601DMK Datasheet")</f>
        <v>DMN601DMK Datasheet</v>
      </c>
      <c r="C258" t="s">
        <v>24</v>
      </c>
      <c r="D258" t="s">
        <v>25</v>
      </c>
      <c r="E258" t="s">
        <v>26</v>
      </c>
      <c r="F258" t="s">
        <v>27</v>
      </c>
      <c r="G258" t="s">
        <v>25</v>
      </c>
      <c r="H258">
        <v>60</v>
      </c>
      <c r="I258">
        <v>20</v>
      </c>
      <c r="J258">
        <v>0.51</v>
      </c>
      <c r="L258">
        <v>0.98</v>
      </c>
      <c r="N258">
        <v>2400</v>
      </c>
      <c r="O258" t="s">
        <v>581</v>
      </c>
      <c r="S258">
        <v>2.5</v>
      </c>
      <c r="T258">
        <v>0.304</v>
      </c>
      <c r="V258" t="s">
        <v>582</v>
      </c>
      <c r="X258" t="s">
        <v>231</v>
      </c>
    </row>
    <row r="259" spans="1:24">
      <c r="A259" t="str">
        <f>Hyperlink("https://www.diodes.com/part/view/DMN601DWK","DMN601DWK")</f>
        <v>DMN601DWK</v>
      </c>
      <c r="B259" t="str">
        <f>Hyperlink("https://www.diodes.com/assets/Datasheets/DMN601DWK.pdf","DMN601DWK Datasheet")</f>
        <v>DMN601DWK Datasheet</v>
      </c>
      <c r="C259" t="s">
        <v>566</v>
      </c>
      <c r="D259" t="s">
        <v>25</v>
      </c>
      <c r="E259" t="s">
        <v>26</v>
      </c>
      <c r="F259" t="s">
        <v>27</v>
      </c>
      <c r="G259" t="s">
        <v>25</v>
      </c>
      <c r="H259">
        <v>60</v>
      </c>
      <c r="I259">
        <v>20</v>
      </c>
      <c r="J259">
        <v>0.305</v>
      </c>
      <c r="L259">
        <v>0.2</v>
      </c>
      <c r="N259">
        <v>2000</v>
      </c>
      <c r="O259" t="s">
        <v>583</v>
      </c>
      <c r="S259">
        <v>2.5</v>
      </c>
      <c r="T259">
        <v>0.304</v>
      </c>
      <c r="V259" t="s">
        <v>34</v>
      </c>
      <c r="X259" t="s">
        <v>37</v>
      </c>
    </row>
    <row r="260" spans="1:24">
      <c r="A260" t="str">
        <f>Hyperlink("https://www.diodes.com/part/view/DMN601DWKQ","DMN601DWKQ")</f>
        <v>DMN601DWKQ</v>
      </c>
      <c r="B260" t="str">
        <f>Hyperlink("https://www.diodes.com/assets/Datasheets/DMN601DWKQ.pdf","DMN601DWKQ Datasheet")</f>
        <v>DMN601DWKQ Datasheet</v>
      </c>
      <c r="C260" t="s">
        <v>566</v>
      </c>
      <c r="D260" t="s">
        <v>25</v>
      </c>
      <c r="E260" t="s">
        <v>32</v>
      </c>
      <c r="F260" t="s">
        <v>27</v>
      </c>
      <c r="G260" t="s">
        <v>25</v>
      </c>
      <c r="H260">
        <v>60</v>
      </c>
      <c r="I260">
        <v>20</v>
      </c>
      <c r="J260">
        <v>0.305</v>
      </c>
      <c r="L260">
        <v>0.2</v>
      </c>
      <c r="N260">
        <v>2000</v>
      </c>
      <c r="O260" t="s">
        <v>583</v>
      </c>
      <c r="S260">
        <v>2.5</v>
      </c>
      <c r="T260">
        <v>0.304</v>
      </c>
      <c r="V260">
        <v>30</v>
      </c>
      <c r="W260">
        <v>25</v>
      </c>
      <c r="X260" t="s">
        <v>31</v>
      </c>
    </row>
    <row r="261" spans="1:24">
      <c r="A261" t="str">
        <f>Hyperlink("https://www.diodes.com/part/view/DMN601VKQ","DMN601VKQ")</f>
        <v>DMN601VKQ</v>
      </c>
      <c r="B261" t="str">
        <f>Hyperlink("https://www.diodes.com/assets/Datasheets/DMN601VKQ.pdf","DMN601VKQ Datasheet")</f>
        <v>DMN601VKQ Datasheet</v>
      </c>
      <c r="C261" t="s">
        <v>566</v>
      </c>
      <c r="D261" t="s">
        <v>25</v>
      </c>
      <c r="E261" t="s">
        <v>32</v>
      </c>
      <c r="F261" t="s">
        <v>27</v>
      </c>
      <c r="G261" t="s">
        <v>25</v>
      </c>
      <c r="H261">
        <v>60</v>
      </c>
      <c r="I261">
        <v>20</v>
      </c>
      <c r="J261">
        <v>0.305</v>
      </c>
      <c r="L261">
        <v>0.25</v>
      </c>
      <c r="N261">
        <v>2000</v>
      </c>
      <c r="O261">
        <v>3000</v>
      </c>
      <c r="S261">
        <v>2.5</v>
      </c>
      <c r="W261">
        <v>25</v>
      </c>
      <c r="X261" t="s">
        <v>35</v>
      </c>
    </row>
    <row r="262" spans="1:24">
      <c r="A262" t="str">
        <f>Hyperlink("https://www.diodes.com/part/view/DMN6022SSD","DMN6022SSD")</f>
        <v>DMN6022SSD</v>
      </c>
      <c r="B262" t="str">
        <f>Hyperlink("https://www.diodes.com/assets/Datasheets/DMN6022SSD.pdf","DMN6022SSD Datasheet")</f>
        <v>DMN6022SSD Datasheet</v>
      </c>
      <c r="C262" t="s">
        <v>24</v>
      </c>
      <c r="D262" t="s">
        <v>25</v>
      </c>
      <c r="E262" t="s">
        <v>26</v>
      </c>
      <c r="F262" t="s">
        <v>27</v>
      </c>
      <c r="G262" t="s">
        <v>28</v>
      </c>
      <c r="H262">
        <v>60</v>
      </c>
      <c r="I262">
        <v>20</v>
      </c>
      <c r="J262">
        <v>6</v>
      </c>
      <c r="K262">
        <v>14</v>
      </c>
      <c r="L262">
        <v>1.5</v>
      </c>
      <c r="N262">
        <v>29</v>
      </c>
      <c r="S262">
        <v>3</v>
      </c>
      <c r="T262">
        <v>14</v>
      </c>
      <c r="U262">
        <v>32</v>
      </c>
      <c r="V262">
        <v>2110</v>
      </c>
      <c r="W262">
        <v>30</v>
      </c>
      <c r="X262" t="s">
        <v>125</v>
      </c>
    </row>
    <row r="263" spans="1:24">
      <c r="A263" t="str">
        <f>Hyperlink("https://www.diodes.com/part/view/DMN6040SSD","DMN6040SSD")</f>
        <v>DMN6040SSD</v>
      </c>
      <c r="B263" t="str">
        <f>Hyperlink("https://www.diodes.com/assets/Datasheets/DMN6040SSD.pdf","DMN6040SSD Datasheet")</f>
        <v>DMN6040SSD Datasheet</v>
      </c>
      <c r="C263" t="s">
        <v>33</v>
      </c>
      <c r="D263" t="s">
        <v>25</v>
      </c>
      <c r="E263" t="s">
        <v>26</v>
      </c>
      <c r="F263" t="s">
        <v>27</v>
      </c>
      <c r="G263" t="s">
        <v>28</v>
      </c>
      <c r="H263">
        <v>60</v>
      </c>
      <c r="I263">
        <v>20</v>
      </c>
      <c r="J263">
        <v>5</v>
      </c>
      <c r="L263">
        <v>1.7</v>
      </c>
      <c r="N263">
        <v>40</v>
      </c>
      <c r="O263">
        <v>55</v>
      </c>
      <c r="S263">
        <v>3</v>
      </c>
      <c r="T263">
        <v>10.4</v>
      </c>
      <c r="U263">
        <v>22.4</v>
      </c>
      <c r="V263" t="s">
        <v>584</v>
      </c>
      <c r="X263" t="s">
        <v>125</v>
      </c>
    </row>
    <row r="264" spans="1:24">
      <c r="A264" t="str">
        <f>Hyperlink("https://www.diodes.com/part/view/DMN6040SSDQ","DMN6040SSDQ")</f>
        <v>DMN6040SSDQ</v>
      </c>
      <c r="B264" t="str">
        <f>Hyperlink("https://www.diodes.com/assets/Datasheets/DMN6040SSDQ.pdf","DMN6040SSDQ Datasheet")</f>
        <v>DMN6040SSDQ Datasheet</v>
      </c>
      <c r="C264" t="s">
        <v>24</v>
      </c>
      <c r="D264" t="s">
        <v>25</v>
      </c>
      <c r="E264" t="s">
        <v>32</v>
      </c>
      <c r="F264" t="s">
        <v>27</v>
      </c>
      <c r="G264" t="s">
        <v>28</v>
      </c>
      <c r="H264">
        <v>60</v>
      </c>
      <c r="I264">
        <v>20</v>
      </c>
      <c r="J264">
        <v>5</v>
      </c>
      <c r="L264">
        <v>1.7</v>
      </c>
      <c r="N264">
        <v>40</v>
      </c>
      <c r="O264">
        <v>55</v>
      </c>
      <c r="S264">
        <v>3</v>
      </c>
      <c r="T264">
        <v>10.4</v>
      </c>
      <c r="U264">
        <v>22.4</v>
      </c>
      <c r="V264">
        <v>1287</v>
      </c>
      <c r="W264">
        <v>25</v>
      </c>
      <c r="X264" t="s">
        <v>125</v>
      </c>
    </row>
    <row r="265" spans="1:24">
      <c r="A265" t="str">
        <f>Hyperlink("https://www.diodes.com/part/view/DMN6066SSD","DMN6066SSD")</f>
        <v>DMN6066SSD</v>
      </c>
      <c r="B265" t="str">
        <f>Hyperlink("https://www.diodes.com/assets/Datasheets/DMN6066SSD.pdf","DMN6066SSD Datasheet")</f>
        <v>DMN6066SSD Datasheet</v>
      </c>
      <c r="C265" t="s">
        <v>24</v>
      </c>
      <c r="D265" t="s">
        <v>25</v>
      </c>
      <c r="E265" t="s">
        <v>26</v>
      </c>
      <c r="F265" t="s">
        <v>27</v>
      </c>
      <c r="G265" t="s">
        <v>28</v>
      </c>
      <c r="H265">
        <v>60</v>
      </c>
      <c r="I265">
        <v>20</v>
      </c>
      <c r="J265">
        <v>3.3</v>
      </c>
      <c r="L265">
        <v>1.8</v>
      </c>
      <c r="N265">
        <v>66</v>
      </c>
      <c r="O265">
        <v>97</v>
      </c>
      <c r="S265">
        <v>3</v>
      </c>
      <c r="T265">
        <v>5.4</v>
      </c>
      <c r="U265">
        <v>10.3</v>
      </c>
      <c r="V265">
        <v>502</v>
      </c>
      <c r="X265" t="s">
        <v>125</v>
      </c>
    </row>
    <row r="266" spans="1:24">
      <c r="A266" t="str">
        <f>Hyperlink("https://www.diodes.com/part/view/DMN6070SSD","DMN6070SSD")</f>
        <v>DMN6070SSD</v>
      </c>
      <c r="B266" t="str">
        <f>Hyperlink("https://www.diodes.com/assets/Datasheets/DMN6070SSD.pdf","DMN6070SSD Datasheet")</f>
        <v>DMN6070SSD Datasheet</v>
      </c>
      <c r="C266" t="s">
        <v>24</v>
      </c>
      <c r="D266" t="s">
        <v>25</v>
      </c>
      <c r="E266" t="s">
        <v>26</v>
      </c>
      <c r="F266" t="s">
        <v>27</v>
      </c>
      <c r="G266" t="s">
        <v>28</v>
      </c>
      <c r="H266">
        <v>60</v>
      </c>
      <c r="I266">
        <v>20</v>
      </c>
      <c r="J266">
        <v>3.3</v>
      </c>
      <c r="L266">
        <v>1.5</v>
      </c>
      <c r="N266">
        <v>80</v>
      </c>
      <c r="O266">
        <v>100</v>
      </c>
      <c r="S266">
        <v>3</v>
      </c>
      <c r="T266">
        <v>5.6</v>
      </c>
      <c r="U266">
        <v>12.3</v>
      </c>
      <c r="V266">
        <v>588</v>
      </c>
      <c r="X266" t="s">
        <v>125</v>
      </c>
    </row>
    <row r="267" spans="1:24">
      <c r="A267" t="str">
        <f>Hyperlink("https://www.diodes.com/part/view/DMN6070SSDQ","DMN6070SSDQ")</f>
        <v>DMN6070SSDQ</v>
      </c>
      <c r="B267" t="str">
        <f>Hyperlink("https://www.diodes.com/assets/Datasheets/DMN6070SSDQ.pdf","DMN6070SSDQ Datasheet")</f>
        <v>DMN6070SSDQ Datasheet</v>
      </c>
      <c r="C267" t="s">
        <v>33</v>
      </c>
      <c r="D267" t="s">
        <v>25</v>
      </c>
      <c r="E267" t="s">
        <v>32</v>
      </c>
      <c r="F267" t="s">
        <v>27</v>
      </c>
      <c r="G267" t="s">
        <v>28</v>
      </c>
      <c r="H267">
        <v>60</v>
      </c>
      <c r="I267">
        <v>20</v>
      </c>
      <c r="J267">
        <v>3.3</v>
      </c>
      <c r="L267">
        <v>1.2</v>
      </c>
      <c r="N267">
        <v>87</v>
      </c>
      <c r="O267">
        <v>100</v>
      </c>
      <c r="S267">
        <v>3</v>
      </c>
      <c r="T267">
        <v>5.6</v>
      </c>
      <c r="U267">
        <v>12.3</v>
      </c>
      <c r="V267">
        <v>588</v>
      </c>
      <c r="W267">
        <v>30</v>
      </c>
      <c r="X267" t="s">
        <v>125</v>
      </c>
    </row>
    <row r="268" spans="1:24">
      <c r="A268" t="str">
        <f>Hyperlink("https://www.diodes.com/part/view/DMN61D8LVT","DMN61D8LVT")</f>
        <v>DMN61D8LVT</v>
      </c>
      <c r="B268" t="str">
        <f>Hyperlink("https://www.diodes.com/assets/Datasheets/DMN61D8L-LVT.pdf","DMN61D8LVT Datasheet")</f>
        <v>DMN61D8LVT Datasheet</v>
      </c>
      <c r="C268" t="s">
        <v>24</v>
      </c>
      <c r="D268" t="s">
        <v>25</v>
      </c>
      <c r="E268" t="s">
        <v>26</v>
      </c>
      <c r="F268" t="s">
        <v>27</v>
      </c>
      <c r="G268" t="s">
        <v>25</v>
      </c>
      <c r="H268">
        <v>60</v>
      </c>
      <c r="I268">
        <v>12</v>
      </c>
      <c r="J268">
        <v>0.63</v>
      </c>
      <c r="L268">
        <v>1.09</v>
      </c>
      <c r="O268" t="s">
        <v>585</v>
      </c>
      <c r="P268" t="s">
        <v>586</v>
      </c>
      <c r="S268">
        <v>2</v>
      </c>
      <c r="T268" t="s">
        <v>587</v>
      </c>
      <c r="V268">
        <v>12.9</v>
      </c>
      <c r="W268">
        <v>12</v>
      </c>
      <c r="X268" t="s">
        <v>98</v>
      </c>
    </row>
    <row r="269" spans="1:24">
      <c r="A269" t="str">
        <f>Hyperlink("https://www.diodes.com/part/view/DMN61D8LVTQ","DMN61D8LVTQ")</f>
        <v>DMN61D8LVTQ</v>
      </c>
      <c r="B269" t="str">
        <f>Hyperlink("https://www.diodes.com/assets/Datasheets/DMN61D8LVTQ.pdf","DMN61D8LVTQ Datasheet")</f>
        <v>DMN61D8LVTQ Datasheet</v>
      </c>
      <c r="C269" t="s">
        <v>588</v>
      </c>
      <c r="D269" t="s">
        <v>25</v>
      </c>
      <c r="E269" t="s">
        <v>32</v>
      </c>
      <c r="F269" t="s">
        <v>27</v>
      </c>
      <c r="G269" t="s">
        <v>25</v>
      </c>
      <c r="H269">
        <v>60</v>
      </c>
      <c r="I269">
        <v>12</v>
      </c>
      <c r="J269">
        <v>0.63</v>
      </c>
      <c r="L269">
        <v>1.09</v>
      </c>
      <c r="O269" t="s">
        <v>585</v>
      </c>
      <c r="P269" t="s">
        <v>586</v>
      </c>
      <c r="S269">
        <v>2</v>
      </c>
      <c r="T269" t="s">
        <v>587</v>
      </c>
      <c r="V269">
        <v>12.9</v>
      </c>
      <c r="W269">
        <v>12</v>
      </c>
      <c r="X269" t="s">
        <v>98</v>
      </c>
    </row>
    <row r="270" spans="1:24">
      <c r="A270" t="str">
        <f>Hyperlink("https://www.diodes.com/part/view/DMN61D9UDWQ","DMN61D9UDWQ")</f>
        <v>DMN61D9UDWQ</v>
      </c>
      <c r="B270" t="str">
        <f>Hyperlink("https://www.diodes.com/assets/Datasheets/DMN61D9UDWQ.pdf","DMN61D9UDWQ Datasheet")</f>
        <v>DMN61D9UDWQ Datasheet</v>
      </c>
      <c r="C270" t="s">
        <v>24</v>
      </c>
      <c r="D270" t="s">
        <v>25</v>
      </c>
      <c r="E270" t="s">
        <v>32</v>
      </c>
      <c r="F270" t="s">
        <v>27</v>
      </c>
      <c r="G270" t="s">
        <v>25</v>
      </c>
      <c r="H270">
        <v>60</v>
      </c>
      <c r="I270">
        <v>20</v>
      </c>
      <c r="J270">
        <v>0.318</v>
      </c>
      <c r="L270">
        <v>0.44</v>
      </c>
      <c r="O270" t="s">
        <v>589</v>
      </c>
      <c r="P270">
        <v>2500</v>
      </c>
      <c r="Q270">
        <v>3500</v>
      </c>
      <c r="S270">
        <v>1</v>
      </c>
      <c r="T270">
        <v>0.6</v>
      </c>
      <c r="X270" t="s">
        <v>31</v>
      </c>
    </row>
    <row r="271" spans="1:24">
      <c r="A271" t="str">
        <f>Hyperlink("https://www.diodes.com/part/view/DMN62D0UDW","DMN62D0UDW")</f>
        <v>DMN62D0UDW</v>
      </c>
      <c r="B271" t="str">
        <f>Hyperlink("https://www.diodes.com/assets/Datasheets/DMN62D0UDW.pdf","DMN62D0UDW Datasheet")</f>
        <v>DMN62D0UDW Datasheet</v>
      </c>
      <c r="C271" t="s">
        <v>24</v>
      </c>
      <c r="D271" t="s">
        <v>25</v>
      </c>
      <c r="E271" t="s">
        <v>26</v>
      </c>
      <c r="F271" t="s">
        <v>27</v>
      </c>
      <c r="G271" t="s">
        <v>25</v>
      </c>
      <c r="H271">
        <v>60</v>
      </c>
      <c r="I271">
        <v>20</v>
      </c>
      <c r="J271">
        <v>0.35</v>
      </c>
      <c r="L271">
        <v>0.41</v>
      </c>
      <c r="O271">
        <v>2000</v>
      </c>
      <c r="P271">
        <v>2500</v>
      </c>
      <c r="Q271">
        <v>3000</v>
      </c>
      <c r="S271">
        <v>1</v>
      </c>
      <c r="T271">
        <v>0.5</v>
      </c>
      <c r="V271">
        <v>31</v>
      </c>
      <c r="W271">
        <v>31</v>
      </c>
      <c r="X271" t="s">
        <v>37</v>
      </c>
    </row>
    <row r="272" spans="1:24">
      <c r="A272" t="str">
        <f>Hyperlink("https://www.diodes.com/part/view/DMN62D0UDWQ","DMN62D0UDWQ")</f>
        <v>DMN62D0UDWQ</v>
      </c>
      <c r="B272" t="str">
        <f>Hyperlink("https://www.diodes.com/assets/Datasheets/DMN62D0UDWQ.pdf","DMN62D0UDWQ Datasheet")</f>
        <v>DMN62D0UDWQ Datasheet</v>
      </c>
      <c r="C272" t="s">
        <v>24</v>
      </c>
      <c r="D272" t="s">
        <v>25</v>
      </c>
      <c r="E272" t="s">
        <v>32</v>
      </c>
      <c r="F272" t="s">
        <v>27</v>
      </c>
      <c r="G272" t="s">
        <v>25</v>
      </c>
      <c r="H272">
        <v>60</v>
      </c>
      <c r="I272">
        <v>20</v>
      </c>
      <c r="J272">
        <v>0.35</v>
      </c>
      <c r="L272">
        <v>0.41</v>
      </c>
      <c r="O272">
        <v>2000</v>
      </c>
      <c r="P272">
        <v>2500</v>
      </c>
      <c r="Q272">
        <v>3500</v>
      </c>
      <c r="S272">
        <v>1.1</v>
      </c>
      <c r="T272">
        <v>0.5</v>
      </c>
      <c r="V272">
        <v>32</v>
      </c>
      <c r="W272">
        <v>30</v>
      </c>
      <c r="X272" t="s">
        <v>31</v>
      </c>
    </row>
    <row r="273" spans="1:24">
      <c r="A273" t="str">
        <f>Hyperlink("https://www.diodes.com/part/view/DMN62D4LDW","DMN62D4LDW")</f>
        <v>DMN62D4LDW</v>
      </c>
      <c r="B273" t="str">
        <f>Hyperlink("https://www.diodes.com/assets/Datasheets/DMN62D4LDW.pdf","DMN62D4LDW Datasheet")</f>
        <v>DMN62D4LDW Datasheet</v>
      </c>
      <c r="C273" t="s">
        <v>24</v>
      </c>
      <c r="D273" t="s">
        <v>28</v>
      </c>
      <c r="E273" t="s">
        <v>26</v>
      </c>
      <c r="F273" t="s">
        <v>27</v>
      </c>
      <c r="G273" t="s">
        <v>28</v>
      </c>
      <c r="H273">
        <v>60</v>
      </c>
      <c r="I273">
        <v>20</v>
      </c>
      <c r="J273">
        <v>0.261</v>
      </c>
      <c r="L273">
        <v>0.45</v>
      </c>
      <c r="N273">
        <v>3000</v>
      </c>
      <c r="O273">
        <v>4000</v>
      </c>
      <c r="S273">
        <v>2</v>
      </c>
      <c r="T273">
        <v>0.51</v>
      </c>
      <c r="U273">
        <v>1.04</v>
      </c>
      <c r="V273">
        <v>41</v>
      </c>
      <c r="W273">
        <v>25</v>
      </c>
      <c r="X273" t="s">
        <v>31</v>
      </c>
    </row>
    <row r="274" spans="1:24">
      <c r="A274" t="str">
        <f>Hyperlink("https://www.diodes.com/part/view/DMN63D1LDW","DMN63D1LDW")</f>
        <v>DMN63D1LDW</v>
      </c>
      <c r="B274" t="str">
        <f>Hyperlink("https://www.diodes.com/assets/Datasheets/DMN63D1LDW.pdf","DMN63D1LDW Datasheet")</f>
        <v>DMN63D1LDW Datasheet</v>
      </c>
      <c r="C274" t="s">
        <v>24</v>
      </c>
      <c r="D274" t="s">
        <v>25</v>
      </c>
      <c r="E274" t="s">
        <v>26</v>
      </c>
      <c r="F274" t="s">
        <v>27</v>
      </c>
      <c r="G274" t="s">
        <v>25</v>
      </c>
      <c r="H274">
        <v>60</v>
      </c>
      <c r="I274">
        <v>20</v>
      </c>
      <c r="J274">
        <v>0.25</v>
      </c>
      <c r="L274">
        <v>0.39</v>
      </c>
      <c r="N274">
        <v>2000</v>
      </c>
      <c r="O274" t="s">
        <v>583</v>
      </c>
      <c r="S274">
        <v>2.5</v>
      </c>
      <c r="T274">
        <v>0.3</v>
      </c>
      <c r="V274">
        <v>30</v>
      </c>
      <c r="W274">
        <v>25</v>
      </c>
      <c r="X274" t="s">
        <v>31</v>
      </c>
    </row>
    <row r="275" spans="1:24">
      <c r="A275" t="str">
        <f>Hyperlink("https://www.diodes.com/part/view/DMN63D1LV","DMN63D1LV")</f>
        <v>DMN63D1LV</v>
      </c>
      <c r="B275" t="str">
        <f>Hyperlink("https://www.diodes.com/assets/Datasheets/DMN63D1LV.pdf","DMN63D1LV Datasheet")</f>
        <v>DMN63D1LV Datasheet</v>
      </c>
      <c r="C275" t="s">
        <v>24</v>
      </c>
      <c r="D275" t="s">
        <v>28</v>
      </c>
      <c r="E275" t="s">
        <v>26</v>
      </c>
      <c r="F275" t="s">
        <v>27</v>
      </c>
      <c r="G275" t="s">
        <v>25</v>
      </c>
      <c r="H275">
        <v>60</v>
      </c>
      <c r="I275">
        <v>20</v>
      </c>
      <c r="J275">
        <v>0.55</v>
      </c>
      <c r="L275">
        <v>0.94</v>
      </c>
      <c r="N275">
        <v>2000</v>
      </c>
      <c r="O275" t="s">
        <v>583</v>
      </c>
      <c r="S275">
        <v>2.5</v>
      </c>
      <c r="T275">
        <v>0.392</v>
      </c>
      <c r="V275">
        <v>30</v>
      </c>
      <c r="W275">
        <v>25</v>
      </c>
      <c r="X275" t="s">
        <v>35</v>
      </c>
    </row>
    <row r="276" spans="1:24">
      <c r="A276" t="str">
        <f>Hyperlink("https://www.diodes.com/part/view/DMN63D1LVQ","DMN63D1LVQ")</f>
        <v>DMN63D1LVQ</v>
      </c>
      <c r="B276" t="str">
        <f>Hyperlink("https://www.diodes.com/assets/Datasheets/DMN63D1LVQ.pdf","DMN63D1LVQ Datasheet")</f>
        <v>DMN63D1LVQ Datasheet</v>
      </c>
      <c r="C276" t="s">
        <v>533</v>
      </c>
      <c r="D276" t="s">
        <v>25</v>
      </c>
      <c r="E276" t="s">
        <v>32</v>
      </c>
      <c r="F276" t="s">
        <v>27</v>
      </c>
      <c r="G276" t="s">
        <v>25</v>
      </c>
      <c r="H276">
        <v>60</v>
      </c>
      <c r="I276">
        <v>20</v>
      </c>
      <c r="J276">
        <v>0.477</v>
      </c>
      <c r="L276">
        <v>0.94</v>
      </c>
      <c r="N276">
        <v>2000</v>
      </c>
      <c r="O276" t="s">
        <v>590</v>
      </c>
      <c r="R276">
        <v>1</v>
      </c>
      <c r="S276">
        <v>2.5</v>
      </c>
      <c r="T276">
        <v>0.51</v>
      </c>
      <c r="U276">
        <v>1.04</v>
      </c>
      <c r="V276">
        <v>41</v>
      </c>
      <c r="W276">
        <v>30</v>
      </c>
      <c r="X276" t="s">
        <v>35</v>
      </c>
    </row>
    <row r="277" spans="1:24">
      <c r="A277" t="str">
        <f>Hyperlink("https://www.diodes.com/part/view/DMN63D8LDW","DMN63D8LDW")</f>
        <v>DMN63D8LDW</v>
      </c>
      <c r="B277" t="str">
        <f>Hyperlink("https://www.diodes.com/assets/Datasheets/DMN63D8LDW.pdf","DMN63D8LDW Datasheet")</f>
        <v>DMN63D8LDW Datasheet</v>
      </c>
      <c r="C277" t="s">
        <v>24</v>
      </c>
      <c r="D277" t="s">
        <v>25</v>
      </c>
      <c r="E277" t="s">
        <v>26</v>
      </c>
      <c r="F277" t="s">
        <v>27</v>
      </c>
      <c r="G277" t="s">
        <v>25</v>
      </c>
      <c r="H277">
        <v>30</v>
      </c>
      <c r="I277">
        <v>20</v>
      </c>
      <c r="J277">
        <v>0.26</v>
      </c>
      <c r="L277">
        <v>0.4</v>
      </c>
      <c r="N277">
        <v>2800</v>
      </c>
      <c r="O277">
        <v>4200</v>
      </c>
      <c r="P277">
        <v>13000</v>
      </c>
      <c r="R277">
        <v>0.8</v>
      </c>
      <c r="S277">
        <v>1.5</v>
      </c>
      <c r="T277">
        <v>0.43</v>
      </c>
      <c r="U277">
        <v>0.87</v>
      </c>
      <c r="V277">
        <v>22</v>
      </c>
      <c r="W277">
        <v>25</v>
      </c>
      <c r="X277" t="s">
        <v>31</v>
      </c>
    </row>
    <row r="278" spans="1:24">
      <c r="A278" t="str">
        <f>Hyperlink("https://www.diodes.com/part/view/DMN63D8LV","DMN63D8LV")</f>
        <v>DMN63D8LV</v>
      </c>
      <c r="B278" t="str">
        <f>Hyperlink("https://www.diodes.com/assets/Datasheets/DMN63D8LV.pdf","DMN63D8LV Datasheet")</f>
        <v>DMN63D8LV Datasheet</v>
      </c>
      <c r="C278" t="s">
        <v>24</v>
      </c>
      <c r="D278" t="s">
        <v>25</v>
      </c>
      <c r="E278" t="s">
        <v>26</v>
      </c>
      <c r="F278" t="s">
        <v>27</v>
      </c>
      <c r="G278" t="s">
        <v>25</v>
      </c>
      <c r="H278">
        <v>30</v>
      </c>
      <c r="I278">
        <v>20</v>
      </c>
      <c r="J278">
        <v>0.26</v>
      </c>
      <c r="L278">
        <v>0.45</v>
      </c>
      <c r="N278">
        <v>2800</v>
      </c>
      <c r="O278">
        <v>4200</v>
      </c>
      <c r="P278">
        <v>13000</v>
      </c>
      <c r="S278">
        <v>1.5</v>
      </c>
      <c r="T278">
        <v>0.43</v>
      </c>
      <c r="U278">
        <v>0.87</v>
      </c>
      <c r="V278">
        <v>22</v>
      </c>
      <c r="X278" t="s">
        <v>35</v>
      </c>
    </row>
    <row r="279" spans="1:24">
      <c r="A279" t="str">
        <f>Hyperlink("https://www.diodes.com/part/view/DMN65D8LDW","DMN65D8LDW")</f>
        <v>DMN65D8LDW</v>
      </c>
      <c r="B279" t="str">
        <f>Hyperlink("https://www.diodes.com/assets/Datasheets/DMN65D8LDW.pdf","DMN65D8LDW Datasheet")</f>
        <v>DMN65D8LDW Datasheet</v>
      </c>
      <c r="C279" t="s">
        <v>24</v>
      </c>
      <c r="D279" t="s">
        <v>25</v>
      </c>
      <c r="E279" t="s">
        <v>26</v>
      </c>
      <c r="F279" t="s">
        <v>27</v>
      </c>
      <c r="G279" t="s">
        <v>25</v>
      </c>
      <c r="H279">
        <v>60</v>
      </c>
      <c r="I279">
        <v>20</v>
      </c>
      <c r="J279">
        <v>0.2</v>
      </c>
      <c r="L279">
        <v>0.4</v>
      </c>
      <c r="N279">
        <v>6000</v>
      </c>
      <c r="O279" t="s">
        <v>591</v>
      </c>
      <c r="S279">
        <v>2</v>
      </c>
      <c r="T279">
        <v>0.43</v>
      </c>
      <c r="U279">
        <v>0.87</v>
      </c>
      <c r="V279" t="s">
        <v>30</v>
      </c>
      <c r="X279" t="s">
        <v>37</v>
      </c>
    </row>
    <row r="280" spans="1:24">
      <c r="A280" t="str">
        <f>Hyperlink("https://www.diodes.com/part/view/DMN65D8LDWQ","DMN65D8LDWQ")</f>
        <v>DMN65D8LDWQ</v>
      </c>
      <c r="B280" t="str">
        <f>Hyperlink("https://www.diodes.com/assets/Datasheets/DMN65D8LDWQ.pdf","DMN65D8LDWQ Datasheet")</f>
        <v>DMN65D8LDWQ Datasheet</v>
      </c>
      <c r="C280" t="s">
        <v>24</v>
      </c>
      <c r="D280" t="s">
        <v>25</v>
      </c>
      <c r="E280" t="s">
        <v>32</v>
      </c>
      <c r="F280" t="s">
        <v>27</v>
      </c>
      <c r="G280" t="s">
        <v>25</v>
      </c>
      <c r="H280">
        <v>60</v>
      </c>
      <c r="I280">
        <v>20</v>
      </c>
      <c r="J280">
        <v>0.2</v>
      </c>
      <c r="L280">
        <v>0.4</v>
      </c>
      <c r="N280">
        <v>6000</v>
      </c>
      <c r="O280" t="s">
        <v>591</v>
      </c>
      <c r="S280">
        <v>2</v>
      </c>
      <c r="T280">
        <v>0.43</v>
      </c>
      <c r="U280">
        <v>0.87</v>
      </c>
      <c r="V280">
        <v>22</v>
      </c>
      <c r="W280">
        <v>25</v>
      </c>
      <c r="X280" t="s">
        <v>31</v>
      </c>
    </row>
    <row r="281" spans="1:24">
      <c r="A281" t="str">
        <f>Hyperlink("https://www.diodes.com/part/view/DMN66D0LDW","DMN66D0LDW")</f>
        <v>DMN66D0LDW</v>
      </c>
      <c r="B281" t="str">
        <f>Hyperlink("https://www.diodes.com/assets/Datasheets/DMN66D0LDW.pdf","DMN66D0LDW Datasheet")</f>
        <v>DMN66D0LDW Datasheet</v>
      </c>
      <c r="C281" t="s">
        <v>24</v>
      </c>
      <c r="D281" t="s">
        <v>25</v>
      </c>
      <c r="E281" t="s">
        <v>26</v>
      </c>
      <c r="F281" t="s">
        <v>27</v>
      </c>
      <c r="G281" t="s">
        <v>25</v>
      </c>
      <c r="H281">
        <v>60</v>
      </c>
      <c r="I281">
        <v>20</v>
      </c>
      <c r="J281">
        <v>0.115</v>
      </c>
      <c r="L281">
        <v>0.25</v>
      </c>
      <c r="N281">
        <v>5000</v>
      </c>
      <c r="O281" t="s">
        <v>592</v>
      </c>
      <c r="S281">
        <v>2</v>
      </c>
      <c r="V281" t="s">
        <v>593</v>
      </c>
      <c r="X281" t="s">
        <v>37</v>
      </c>
    </row>
    <row r="282" spans="1:24">
      <c r="A282" t="str">
        <f>Hyperlink("https://www.diodes.com/part/view/DMN66D0LDWQ","DMN66D0LDWQ")</f>
        <v>DMN66D0LDWQ</v>
      </c>
      <c r="B282" t="str">
        <f>Hyperlink("https://www.diodes.com/assets/Datasheets/DMN66D0LDWQ.pdf","DMN66D0LDWQ Datasheet")</f>
        <v>DMN66D0LDWQ Datasheet</v>
      </c>
      <c r="C282" t="s">
        <v>24</v>
      </c>
      <c r="D282" t="s">
        <v>25</v>
      </c>
      <c r="E282" t="s">
        <v>32</v>
      </c>
      <c r="F282" t="s">
        <v>27</v>
      </c>
      <c r="G282" t="s">
        <v>25</v>
      </c>
      <c r="H282">
        <v>60</v>
      </c>
      <c r="I282">
        <v>20</v>
      </c>
      <c r="J282">
        <v>0.217</v>
      </c>
      <c r="L282">
        <v>0.47</v>
      </c>
      <c r="N282">
        <v>5000</v>
      </c>
      <c r="O282" t="s">
        <v>592</v>
      </c>
      <c r="S282">
        <v>2</v>
      </c>
      <c r="T282">
        <v>0.5</v>
      </c>
      <c r="U282">
        <v>0.9</v>
      </c>
      <c r="V282">
        <v>29.3</v>
      </c>
      <c r="W282">
        <v>25</v>
      </c>
      <c r="X282" t="s">
        <v>31</v>
      </c>
    </row>
    <row r="283" spans="1:24">
      <c r="A283" t="str">
        <f>Hyperlink("https://www.diodes.com/part/view/DMN67D8LDW","DMN67D8LDW")</f>
        <v>DMN67D8LDW</v>
      </c>
      <c r="B283" t="str">
        <f>Hyperlink("https://www.diodes.com/assets/Datasheets/DMN67D8LDW.pdf","DMN67D8LDW Datasheet")</f>
        <v>DMN67D8LDW Datasheet</v>
      </c>
      <c r="C283" t="s">
        <v>33</v>
      </c>
      <c r="D283" t="s">
        <v>25</v>
      </c>
      <c r="E283" t="s">
        <v>26</v>
      </c>
      <c r="F283" t="s">
        <v>27</v>
      </c>
      <c r="G283" t="s">
        <v>28</v>
      </c>
      <c r="H283">
        <v>60</v>
      </c>
      <c r="I283">
        <v>30</v>
      </c>
      <c r="J283">
        <v>0.23</v>
      </c>
      <c r="L283">
        <v>0.41</v>
      </c>
      <c r="N283">
        <v>5000</v>
      </c>
      <c r="O283" t="s">
        <v>594</v>
      </c>
      <c r="S283">
        <v>2.5</v>
      </c>
      <c r="T283">
        <v>0.361</v>
      </c>
      <c r="U283">
        <v>0.821</v>
      </c>
      <c r="V283">
        <v>22</v>
      </c>
      <c r="W283">
        <v>25</v>
      </c>
      <c r="X283" t="s">
        <v>31</v>
      </c>
    </row>
    <row r="284" spans="1:24">
      <c r="A284" t="str">
        <f>Hyperlink("https://www.diodes.com/part/view/DMNH4015SSD","DMNH4015SSD")</f>
        <v>DMNH4015SSD</v>
      </c>
      <c r="B284" t="str">
        <f>Hyperlink("https://www.diodes.com/assets/Datasheets/DMNH4015SSD.pdf","DMNH4015SSD Datasheet")</f>
        <v>DMNH4015SSD Datasheet</v>
      </c>
      <c r="C284" t="s">
        <v>569</v>
      </c>
      <c r="D284" t="s">
        <v>25</v>
      </c>
      <c r="E284" t="s">
        <v>26</v>
      </c>
      <c r="F284" t="s">
        <v>27</v>
      </c>
      <c r="G284" t="s">
        <v>28</v>
      </c>
      <c r="H284">
        <v>40</v>
      </c>
      <c r="I284">
        <v>20</v>
      </c>
      <c r="J284">
        <v>8.6</v>
      </c>
      <c r="L284">
        <v>2</v>
      </c>
      <c r="N284">
        <v>15</v>
      </c>
      <c r="O284">
        <v>20</v>
      </c>
      <c r="S284">
        <v>3</v>
      </c>
      <c r="T284">
        <v>15</v>
      </c>
      <c r="U284">
        <v>33</v>
      </c>
      <c r="V284">
        <v>1938</v>
      </c>
      <c r="W284">
        <v>15</v>
      </c>
      <c r="X284" t="s">
        <v>125</v>
      </c>
    </row>
    <row r="285" spans="1:24">
      <c r="A285" t="str">
        <f>Hyperlink("https://www.diodes.com/part/view/DMNH4015SSDQ","DMNH4015SSDQ")</f>
        <v>DMNH4015SSDQ</v>
      </c>
      <c r="B285" t="str">
        <f>Hyperlink("https://www.diodes.com/assets/Datasheets/DMNH4015SSDQ.pdf","DMNH4015SSDQ Datasheet")</f>
        <v>DMNH4015SSDQ Datasheet</v>
      </c>
      <c r="C285" t="s">
        <v>595</v>
      </c>
      <c r="D285" t="s">
        <v>25</v>
      </c>
      <c r="E285" t="s">
        <v>32</v>
      </c>
      <c r="F285" t="s">
        <v>27</v>
      </c>
      <c r="G285" t="s">
        <v>28</v>
      </c>
      <c r="H285">
        <v>40</v>
      </c>
      <c r="I285">
        <v>20</v>
      </c>
      <c r="J285">
        <v>8.6</v>
      </c>
      <c r="L285">
        <v>2</v>
      </c>
      <c r="N285">
        <v>15</v>
      </c>
      <c r="O285">
        <v>20</v>
      </c>
      <c r="S285">
        <v>3</v>
      </c>
      <c r="T285">
        <v>15</v>
      </c>
      <c r="U285">
        <v>33</v>
      </c>
      <c r="V285">
        <v>1938</v>
      </c>
      <c r="W285">
        <v>15</v>
      </c>
      <c r="X285" t="s">
        <v>125</v>
      </c>
    </row>
    <row r="286" spans="1:24">
      <c r="A286" t="str">
        <f>Hyperlink("https://www.diodes.com/part/view/DMNH4026SSD","DMNH4026SSD")</f>
        <v>DMNH4026SSD</v>
      </c>
      <c r="B286" t="str">
        <f>Hyperlink("https://www.diodes.com/assets/Datasheets/DMNH4026SSD.pdf","DMNH4026SSD Datasheet")</f>
        <v>DMNH4026SSD Datasheet</v>
      </c>
      <c r="C286" t="s">
        <v>569</v>
      </c>
      <c r="D286" t="s">
        <v>25</v>
      </c>
      <c r="E286" t="s">
        <v>26</v>
      </c>
      <c r="F286" t="s">
        <v>27</v>
      </c>
      <c r="G286" t="s">
        <v>28</v>
      </c>
      <c r="H286">
        <v>40</v>
      </c>
      <c r="I286">
        <v>20</v>
      </c>
      <c r="J286">
        <v>7.5</v>
      </c>
      <c r="L286">
        <v>2</v>
      </c>
      <c r="N286">
        <v>24</v>
      </c>
      <c r="O286">
        <v>32</v>
      </c>
      <c r="S286">
        <v>3</v>
      </c>
      <c r="T286">
        <v>8.8</v>
      </c>
      <c r="U286">
        <v>19.1</v>
      </c>
      <c r="V286">
        <v>1060</v>
      </c>
      <c r="W286">
        <v>20</v>
      </c>
      <c r="X286" t="s">
        <v>125</v>
      </c>
    </row>
    <row r="287" spans="1:24">
      <c r="A287" t="str">
        <f>Hyperlink("https://www.diodes.com/part/view/DMNH4026SSDQ","DMNH4026SSDQ")</f>
        <v>DMNH4026SSDQ</v>
      </c>
      <c r="B287" t="str">
        <f>Hyperlink("https://www.diodes.com/assets/Datasheets/DMNH4026SSDQ.pdf","DMNH4026SSDQ Datasheet")</f>
        <v>DMNH4026SSDQ Datasheet</v>
      </c>
      <c r="C287" t="s">
        <v>595</v>
      </c>
      <c r="D287" t="s">
        <v>25</v>
      </c>
      <c r="E287" t="s">
        <v>32</v>
      </c>
      <c r="F287" t="s">
        <v>27</v>
      </c>
      <c r="G287" t="s">
        <v>28</v>
      </c>
      <c r="H287">
        <v>40</v>
      </c>
      <c r="I287">
        <v>20</v>
      </c>
      <c r="J287">
        <v>7.5</v>
      </c>
      <c r="L287">
        <v>2</v>
      </c>
      <c r="N287">
        <v>24</v>
      </c>
      <c r="O287">
        <v>32</v>
      </c>
      <c r="S287">
        <v>3</v>
      </c>
      <c r="T287">
        <v>8.8</v>
      </c>
      <c r="U287">
        <v>19.1</v>
      </c>
      <c r="V287">
        <v>1060</v>
      </c>
      <c r="W287">
        <v>20</v>
      </c>
      <c r="X287" t="s">
        <v>125</v>
      </c>
    </row>
    <row r="288" spans="1:24">
      <c r="A288" t="str">
        <f>Hyperlink("https://www.diodes.com/part/view/DMNH6021SPD","DMNH6021SPD")</f>
        <v>DMNH6021SPD</v>
      </c>
      <c r="B288" t="str">
        <f>Hyperlink("https://www.diodes.com/assets/Datasheets/DMNH6021SPD.pdf","DMNH6021SPD Datasheet")</f>
        <v>DMNH6021SPD Datasheet</v>
      </c>
      <c r="C288" t="s">
        <v>596</v>
      </c>
      <c r="D288" t="s">
        <v>25</v>
      </c>
      <c r="E288" t="s">
        <v>26</v>
      </c>
      <c r="F288" t="s">
        <v>27</v>
      </c>
      <c r="G288" t="s">
        <v>28</v>
      </c>
      <c r="H288">
        <v>60</v>
      </c>
      <c r="I288">
        <v>20</v>
      </c>
      <c r="J288">
        <v>8.2</v>
      </c>
      <c r="K288">
        <v>32</v>
      </c>
      <c r="L288">
        <v>2.8</v>
      </c>
      <c r="N288">
        <v>25</v>
      </c>
      <c r="O288">
        <v>40</v>
      </c>
      <c r="S288">
        <v>3</v>
      </c>
      <c r="U288">
        <v>20.1</v>
      </c>
      <c r="V288">
        <v>1143</v>
      </c>
      <c r="W288">
        <v>25</v>
      </c>
      <c r="X288" t="s">
        <v>63</v>
      </c>
    </row>
    <row r="289" spans="1:24">
      <c r="A289" t="str">
        <f>Hyperlink("https://www.diodes.com/part/view/DMNH6021SPDQ","DMNH6021SPDQ")</f>
        <v>DMNH6021SPDQ</v>
      </c>
      <c r="B289" t="str">
        <f>Hyperlink("https://www.diodes.com/assets/Datasheets/DMNH6021SPDQ.pdf","DMNH6021SPDQ Datasheet")</f>
        <v>DMNH6021SPDQ Datasheet</v>
      </c>
      <c r="C289" t="s">
        <v>596</v>
      </c>
      <c r="D289" t="s">
        <v>25</v>
      </c>
      <c r="E289" t="s">
        <v>32</v>
      </c>
      <c r="F289" t="s">
        <v>27</v>
      </c>
      <c r="G289" t="s">
        <v>28</v>
      </c>
      <c r="H289">
        <v>60</v>
      </c>
      <c r="I289">
        <v>20</v>
      </c>
      <c r="J289">
        <v>8.2</v>
      </c>
      <c r="K289">
        <v>32</v>
      </c>
      <c r="L289">
        <v>2.8</v>
      </c>
      <c r="N289">
        <v>25</v>
      </c>
      <c r="O289">
        <v>40</v>
      </c>
      <c r="S289">
        <v>3</v>
      </c>
      <c r="U289">
        <v>20.1</v>
      </c>
      <c r="V289">
        <v>1143</v>
      </c>
      <c r="W289">
        <v>25</v>
      </c>
      <c r="X289" t="s">
        <v>63</v>
      </c>
    </row>
    <row r="290" spans="1:24">
      <c r="A290" t="str">
        <f>Hyperlink("https://www.diodes.com/part/view/DMNH6021SPDW","DMNH6021SPDW")</f>
        <v>DMNH6021SPDW</v>
      </c>
      <c r="B290" t="str">
        <f>Hyperlink("https://www.diodes.com/assets/Datasheets/DMNH6021SPDW.pdf","DMNH6021SPDW Datasheet")</f>
        <v>DMNH6021SPDW Datasheet</v>
      </c>
      <c r="C290" t="s">
        <v>33</v>
      </c>
      <c r="D290" t="s">
        <v>28</v>
      </c>
      <c r="E290" t="s">
        <v>26</v>
      </c>
      <c r="F290" t="s">
        <v>27</v>
      </c>
      <c r="G290" t="s">
        <v>28</v>
      </c>
      <c r="H290">
        <v>60</v>
      </c>
      <c r="I290">
        <v>20</v>
      </c>
      <c r="J290">
        <v>8.2</v>
      </c>
      <c r="K290">
        <v>32</v>
      </c>
      <c r="L290">
        <v>2.8</v>
      </c>
      <c r="N290">
        <v>25</v>
      </c>
      <c r="O290">
        <v>40</v>
      </c>
      <c r="S290">
        <v>3</v>
      </c>
      <c r="U290">
        <v>20.1</v>
      </c>
      <c r="V290">
        <v>1143</v>
      </c>
      <c r="W290">
        <v>25</v>
      </c>
      <c r="X290" t="s">
        <v>597</v>
      </c>
    </row>
    <row r="291" spans="1:24">
      <c r="A291" t="str">
        <f>Hyperlink("https://www.diodes.com/part/view/DMNH6021SPDWQ","DMNH6021SPDWQ")</f>
        <v>DMNH6021SPDWQ</v>
      </c>
      <c r="B291" t="str">
        <f>Hyperlink("https://www.diodes.com/assets/Datasheets/DMNH6021SPDWQ.pdf","DMNH6021SPDWQ Datasheet")</f>
        <v>DMNH6021SPDWQ Datasheet</v>
      </c>
      <c r="C291" t="s">
        <v>598</v>
      </c>
      <c r="D291" t="s">
        <v>25</v>
      </c>
      <c r="E291" t="s">
        <v>32</v>
      </c>
      <c r="F291" t="s">
        <v>27</v>
      </c>
      <c r="G291" t="s">
        <v>28</v>
      </c>
      <c r="H291">
        <v>60</v>
      </c>
      <c r="I291">
        <v>20</v>
      </c>
      <c r="J291">
        <v>8.2</v>
      </c>
      <c r="K291">
        <v>32</v>
      </c>
      <c r="L291">
        <v>2.8</v>
      </c>
      <c r="N291">
        <v>25</v>
      </c>
      <c r="O291">
        <v>40</v>
      </c>
      <c r="S291">
        <v>3</v>
      </c>
      <c r="U291">
        <v>20.1</v>
      </c>
      <c r="V291">
        <v>1143</v>
      </c>
      <c r="W291">
        <v>25</v>
      </c>
      <c r="X291" t="s">
        <v>597</v>
      </c>
    </row>
    <row r="292" spans="1:24">
      <c r="A292" t="str">
        <f>Hyperlink("https://www.diodes.com/part/view/DMNH6022SSD","DMNH6022SSD")</f>
        <v>DMNH6022SSD</v>
      </c>
      <c r="B292" t="str">
        <f>Hyperlink("https://www.diodes.com/assets/Datasheets/DMNH6022SSD.pdf","DMNH6022SSD Datasheet")</f>
        <v>DMNH6022SSD Datasheet</v>
      </c>
      <c r="C292" t="s">
        <v>596</v>
      </c>
      <c r="D292" t="s">
        <v>25</v>
      </c>
      <c r="E292" t="s">
        <v>26</v>
      </c>
      <c r="F292" t="s">
        <v>27</v>
      </c>
      <c r="G292" t="s">
        <v>28</v>
      </c>
      <c r="H292">
        <v>60</v>
      </c>
      <c r="I292">
        <v>20</v>
      </c>
      <c r="J292">
        <v>7.1</v>
      </c>
      <c r="K292">
        <v>22.6</v>
      </c>
      <c r="L292">
        <v>2.1</v>
      </c>
      <c r="N292">
        <v>27</v>
      </c>
      <c r="S292">
        <v>3</v>
      </c>
      <c r="T292">
        <v>14</v>
      </c>
      <c r="U292">
        <v>32</v>
      </c>
      <c r="V292">
        <v>2127</v>
      </c>
      <c r="W292">
        <v>25</v>
      </c>
      <c r="X292" t="s">
        <v>125</v>
      </c>
    </row>
    <row r="293" spans="1:24">
      <c r="A293" t="str">
        <f>Hyperlink("https://www.diodes.com/part/view/DMNH6022SSDQ","DMNH6022SSDQ")</f>
        <v>DMNH6022SSDQ</v>
      </c>
      <c r="B293" t="str">
        <f>Hyperlink("https://www.diodes.com/assets/Datasheets/DMNH6022SSDQ.pdf","DMNH6022SSDQ Datasheet")</f>
        <v>DMNH6022SSDQ Datasheet</v>
      </c>
      <c r="C293" t="s">
        <v>599</v>
      </c>
      <c r="D293" t="s">
        <v>25</v>
      </c>
      <c r="E293" t="s">
        <v>32</v>
      </c>
      <c r="F293" t="s">
        <v>27</v>
      </c>
      <c r="G293" t="s">
        <v>28</v>
      </c>
      <c r="H293">
        <v>60</v>
      </c>
      <c r="I293">
        <v>20</v>
      </c>
      <c r="J293">
        <v>7.1</v>
      </c>
      <c r="K293">
        <v>22.6</v>
      </c>
      <c r="L293">
        <v>2.1</v>
      </c>
      <c r="N293">
        <v>27</v>
      </c>
      <c r="S293">
        <v>3</v>
      </c>
      <c r="T293">
        <v>14</v>
      </c>
      <c r="U293">
        <v>32</v>
      </c>
      <c r="V293">
        <v>2127</v>
      </c>
      <c r="W293">
        <v>25</v>
      </c>
      <c r="X293" t="s">
        <v>125</v>
      </c>
    </row>
    <row r="294" spans="1:24">
      <c r="A294" t="str">
        <f>Hyperlink("https://www.diodes.com/part/view/DMNH6035SPDW","DMNH6035SPDW")</f>
        <v>DMNH6035SPDW</v>
      </c>
      <c r="B294" t="str">
        <f>Hyperlink("https://www.diodes.com/assets/Datasheets/DMNH6035SPDW.pdf","DMNH6035SPDW Datasheet")</f>
        <v>DMNH6035SPDW Datasheet</v>
      </c>
      <c r="C294" t="s">
        <v>600</v>
      </c>
      <c r="D294" t="s">
        <v>25</v>
      </c>
      <c r="E294" t="s">
        <v>26</v>
      </c>
      <c r="F294" t="s">
        <v>27</v>
      </c>
      <c r="G294" t="s">
        <v>28</v>
      </c>
      <c r="H294">
        <v>60</v>
      </c>
      <c r="I294">
        <v>20</v>
      </c>
      <c r="K294">
        <v>33</v>
      </c>
      <c r="L294">
        <v>2.4</v>
      </c>
      <c r="M294">
        <v>68</v>
      </c>
      <c r="N294">
        <v>35</v>
      </c>
      <c r="O294">
        <v>44</v>
      </c>
      <c r="S294">
        <v>3</v>
      </c>
      <c r="U294">
        <v>16</v>
      </c>
      <c r="V294">
        <v>879</v>
      </c>
      <c r="W294">
        <v>25</v>
      </c>
      <c r="X294" t="s">
        <v>597</v>
      </c>
    </row>
    <row r="295" spans="1:24">
      <c r="A295" t="str">
        <f>Hyperlink("https://www.diodes.com/part/view/DMNH6035SPDWQ","DMNH6035SPDWQ")</f>
        <v>DMNH6035SPDWQ</v>
      </c>
      <c r="B295" t="str">
        <f>Hyperlink("https://www.diodes.com/assets/Datasheets/DMNH6035SPDWQ.pdf","DMNH6035SPDWQ Datasheet")</f>
        <v>DMNH6035SPDWQ Datasheet</v>
      </c>
      <c r="C295" t="s">
        <v>601</v>
      </c>
      <c r="D295" t="s">
        <v>25</v>
      </c>
      <c r="E295" t="s">
        <v>32</v>
      </c>
      <c r="F295" t="s">
        <v>27</v>
      </c>
      <c r="G295" t="s">
        <v>28</v>
      </c>
      <c r="H295">
        <v>60</v>
      </c>
      <c r="I295">
        <v>20</v>
      </c>
      <c r="K295">
        <v>33</v>
      </c>
      <c r="L295">
        <v>2.4</v>
      </c>
      <c r="M295">
        <v>68</v>
      </c>
      <c r="N295">
        <v>35</v>
      </c>
      <c r="O295">
        <v>44</v>
      </c>
      <c r="S295">
        <v>3</v>
      </c>
      <c r="U295">
        <v>16</v>
      </c>
      <c r="V295">
        <v>879</v>
      </c>
      <c r="W295">
        <v>25</v>
      </c>
      <c r="X295" t="s">
        <v>504</v>
      </c>
    </row>
    <row r="296" spans="1:24">
      <c r="A296" t="str">
        <f>Hyperlink("https://www.diodes.com/part/view/DMNH6042SPD","DMNH6042SPD")</f>
        <v>DMNH6042SPD</v>
      </c>
      <c r="B296" t="str">
        <f>Hyperlink("https://www.diodes.com/assets/Datasheets/DMNH6042SPD.pdf","DMNH6042SPD Datasheet")</f>
        <v>DMNH6042SPD Datasheet</v>
      </c>
      <c r="C296" t="s">
        <v>24</v>
      </c>
      <c r="D296" t="s">
        <v>25</v>
      </c>
      <c r="E296" t="s">
        <v>26</v>
      </c>
      <c r="F296" t="s">
        <v>27</v>
      </c>
      <c r="G296" t="s">
        <v>28</v>
      </c>
      <c r="H296">
        <v>60</v>
      </c>
      <c r="I296">
        <v>20</v>
      </c>
      <c r="J296">
        <v>5.7</v>
      </c>
      <c r="K296">
        <v>24</v>
      </c>
      <c r="L296">
        <v>2.5</v>
      </c>
      <c r="N296">
        <v>50</v>
      </c>
      <c r="O296">
        <v>65</v>
      </c>
      <c r="S296">
        <v>3</v>
      </c>
      <c r="T296">
        <v>4.2</v>
      </c>
      <c r="U296">
        <v>8.8</v>
      </c>
      <c r="V296">
        <v>584</v>
      </c>
      <c r="W296">
        <v>25</v>
      </c>
      <c r="X296" t="s">
        <v>63</v>
      </c>
    </row>
    <row r="297" spans="1:24">
      <c r="A297" t="str">
        <f>Hyperlink("https://www.diodes.com/part/view/DMNH6042SPDQ","DMNH6042SPDQ")</f>
        <v>DMNH6042SPDQ</v>
      </c>
      <c r="B297" t="str">
        <f>Hyperlink("https://www.diodes.com/assets/Datasheets/DMNH6042SPDQ.pdf","DMNH6042SPDQ Datasheet")</f>
        <v>DMNH6042SPDQ Datasheet</v>
      </c>
      <c r="C297" t="s">
        <v>596</v>
      </c>
      <c r="D297" t="s">
        <v>25</v>
      </c>
      <c r="E297" t="s">
        <v>32</v>
      </c>
      <c r="F297" t="s">
        <v>27</v>
      </c>
      <c r="G297" t="s">
        <v>28</v>
      </c>
      <c r="H297">
        <v>60</v>
      </c>
      <c r="I297">
        <v>20</v>
      </c>
      <c r="J297">
        <v>5.7</v>
      </c>
      <c r="K297">
        <v>24</v>
      </c>
      <c r="L297">
        <v>2.5</v>
      </c>
      <c r="N297">
        <v>50</v>
      </c>
      <c r="O297">
        <v>65</v>
      </c>
      <c r="S297">
        <v>3</v>
      </c>
      <c r="T297">
        <v>4.2</v>
      </c>
      <c r="U297">
        <v>8.8</v>
      </c>
      <c r="V297">
        <v>584</v>
      </c>
      <c r="W297">
        <v>25</v>
      </c>
      <c r="X297" t="s">
        <v>63</v>
      </c>
    </row>
    <row r="298" spans="1:24">
      <c r="A298" t="str">
        <f>Hyperlink("https://www.diodes.com/part/view/DMNH6042SSD","DMNH6042SSD")</f>
        <v>DMNH6042SSD</v>
      </c>
      <c r="B298" t="str">
        <f>Hyperlink("https://www.diodes.com/assets/Datasheets/DMNH6042SSD.pdf","DMNH6042SSD Datasheet")</f>
        <v>DMNH6042SSD Datasheet</v>
      </c>
      <c r="C298" t="s">
        <v>24</v>
      </c>
      <c r="D298" t="s">
        <v>25</v>
      </c>
      <c r="E298" t="s">
        <v>26</v>
      </c>
      <c r="F298" t="s">
        <v>27</v>
      </c>
      <c r="G298" t="s">
        <v>28</v>
      </c>
      <c r="H298">
        <v>60</v>
      </c>
      <c r="I298">
        <v>20</v>
      </c>
      <c r="J298">
        <v>5.3</v>
      </c>
      <c r="K298">
        <v>16.7</v>
      </c>
      <c r="L298">
        <v>2.1</v>
      </c>
      <c r="N298">
        <v>50</v>
      </c>
      <c r="O298">
        <v>65</v>
      </c>
      <c r="S298">
        <v>3</v>
      </c>
      <c r="T298">
        <v>4.2</v>
      </c>
      <c r="U298">
        <v>8.8</v>
      </c>
      <c r="V298">
        <v>584</v>
      </c>
      <c r="W298">
        <v>25</v>
      </c>
      <c r="X298" t="s">
        <v>125</v>
      </c>
    </row>
    <row r="299" spans="1:24">
      <c r="A299" t="str">
        <f>Hyperlink("https://www.diodes.com/part/view/DMNH6042SSDQ","DMNH6042SSDQ")</f>
        <v>DMNH6042SSDQ</v>
      </c>
      <c r="B299" t="str">
        <f>Hyperlink("https://www.diodes.com/assets/Datasheets/DMNH6042SSDQ.pdf","DMNH6042SSDQ Datasheet")</f>
        <v>DMNH6042SSDQ Datasheet</v>
      </c>
      <c r="C299" t="s">
        <v>602</v>
      </c>
      <c r="D299" t="s">
        <v>25</v>
      </c>
      <c r="E299" t="s">
        <v>32</v>
      </c>
      <c r="F299" t="s">
        <v>27</v>
      </c>
      <c r="G299" t="s">
        <v>28</v>
      </c>
      <c r="H299">
        <v>60</v>
      </c>
      <c r="I299">
        <v>20</v>
      </c>
      <c r="J299">
        <v>5.3</v>
      </c>
      <c r="K299">
        <v>16.7</v>
      </c>
      <c r="L299">
        <v>2.1</v>
      </c>
      <c r="N299">
        <v>50</v>
      </c>
      <c r="O299">
        <v>65</v>
      </c>
      <c r="S299">
        <v>3</v>
      </c>
      <c r="T299">
        <v>4.2</v>
      </c>
      <c r="U299">
        <v>8.8</v>
      </c>
      <c r="V299">
        <v>584</v>
      </c>
      <c r="W299">
        <v>25</v>
      </c>
      <c r="X299" t="s">
        <v>125</v>
      </c>
    </row>
    <row r="300" spans="1:24">
      <c r="A300" t="str">
        <f>Hyperlink("https://www.diodes.com/part/view/DMNH6065SPDW","DMNH6065SPDW")</f>
        <v>DMNH6065SPDW</v>
      </c>
      <c r="B300" t="str">
        <f>Hyperlink("https://www.diodes.com/assets/Datasheets/DMNH6065SPDW.pdf","DMNH6065SPDW Datasheet")</f>
        <v>DMNH6065SPDW Datasheet</v>
      </c>
      <c r="C300" t="s">
        <v>600</v>
      </c>
      <c r="D300" t="s">
        <v>25</v>
      </c>
      <c r="E300" t="s">
        <v>26</v>
      </c>
      <c r="F300" t="s">
        <v>27</v>
      </c>
      <c r="G300" t="s">
        <v>28</v>
      </c>
      <c r="H300">
        <v>60</v>
      </c>
      <c r="I300">
        <v>20</v>
      </c>
      <c r="K300">
        <v>27</v>
      </c>
      <c r="L300">
        <v>2.4</v>
      </c>
      <c r="M300">
        <v>68</v>
      </c>
      <c r="N300">
        <v>65</v>
      </c>
      <c r="O300">
        <v>79</v>
      </c>
      <c r="S300">
        <v>3</v>
      </c>
      <c r="T300">
        <v>4.6</v>
      </c>
      <c r="U300">
        <v>9.5</v>
      </c>
      <c r="V300">
        <v>466</v>
      </c>
      <c r="W300">
        <v>25</v>
      </c>
      <c r="X300" t="s">
        <v>597</v>
      </c>
    </row>
    <row r="301" spans="1:24">
      <c r="A301" t="str">
        <f>Hyperlink("https://www.diodes.com/part/view/DMNH6065SPDWQ","DMNH6065SPDWQ")</f>
        <v>DMNH6065SPDWQ</v>
      </c>
      <c r="B301" t="str">
        <f>Hyperlink("https://www.diodes.com/assets/Datasheets/DMNH6065SPDWQ.pdf","DMNH6065SPDWQ Datasheet")</f>
        <v>DMNH6065SPDWQ Datasheet</v>
      </c>
      <c r="C301" t="s">
        <v>600</v>
      </c>
      <c r="D301" t="s">
        <v>25</v>
      </c>
      <c r="E301" t="s">
        <v>32</v>
      </c>
      <c r="F301" t="s">
        <v>27</v>
      </c>
      <c r="G301" t="s">
        <v>28</v>
      </c>
      <c r="H301">
        <v>60</v>
      </c>
      <c r="I301">
        <v>20</v>
      </c>
      <c r="K301">
        <v>27</v>
      </c>
      <c r="L301">
        <v>2.4</v>
      </c>
      <c r="M301">
        <v>68</v>
      </c>
      <c r="N301">
        <v>65</v>
      </c>
      <c r="O301">
        <v>79</v>
      </c>
      <c r="S301">
        <v>3</v>
      </c>
      <c r="T301">
        <v>4.6</v>
      </c>
      <c r="U301">
        <v>9.5</v>
      </c>
      <c r="V301">
        <v>466</v>
      </c>
      <c r="W301">
        <v>25</v>
      </c>
      <c r="X301" t="s">
        <v>597</v>
      </c>
    </row>
    <row r="302" spans="1:24">
      <c r="A302" t="str">
        <f>Hyperlink("https://www.diodes.com/part/view/DMNH6065SSD","DMNH6065SSD")</f>
        <v>DMNH6065SSD</v>
      </c>
      <c r="B302" t="str">
        <f>Hyperlink("https://www.diodes.com/assets/Datasheets/DMNH6065SSD.pdf","DMNH6065SSD Datasheet")</f>
        <v>DMNH6065SSD Datasheet</v>
      </c>
      <c r="C302" t="s">
        <v>33</v>
      </c>
      <c r="D302" t="s">
        <v>28</v>
      </c>
      <c r="E302" t="s">
        <v>26</v>
      </c>
      <c r="F302" t="s">
        <v>27</v>
      </c>
      <c r="G302" t="s">
        <v>28</v>
      </c>
      <c r="H302">
        <v>60</v>
      </c>
      <c r="I302">
        <v>20</v>
      </c>
      <c r="J302">
        <v>3.8</v>
      </c>
      <c r="L302">
        <v>1.5</v>
      </c>
      <c r="N302">
        <v>65</v>
      </c>
      <c r="O302">
        <v>88</v>
      </c>
      <c r="S302">
        <v>3</v>
      </c>
      <c r="T302">
        <v>5.6</v>
      </c>
      <c r="U302">
        <v>11.3</v>
      </c>
      <c r="X302" t="s">
        <v>125</v>
      </c>
    </row>
    <row r="303" spans="1:24">
      <c r="A303" t="str">
        <f>Hyperlink("https://www.diodes.com/part/view/DMNH6065SSDQ","DMNH6065SSDQ")</f>
        <v>DMNH6065SSDQ</v>
      </c>
      <c r="B303" t="str">
        <f>Hyperlink("https://www.diodes.com/assets/Datasheets/DMNH6065SSDQ.pdf","DMNH6065SSDQ Datasheet")</f>
        <v>DMNH6065SSDQ Datasheet</v>
      </c>
      <c r="C303" t="s">
        <v>33</v>
      </c>
      <c r="D303" t="s">
        <v>25</v>
      </c>
      <c r="E303" t="s">
        <v>32</v>
      </c>
      <c r="F303" t="s">
        <v>27</v>
      </c>
      <c r="G303" t="s">
        <v>28</v>
      </c>
      <c r="H303">
        <v>60</v>
      </c>
      <c r="I303">
        <v>20</v>
      </c>
      <c r="J303">
        <v>3.8</v>
      </c>
      <c r="L303">
        <v>1.5</v>
      </c>
      <c r="N303">
        <v>65</v>
      </c>
      <c r="O303">
        <v>88</v>
      </c>
      <c r="R303">
        <v>1</v>
      </c>
      <c r="S303">
        <v>3</v>
      </c>
      <c r="T303">
        <v>5.6</v>
      </c>
      <c r="U303">
        <v>11.3</v>
      </c>
      <c r="X303" t="s">
        <v>125</v>
      </c>
    </row>
    <row r="304" spans="1:24">
      <c r="A304" t="str">
        <f>Hyperlink("https://www.diodes.com/part/view/DMP1046UFDB","DMP1046UFDB")</f>
        <v>DMP1046UFDB</v>
      </c>
      <c r="B304" t="str">
        <f>Hyperlink("https://www.diodes.com/assets/Datasheets/DMP1046UFDB.pdf","DMP1046UFDB Datasheet")</f>
        <v>DMP1046UFDB Datasheet</v>
      </c>
      <c r="C304" t="s">
        <v>51</v>
      </c>
      <c r="D304" t="s">
        <v>28</v>
      </c>
      <c r="E304" t="s">
        <v>26</v>
      </c>
      <c r="F304" t="s">
        <v>49</v>
      </c>
      <c r="G304" t="s">
        <v>28</v>
      </c>
      <c r="H304">
        <v>12</v>
      </c>
      <c r="I304">
        <v>8</v>
      </c>
      <c r="J304">
        <v>3.8</v>
      </c>
      <c r="L304">
        <v>1.4</v>
      </c>
      <c r="O304">
        <v>61</v>
      </c>
      <c r="P304">
        <v>81</v>
      </c>
      <c r="Q304">
        <v>115</v>
      </c>
      <c r="R304">
        <v>0.4</v>
      </c>
      <c r="S304">
        <v>1</v>
      </c>
      <c r="T304">
        <v>10.7</v>
      </c>
      <c r="U304" t="s">
        <v>603</v>
      </c>
      <c r="V304">
        <v>915</v>
      </c>
      <c r="W304">
        <v>6</v>
      </c>
      <c r="X304" t="s">
        <v>95</v>
      </c>
    </row>
    <row r="305" spans="1:24">
      <c r="A305" t="str">
        <f>Hyperlink("https://www.diodes.com/part/view/DMP1055UFDB","DMP1055UFDB")</f>
        <v>DMP1055UFDB</v>
      </c>
      <c r="B305" t="str">
        <f>Hyperlink("https://www.diodes.com/assets/Datasheets/DMP1055UFDB.pdf","DMP1055UFDB Datasheet")</f>
        <v>DMP1055UFDB Datasheet</v>
      </c>
      <c r="C305" t="s">
        <v>48</v>
      </c>
      <c r="D305" t="s">
        <v>25</v>
      </c>
      <c r="E305" t="s">
        <v>26</v>
      </c>
      <c r="F305" t="s">
        <v>49</v>
      </c>
      <c r="G305" t="s">
        <v>25</v>
      </c>
      <c r="H305">
        <v>12</v>
      </c>
      <c r="I305">
        <v>8</v>
      </c>
      <c r="J305">
        <v>3.9</v>
      </c>
      <c r="L305">
        <v>1.4</v>
      </c>
      <c r="O305">
        <v>59</v>
      </c>
      <c r="P305">
        <v>81</v>
      </c>
      <c r="Q305">
        <v>115</v>
      </c>
      <c r="R305">
        <v>0.4</v>
      </c>
      <c r="S305">
        <v>1</v>
      </c>
      <c r="T305">
        <v>13</v>
      </c>
      <c r="U305" t="s">
        <v>604</v>
      </c>
      <c r="V305">
        <v>1028</v>
      </c>
      <c r="W305">
        <v>6</v>
      </c>
      <c r="X305" t="s">
        <v>95</v>
      </c>
    </row>
    <row r="306" spans="1:24">
      <c r="A306" t="str">
        <f>Hyperlink("https://www.diodes.com/part/view/DMP2004DMK","DMP2004DMK")</f>
        <v>DMP2004DMK</v>
      </c>
      <c r="B306" t="str">
        <f>Hyperlink("https://www.diodes.com/assets/Datasheets/ds30939.pdf","DMP2004DMK Datasheet")</f>
        <v>DMP2004DMK Datasheet</v>
      </c>
      <c r="C306" t="s">
        <v>48</v>
      </c>
      <c r="D306" t="s">
        <v>25</v>
      </c>
      <c r="E306" t="s">
        <v>26</v>
      </c>
      <c r="F306" t="s">
        <v>49</v>
      </c>
      <c r="G306" t="s">
        <v>25</v>
      </c>
      <c r="H306">
        <v>20</v>
      </c>
      <c r="I306">
        <v>8</v>
      </c>
      <c r="J306">
        <v>0.55</v>
      </c>
      <c r="L306">
        <v>0.5</v>
      </c>
      <c r="O306">
        <v>900</v>
      </c>
      <c r="P306">
        <v>1400</v>
      </c>
      <c r="Q306">
        <v>2000</v>
      </c>
      <c r="R306">
        <v>0.5</v>
      </c>
      <c r="S306">
        <v>1</v>
      </c>
      <c r="V306">
        <v>95</v>
      </c>
      <c r="X306" t="s">
        <v>231</v>
      </c>
    </row>
    <row r="307" spans="1:24">
      <c r="A307" t="str">
        <f>Hyperlink("https://www.diodes.com/part/view/DMP2004DWK","DMP2004DWK")</f>
        <v>DMP2004DWK</v>
      </c>
      <c r="B307" t="str">
        <f>Hyperlink("https://www.diodes.com/assets/Datasheets/DMP2004DWK.pdf","DMP2004DWK Datasheet")</f>
        <v>DMP2004DWK Datasheet</v>
      </c>
      <c r="C307" t="s">
        <v>48</v>
      </c>
      <c r="D307" t="s">
        <v>25</v>
      </c>
      <c r="E307" t="s">
        <v>26</v>
      </c>
      <c r="F307" t="s">
        <v>49</v>
      </c>
      <c r="G307" t="s">
        <v>25</v>
      </c>
      <c r="H307">
        <v>20</v>
      </c>
      <c r="I307">
        <v>8</v>
      </c>
      <c r="J307">
        <v>0.54</v>
      </c>
      <c r="L307">
        <v>0.25</v>
      </c>
      <c r="O307">
        <v>900</v>
      </c>
      <c r="P307">
        <v>1400</v>
      </c>
      <c r="Q307">
        <v>2000</v>
      </c>
      <c r="R307">
        <v>0.5</v>
      </c>
      <c r="S307">
        <v>1</v>
      </c>
      <c r="V307">
        <v>95</v>
      </c>
      <c r="W307">
        <v>16</v>
      </c>
      <c r="X307" t="s">
        <v>31</v>
      </c>
    </row>
    <row r="308" spans="1:24">
      <c r="A308" t="str">
        <f>Hyperlink("https://www.diodes.com/part/view/DMP2004VK","DMP2004VK")</f>
        <v>DMP2004VK</v>
      </c>
      <c r="B308" t="str">
        <f>Hyperlink("https://www.diodes.com/assets/Datasheets/ds30916.pdf","DMP2004VK Datasheet")</f>
        <v>DMP2004VK Datasheet</v>
      </c>
      <c r="C308" t="s">
        <v>48</v>
      </c>
      <c r="D308" t="s">
        <v>25</v>
      </c>
      <c r="E308" t="s">
        <v>26</v>
      </c>
      <c r="F308" t="s">
        <v>49</v>
      </c>
      <c r="G308" t="s">
        <v>25</v>
      </c>
      <c r="H308">
        <v>20</v>
      </c>
      <c r="I308">
        <v>8</v>
      </c>
      <c r="J308">
        <v>0.53</v>
      </c>
      <c r="L308">
        <v>0.4</v>
      </c>
      <c r="O308">
        <v>900</v>
      </c>
      <c r="P308">
        <v>1400</v>
      </c>
      <c r="Q308">
        <v>2000</v>
      </c>
      <c r="R308">
        <v>0.5</v>
      </c>
      <c r="S308">
        <v>1</v>
      </c>
      <c r="V308">
        <v>95</v>
      </c>
      <c r="W308">
        <v>16</v>
      </c>
      <c r="X308" t="s">
        <v>35</v>
      </c>
    </row>
    <row r="309" spans="1:24">
      <c r="A309" t="str">
        <f>Hyperlink("https://www.diodes.com/part/view/DMP2035UTS","DMP2035UTS")</f>
        <v>DMP2035UTS</v>
      </c>
      <c r="B309" t="str">
        <f>Hyperlink("https://www.diodes.com/assets/Datasheets/ds31940.pdf","DMP2035UTS Datasheet")</f>
        <v>DMP2035UTS Datasheet</v>
      </c>
      <c r="C309" t="s">
        <v>48</v>
      </c>
      <c r="D309" t="s">
        <v>25</v>
      </c>
      <c r="E309" t="s">
        <v>26</v>
      </c>
      <c r="F309" t="s">
        <v>49</v>
      </c>
      <c r="G309" t="s">
        <v>25</v>
      </c>
      <c r="H309">
        <v>20</v>
      </c>
      <c r="I309">
        <v>8</v>
      </c>
      <c r="J309">
        <v>6.04</v>
      </c>
      <c r="L309">
        <v>0.89</v>
      </c>
      <c r="O309">
        <v>35</v>
      </c>
      <c r="P309">
        <v>45</v>
      </c>
      <c r="Q309">
        <v>62</v>
      </c>
      <c r="R309">
        <v>0.4</v>
      </c>
      <c r="S309">
        <v>1</v>
      </c>
      <c r="T309">
        <v>15.4</v>
      </c>
      <c r="V309">
        <v>1610</v>
      </c>
      <c r="W309">
        <v>10</v>
      </c>
      <c r="X309" t="s">
        <v>490</v>
      </c>
    </row>
    <row r="310" spans="1:24">
      <c r="A310" t="str">
        <f>Hyperlink("https://www.diodes.com/part/view/DMP2040UND","DMP2040UND")</f>
        <v>DMP2040UND</v>
      </c>
      <c r="B310" t="str">
        <f>Hyperlink("https://www.diodes.com/assets/Datasheets/DMP2040UND.pdf","DMP2040UND Datasheet")</f>
        <v>DMP2040UND Datasheet</v>
      </c>
      <c r="C310" t="s">
        <v>51</v>
      </c>
      <c r="D310" t="s">
        <v>28</v>
      </c>
      <c r="E310" t="s">
        <v>26</v>
      </c>
      <c r="F310" t="s">
        <v>49</v>
      </c>
      <c r="G310" t="s">
        <v>28</v>
      </c>
      <c r="H310">
        <v>20</v>
      </c>
      <c r="I310">
        <v>12</v>
      </c>
      <c r="J310">
        <v>5.3</v>
      </c>
      <c r="L310">
        <v>1.4</v>
      </c>
      <c r="O310">
        <v>36</v>
      </c>
      <c r="P310">
        <v>60</v>
      </c>
      <c r="S310">
        <v>1.5</v>
      </c>
      <c r="T310">
        <v>9.6</v>
      </c>
      <c r="U310">
        <v>20</v>
      </c>
      <c r="X310" t="s">
        <v>502</v>
      </c>
    </row>
    <row r="311" spans="1:24">
      <c r="A311" t="str">
        <f>Hyperlink("https://www.diodes.com/part/view/DMP2040USD","DMP2040USD")</f>
        <v>DMP2040USD</v>
      </c>
      <c r="B311" t="str">
        <f>Hyperlink("https://www.diodes.com/assets/Datasheets/DMP2040USD.pdf","DMP2040USD Datasheet")</f>
        <v>DMP2040USD Datasheet</v>
      </c>
      <c r="C311" t="s">
        <v>605</v>
      </c>
      <c r="D311" t="s">
        <v>28</v>
      </c>
      <c r="E311" t="s">
        <v>26</v>
      </c>
      <c r="F311" t="s">
        <v>49</v>
      </c>
      <c r="G311" t="s">
        <v>28</v>
      </c>
      <c r="H311">
        <v>20</v>
      </c>
      <c r="I311">
        <v>12</v>
      </c>
      <c r="J311">
        <v>6.5</v>
      </c>
      <c r="L311">
        <v>1.6</v>
      </c>
      <c r="O311">
        <v>33</v>
      </c>
      <c r="P311">
        <v>52</v>
      </c>
      <c r="R311">
        <v>0.6</v>
      </c>
      <c r="S311">
        <v>1.5</v>
      </c>
      <c r="T311">
        <v>8.6</v>
      </c>
      <c r="U311" t="s">
        <v>606</v>
      </c>
      <c r="V311">
        <v>834</v>
      </c>
      <c r="W311">
        <v>10</v>
      </c>
      <c r="X311" t="s">
        <v>125</v>
      </c>
    </row>
    <row r="312" spans="1:24">
      <c r="A312" t="str">
        <f>Hyperlink("https://www.diodes.com/part/view/DMP2045UFDB","DMP2045UFDB")</f>
        <v>DMP2045UFDB</v>
      </c>
      <c r="B312" t="str">
        <f>Hyperlink("https://www.diodes.com/assets/Datasheets/DMP2045UFDB.pdf","DMP2045UFDB Datasheet")</f>
        <v>DMP2045UFDB Datasheet</v>
      </c>
      <c r="C312" t="s">
        <v>607</v>
      </c>
      <c r="D312" t="s">
        <v>28</v>
      </c>
      <c r="E312" t="s">
        <v>26</v>
      </c>
      <c r="F312" t="s">
        <v>49</v>
      </c>
      <c r="G312" t="s">
        <v>25</v>
      </c>
      <c r="H312">
        <v>20</v>
      </c>
      <c r="I312">
        <v>8</v>
      </c>
      <c r="J312">
        <v>3.1</v>
      </c>
      <c r="L312">
        <v>1.29</v>
      </c>
      <c r="O312">
        <v>90</v>
      </c>
      <c r="P312">
        <v>120</v>
      </c>
      <c r="R312">
        <v>0.3</v>
      </c>
      <c r="S312">
        <v>1</v>
      </c>
      <c r="T312">
        <v>6.8</v>
      </c>
      <c r="V312">
        <v>634</v>
      </c>
      <c r="W312">
        <v>10</v>
      </c>
      <c r="X312" t="s">
        <v>95</v>
      </c>
    </row>
    <row r="313" spans="1:24">
      <c r="A313" t="str">
        <f>Hyperlink("https://www.diodes.com/part/view/DMP2065UFDB","DMP2065UFDB")</f>
        <v>DMP2065UFDB</v>
      </c>
      <c r="B313" t="str">
        <f>Hyperlink("https://www.diodes.com/assets/Datasheets/DMP2065UFDB.pdf","DMP2065UFDB Datasheet")</f>
        <v>DMP2065UFDB Datasheet</v>
      </c>
      <c r="C313" t="s">
        <v>51</v>
      </c>
      <c r="D313" t="s">
        <v>25</v>
      </c>
      <c r="E313" t="s">
        <v>26</v>
      </c>
      <c r="F313" t="s">
        <v>49</v>
      </c>
      <c r="G313" t="s">
        <v>28</v>
      </c>
      <c r="H313">
        <v>20</v>
      </c>
      <c r="I313">
        <v>12</v>
      </c>
      <c r="J313">
        <v>4.5</v>
      </c>
      <c r="L313">
        <v>1.54</v>
      </c>
      <c r="O313">
        <v>50</v>
      </c>
      <c r="P313">
        <v>100</v>
      </c>
      <c r="Q313">
        <v>150</v>
      </c>
      <c r="R313">
        <v>0.4</v>
      </c>
      <c r="S313">
        <v>1</v>
      </c>
      <c r="T313">
        <v>9.1</v>
      </c>
      <c r="V313">
        <v>752</v>
      </c>
      <c r="W313">
        <v>15</v>
      </c>
      <c r="X313" t="s">
        <v>95</v>
      </c>
    </row>
    <row r="314" spans="1:24">
      <c r="A314" t="str">
        <f>Hyperlink("https://www.diodes.com/part/view/DMP2075UFDB","DMP2075UFDB")</f>
        <v>DMP2075UFDB</v>
      </c>
      <c r="B314" t="str">
        <f>Hyperlink("https://www.diodes.com/assets/Datasheets/DMP2075UFDB.pdf","DMP2075UFDB Datasheet")</f>
        <v>DMP2075UFDB Datasheet</v>
      </c>
      <c r="C314" t="s">
        <v>605</v>
      </c>
      <c r="D314" t="s">
        <v>25</v>
      </c>
      <c r="E314" t="s">
        <v>26</v>
      </c>
      <c r="F314" t="s">
        <v>49</v>
      </c>
      <c r="G314" t="s">
        <v>28</v>
      </c>
      <c r="H314">
        <v>20</v>
      </c>
      <c r="I314">
        <v>8</v>
      </c>
      <c r="J314">
        <v>3.8</v>
      </c>
      <c r="L314">
        <v>1.4</v>
      </c>
      <c r="O314">
        <v>75</v>
      </c>
      <c r="P314">
        <v>137</v>
      </c>
      <c r="R314">
        <v>0.35</v>
      </c>
      <c r="S314">
        <v>1.4</v>
      </c>
      <c r="T314">
        <v>8.8</v>
      </c>
      <c r="U314" t="s">
        <v>527</v>
      </c>
      <c r="V314">
        <v>642</v>
      </c>
      <c r="W314">
        <v>10</v>
      </c>
      <c r="X314" t="s">
        <v>95</v>
      </c>
    </row>
    <row r="315" spans="1:24">
      <c r="A315" t="str">
        <f>Hyperlink("https://www.diodes.com/part/view/DMP2090UFDB","DMP2090UFDB")</f>
        <v>DMP2090UFDB</v>
      </c>
      <c r="B315" t="str">
        <f>Hyperlink("https://www.diodes.com/assets/Datasheets/DMP2090UFDB.pdf","DMP2090UFDB Datasheet")</f>
        <v>DMP2090UFDB Datasheet</v>
      </c>
      <c r="C315" t="s">
        <v>51</v>
      </c>
      <c r="D315" t="s">
        <v>28</v>
      </c>
      <c r="E315" t="s">
        <v>26</v>
      </c>
      <c r="F315" t="s">
        <v>49</v>
      </c>
      <c r="G315" t="s">
        <v>25</v>
      </c>
      <c r="H315">
        <v>20</v>
      </c>
      <c r="I315">
        <v>8</v>
      </c>
      <c r="J315">
        <v>3.2</v>
      </c>
      <c r="L315">
        <v>1.39</v>
      </c>
      <c r="O315">
        <v>90</v>
      </c>
      <c r="P315">
        <v>120</v>
      </c>
      <c r="R315">
        <v>0.3</v>
      </c>
      <c r="S315">
        <v>1</v>
      </c>
      <c r="T315">
        <v>6.8</v>
      </c>
      <c r="V315">
        <v>634</v>
      </c>
      <c r="W315">
        <v>10</v>
      </c>
      <c r="X315" t="s">
        <v>95</v>
      </c>
    </row>
    <row r="316" spans="1:24">
      <c r="A316" t="str">
        <f>Hyperlink("https://www.diodes.com/part/view/DMP2100UFU","DMP2100UFU")</f>
        <v>DMP2100UFU</v>
      </c>
      <c r="B316" t="str">
        <f>Hyperlink("https://www.diodes.com/assets/Datasheets/DMP2100UFU.pdf","DMP2100UFU Datasheet")</f>
        <v>DMP2100UFU Datasheet</v>
      </c>
      <c r="C316" t="s">
        <v>48</v>
      </c>
      <c r="D316" t="s">
        <v>28</v>
      </c>
      <c r="E316" t="s">
        <v>26</v>
      </c>
      <c r="F316" t="s">
        <v>49</v>
      </c>
      <c r="G316" t="s">
        <v>25</v>
      </c>
      <c r="H316">
        <v>20</v>
      </c>
      <c r="I316">
        <v>10</v>
      </c>
      <c r="J316">
        <v>5.7</v>
      </c>
      <c r="L316">
        <v>1.9</v>
      </c>
      <c r="N316">
        <v>38</v>
      </c>
      <c r="O316">
        <v>43</v>
      </c>
      <c r="P316">
        <v>75</v>
      </c>
      <c r="R316">
        <v>0.3</v>
      </c>
      <c r="S316">
        <v>1.4</v>
      </c>
      <c r="T316">
        <v>10.3</v>
      </c>
      <c r="U316">
        <v>21.4</v>
      </c>
      <c r="V316">
        <v>906</v>
      </c>
      <c r="W316">
        <v>10</v>
      </c>
      <c r="X316" t="s">
        <v>515</v>
      </c>
    </row>
    <row r="317" spans="1:24">
      <c r="A317" t="str">
        <f>Hyperlink("https://www.diodes.com/part/view/DMP2110UFDB","DMP2110UFDB")</f>
        <v>DMP2110UFDB</v>
      </c>
      <c r="B317" t="str">
        <f>Hyperlink("https://www.diodes.com/assets/Datasheets/DMP2110UFDB.pdf","DMP2110UFDB Datasheet")</f>
        <v>DMP2110UFDB Datasheet</v>
      </c>
      <c r="C317" t="s">
        <v>48</v>
      </c>
      <c r="D317" t="s">
        <v>28</v>
      </c>
      <c r="E317" t="s">
        <v>26</v>
      </c>
      <c r="F317" t="s">
        <v>49</v>
      </c>
      <c r="G317" t="s">
        <v>28</v>
      </c>
      <c r="H317">
        <v>20</v>
      </c>
      <c r="I317">
        <v>12</v>
      </c>
      <c r="J317">
        <v>3.1</v>
      </c>
      <c r="L317">
        <v>1.1</v>
      </c>
      <c r="O317">
        <v>75</v>
      </c>
      <c r="P317">
        <v>110</v>
      </c>
      <c r="Q317">
        <v>168</v>
      </c>
      <c r="S317">
        <v>1</v>
      </c>
      <c r="T317">
        <v>6</v>
      </c>
      <c r="X317" t="s">
        <v>95</v>
      </c>
    </row>
    <row r="318" spans="1:24">
      <c r="A318" t="str">
        <f>Hyperlink("https://www.diodes.com/part/view/DMP2110UFDBQ","DMP2110UFDBQ")</f>
        <v>DMP2110UFDBQ</v>
      </c>
      <c r="B318" t="str">
        <f>Hyperlink("https://www.diodes.com/assets/Datasheets/DMP2110UFDBQ.pdf","DMP2110UFDBQ Datasheet")</f>
        <v>DMP2110UFDBQ Datasheet</v>
      </c>
      <c r="C318" t="s">
        <v>48</v>
      </c>
      <c r="D318" t="s">
        <v>25</v>
      </c>
      <c r="E318" t="s">
        <v>32</v>
      </c>
      <c r="F318" t="s">
        <v>49</v>
      </c>
      <c r="G318" t="s">
        <v>28</v>
      </c>
      <c r="H318">
        <v>20</v>
      </c>
      <c r="I318">
        <v>12</v>
      </c>
      <c r="J318">
        <v>3.1</v>
      </c>
      <c r="L318">
        <v>1.1</v>
      </c>
      <c r="O318">
        <v>75</v>
      </c>
      <c r="P318">
        <v>110</v>
      </c>
      <c r="Q318">
        <v>168</v>
      </c>
      <c r="S318">
        <v>1</v>
      </c>
      <c r="T318">
        <v>6</v>
      </c>
      <c r="X318" t="s">
        <v>95</v>
      </c>
    </row>
    <row r="319" spans="1:24">
      <c r="A319" t="str">
        <f>Hyperlink("https://www.diodes.com/part/view/DMP2110UVT","DMP2110UVT")</f>
        <v>DMP2110UVT</v>
      </c>
      <c r="B319" t="str">
        <f>Hyperlink("https://www.diodes.com/assets/Datasheets/DMP2110UVT.pdf","DMP2110UVT Datasheet")</f>
        <v>DMP2110UVT Datasheet</v>
      </c>
      <c r="C319" t="s">
        <v>608</v>
      </c>
      <c r="D319" t="s">
        <v>25</v>
      </c>
      <c r="E319" t="s">
        <v>26</v>
      </c>
      <c r="F319" t="s">
        <v>49</v>
      </c>
      <c r="G319" t="s">
        <v>28</v>
      </c>
      <c r="H319">
        <v>20</v>
      </c>
      <c r="I319">
        <v>10</v>
      </c>
      <c r="J319">
        <v>1.8</v>
      </c>
      <c r="L319">
        <v>1.1</v>
      </c>
      <c r="O319">
        <v>150</v>
      </c>
      <c r="P319">
        <v>200</v>
      </c>
      <c r="Q319">
        <v>240</v>
      </c>
      <c r="R319">
        <v>0.45</v>
      </c>
      <c r="S319">
        <v>1</v>
      </c>
      <c r="T319">
        <v>6</v>
      </c>
      <c r="V319">
        <v>440</v>
      </c>
      <c r="W319">
        <v>10</v>
      </c>
      <c r="X319" t="s">
        <v>98</v>
      </c>
    </row>
    <row r="320" spans="1:24">
      <c r="A320" t="str">
        <f>Hyperlink("https://www.diodes.com/part/view/DMP2110UVTQ","DMP2110UVTQ")</f>
        <v>DMP2110UVTQ</v>
      </c>
      <c r="B320" t="str">
        <f>Hyperlink("https://www.diodes.com/assets/Datasheets/DMP2110UVTQ.pdf","DMP2110UVTQ Datasheet")</f>
        <v>DMP2110UVTQ Datasheet</v>
      </c>
      <c r="C320" t="s">
        <v>48</v>
      </c>
      <c r="D320" t="s">
        <v>25</v>
      </c>
      <c r="E320" t="s">
        <v>32</v>
      </c>
      <c r="F320" t="s">
        <v>49</v>
      </c>
      <c r="G320" t="s">
        <v>28</v>
      </c>
      <c r="H320">
        <v>20</v>
      </c>
      <c r="I320">
        <v>10</v>
      </c>
      <c r="J320">
        <v>1.8</v>
      </c>
      <c r="L320">
        <v>1.1</v>
      </c>
      <c r="O320">
        <v>150</v>
      </c>
      <c r="P320">
        <v>200</v>
      </c>
      <c r="Q320">
        <v>240</v>
      </c>
      <c r="R320">
        <v>0.45</v>
      </c>
      <c r="S320">
        <v>1</v>
      </c>
      <c r="T320">
        <v>6</v>
      </c>
      <c r="V320">
        <v>440</v>
      </c>
      <c r="W320">
        <v>10</v>
      </c>
      <c r="X320" t="s">
        <v>98</v>
      </c>
    </row>
    <row r="321" spans="1:24">
      <c r="A321" t="str">
        <f>Hyperlink("https://www.diodes.com/part/view/DMP2200UDW","DMP2200UDW")</f>
        <v>DMP2200UDW</v>
      </c>
      <c r="B321" t="str">
        <f>Hyperlink("https://www.diodes.com/assets/Datasheets/DMP2200UDW.pdf","DMP2200UDW Datasheet")</f>
        <v>DMP2200UDW Datasheet</v>
      </c>
      <c r="C321" t="s">
        <v>48</v>
      </c>
      <c r="D321" t="s">
        <v>28</v>
      </c>
      <c r="E321" t="s">
        <v>26</v>
      </c>
      <c r="F321" t="s">
        <v>49</v>
      </c>
      <c r="G321" t="s">
        <v>25</v>
      </c>
      <c r="H321">
        <v>20</v>
      </c>
      <c r="I321">
        <v>8</v>
      </c>
      <c r="J321">
        <v>0.9</v>
      </c>
      <c r="L321">
        <v>0.6</v>
      </c>
      <c r="O321">
        <v>260</v>
      </c>
      <c r="P321">
        <v>500</v>
      </c>
      <c r="Q321">
        <v>1000</v>
      </c>
      <c r="R321">
        <v>0.4</v>
      </c>
      <c r="S321">
        <v>1.2</v>
      </c>
      <c r="T321">
        <v>2.1</v>
      </c>
      <c r="V321">
        <v>184</v>
      </c>
      <c r="W321">
        <v>10</v>
      </c>
      <c r="X321" t="s">
        <v>31</v>
      </c>
    </row>
    <row r="322" spans="1:24">
      <c r="A322" t="str">
        <f>Hyperlink("https://www.diodes.com/part/view/DMP2200UFCL","DMP2200UFCL")</f>
        <v>DMP2200UFCL</v>
      </c>
      <c r="B322" t="str">
        <f>Hyperlink("https://www.diodes.com/assets/Datasheets/DMP2200UFCL.pdf","DMP2200UFCL Datasheet")</f>
        <v>DMP2200UFCL Datasheet</v>
      </c>
      <c r="C322" t="s">
        <v>48</v>
      </c>
      <c r="D322" t="s">
        <v>25</v>
      </c>
      <c r="E322" t="s">
        <v>26</v>
      </c>
      <c r="F322" t="s">
        <v>49</v>
      </c>
      <c r="G322" t="s">
        <v>25</v>
      </c>
      <c r="H322">
        <v>20</v>
      </c>
      <c r="I322">
        <v>8</v>
      </c>
      <c r="J322">
        <v>1.7</v>
      </c>
      <c r="L322">
        <v>1.58</v>
      </c>
      <c r="O322">
        <v>200</v>
      </c>
      <c r="P322">
        <v>290</v>
      </c>
      <c r="Q322">
        <v>390</v>
      </c>
      <c r="R322">
        <v>0.4</v>
      </c>
      <c r="S322">
        <v>1.2</v>
      </c>
      <c r="T322">
        <v>2.2</v>
      </c>
      <c r="V322">
        <v>184</v>
      </c>
      <c r="W322">
        <v>10</v>
      </c>
      <c r="X322" t="s">
        <v>609</v>
      </c>
    </row>
    <row r="323" spans="1:24">
      <c r="A323" t="str">
        <f>Hyperlink("https://www.diodes.com/part/view/DMP2240UDM","DMP2240UDM")</f>
        <v>DMP2240UDM</v>
      </c>
      <c r="B323" t="str">
        <f>Hyperlink("https://www.diodes.com/assets/Datasheets/ds31197.pdf","DMP2240UDM Datasheet")</f>
        <v>DMP2240UDM Datasheet</v>
      </c>
      <c r="C323" t="s">
        <v>48</v>
      </c>
      <c r="D323" t="s">
        <v>25</v>
      </c>
      <c r="E323" t="s">
        <v>26</v>
      </c>
      <c r="F323" t="s">
        <v>49</v>
      </c>
      <c r="G323" t="s">
        <v>28</v>
      </c>
      <c r="H323">
        <v>20</v>
      </c>
      <c r="I323">
        <v>12</v>
      </c>
      <c r="J323">
        <v>2</v>
      </c>
      <c r="L323">
        <v>0.6</v>
      </c>
      <c r="O323">
        <v>150</v>
      </c>
      <c r="P323">
        <v>200</v>
      </c>
      <c r="Q323">
        <v>240</v>
      </c>
      <c r="R323">
        <v>0.45</v>
      </c>
      <c r="S323">
        <v>1</v>
      </c>
      <c r="V323">
        <v>320</v>
      </c>
      <c r="W323">
        <v>16</v>
      </c>
      <c r="X323" t="s">
        <v>231</v>
      </c>
    </row>
    <row r="324" spans="1:24">
      <c r="A324" t="str">
        <f>Hyperlink("https://www.diodes.com/part/view/DMP22D4UDA","DMP22D4UDA")</f>
        <v>DMP22D4UDA</v>
      </c>
      <c r="B324" t="str">
        <f>Hyperlink("https://www.diodes.com/assets/Datasheets/DMP22D4UDA.pdf","DMP22D4UDA Datasheet")</f>
        <v>DMP22D4UDA Datasheet</v>
      </c>
      <c r="C324" t="s">
        <v>610</v>
      </c>
      <c r="D324" t="s">
        <v>25</v>
      </c>
      <c r="E324" t="s">
        <v>26</v>
      </c>
      <c r="F324" t="s">
        <v>49</v>
      </c>
      <c r="G324" t="s">
        <v>25</v>
      </c>
      <c r="H324">
        <v>20</v>
      </c>
      <c r="I324">
        <v>8</v>
      </c>
      <c r="J324">
        <v>0.33</v>
      </c>
      <c r="L324">
        <v>0.31</v>
      </c>
      <c r="O324">
        <v>1900</v>
      </c>
      <c r="P324">
        <v>2400</v>
      </c>
      <c r="Q324">
        <v>3400</v>
      </c>
      <c r="R324">
        <v>0.4</v>
      </c>
      <c r="S324">
        <v>1</v>
      </c>
      <c r="T324">
        <v>0.4</v>
      </c>
      <c r="V324">
        <v>28.5</v>
      </c>
      <c r="W324">
        <v>15</v>
      </c>
      <c r="X324" t="s">
        <v>195</v>
      </c>
    </row>
    <row r="325" spans="1:24">
      <c r="A325" t="str">
        <f>Hyperlink("https://www.diodes.com/part/view/DMP22D5UDA","DMP22D5UDA")</f>
        <v>DMP22D5UDA</v>
      </c>
      <c r="B325" t="str">
        <f>Hyperlink("https://www.diodes.com/assets/Datasheets/DMP22D5UDA.pdf","DMP22D5UDA Datasheet")</f>
        <v>DMP22D5UDA Datasheet</v>
      </c>
      <c r="C325" t="s">
        <v>611</v>
      </c>
      <c r="D325" t="s">
        <v>28</v>
      </c>
      <c r="E325" t="s">
        <v>26</v>
      </c>
      <c r="F325" t="s">
        <v>49</v>
      </c>
      <c r="G325" t="s">
        <v>25</v>
      </c>
      <c r="H325">
        <v>20</v>
      </c>
      <c r="I325">
        <v>8</v>
      </c>
      <c r="J325">
        <v>0.35</v>
      </c>
      <c r="L325">
        <v>0.35</v>
      </c>
      <c r="O325">
        <v>1900</v>
      </c>
      <c r="P325">
        <v>2400</v>
      </c>
      <c r="Q325">
        <v>3400</v>
      </c>
      <c r="R325">
        <v>0.4</v>
      </c>
      <c r="S325">
        <v>1</v>
      </c>
      <c r="T325">
        <v>0.3</v>
      </c>
      <c r="V325">
        <v>17</v>
      </c>
      <c r="W325">
        <v>15</v>
      </c>
      <c r="X325" t="s">
        <v>195</v>
      </c>
    </row>
    <row r="326" spans="1:24">
      <c r="A326" t="str">
        <f>Hyperlink("https://www.diodes.com/part/view/DMP22D5UDJ","DMP22D5UDJ")</f>
        <v>DMP22D5UDJ</v>
      </c>
      <c r="B326" t="str">
        <f>Hyperlink("https://www.diodes.com/assets/Datasheets/DMP22D5UDJ.pdf","DMP22D5UDJ Datasheet")</f>
        <v>DMP22D5UDJ Datasheet</v>
      </c>
      <c r="C326" t="s">
        <v>51</v>
      </c>
      <c r="D326" t="s">
        <v>28</v>
      </c>
      <c r="E326" t="s">
        <v>26</v>
      </c>
      <c r="F326" t="s">
        <v>49</v>
      </c>
      <c r="G326" t="s">
        <v>25</v>
      </c>
      <c r="H326">
        <v>20</v>
      </c>
      <c r="I326">
        <v>8</v>
      </c>
      <c r="J326">
        <v>0.36</v>
      </c>
      <c r="L326">
        <v>0.38</v>
      </c>
      <c r="O326">
        <v>1900</v>
      </c>
      <c r="P326">
        <v>2400</v>
      </c>
      <c r="Q326">
        <v>3400</v>
      </c>
      <c r="R326">
        <v>0.4</v>
      </c>
      <c r="S326">
        <v>1</v>
      </c>
      <c r="T326">
        <v>0.3</v>
      </c>
      <c r="V326">
        <v>17</v>
      </c>
      <c r="W326">
        <v>15</v>
      </c>
      <c r="X326" t="s">
        <v>244</v>
      </c>
    </row>
    <row r="327" spans="1:24">
      <c r="A327" t="str">
        <f>Hyperlink("https://www.diodes.com/part/view/DMP2900UDW","DMP2900UDW")</f>
        <v>DMP2900UDW</v>
      </c>
      <c r="B327" t="str">
        <f>Hyperlink("https://www.diodes.com/assets/Datasheets/DMP2900UDW.pdf","DMP2900UDW Datasheet")</f>
        <v>DMP2900UDW Datasheet</v>
      </c>
      <c r="C327" t="s">
        <v>51</v>
      </c>
      <c r="D327" t="s">
        <v>28</v>
      </c>
      <c r="E327" t="s">
        <v>26</v>
      </c>
      <c r="F327" t="s">
        <v>49</v>
      </c>
      <c r="G327" t="s">
        <v>25</v>
      </c>
      <c r="H327">
        <v>20</v>
      </c>
      <c r="I327">
        <v>6</v>
      </c>
      <c r="J327">
        <v>0.63</v>
      </c>
      <c r="L327">
        <v>0.46</v>
      </c>
      <c r="O327">
        <v>750</v>
      </c>
      <c r="P327">
        <v>1050</v>
      </c>
      <c r="Q327">
        <v>1500</v>
      </c>
      <c r="R327">
        <v>0.5</v>
      </c>
      <c r="S327">
        <v>1</v>
      </c>
      <c r="T327">
        <v>0.7</v>
      </c>
      <c r="V327">
        <v>49</v>
      </c>
      <c r="W327">
        <v>16</v>
      </c>
      <c r="X327" t="s">
        <v>31</v>
      </c>
    </row>
    <row r="328" spans="1:24">
      <c r="A328" t="str">
        <f>Hyperlink("https://www.diodes.com/part/view/DMP2900UDWQ","DMP2900UDWQ")</f>
        <v>DMP2900UDWQ</v>
      </c>
      <c r="B328" t="str">
        <f>Hyperlink("https://www.diodes.com/assets/Datasheets/DMP2900UDWQ.pdf","DMP2900UDWQ Datasheet")</f>
        <v>DMP2900UDWQ Datasheet</v>
      </c>
      <c r="C328" t="s">
        <v>612</v>
      </c>
      <c r="D328" t="s">
        <v>25</v>
      </c>
      <c r="E328" t="s">
        <v>32</v>
      </c>
      <c r="F328" t="s">
        <v>49</v>
      </c>
      <c r="G328" t="s">
        <v>25</v>
      </c>
      <c r="H328">
        <v>20</v>
      </c>
      <c r="I328">
        <v>6</v>
      </c>
      <c r="J328">
        <v>0.63</v>
      </c>
      <c r="L328">
        <v>0.46</v>
      </c>
      <c r="O328">
        <v>750</v>
      </c>
      <c r="P328">
        <v>1050</v>
      </c>
      <c r="Q328">
        <v>1500</v>
      </c>
      <c r="R328">
        <v>0.5</v>
      </c>
      <c r="S328">
        <v>1</v>
      </c>
      <c r="T328">
        <v>0.7</v>
      </c>
      <c r="V328">
        <v>49</v>
      </c>
      <c r="W328">
        <v>16</v>
      </c>
      <c r="X328" t="s">
        <v>31</v>
      </c>
    </row>
    <row r="329" spans="1:24">
      <c r="A329" t="str">
        <f>Hyperlink("https://www.diodes.com/part/view/DMP2900UV","DMP2900UV")</f>
        <v>DMP2900UV</v>
      </c>
      <c r="B329" t="str">
        <f>Hyperlink("https://www.diodes.com/assets/Datasheets/DMP2900UV.pdf","DMP2900UV Datasheet")</f>
        <v>DMP2900UV Datasheet</v>
      </c>
      <c r="C329" t="s">
        <v>51</v>
      </c>
      <c r="D329" t="s">
        <v>28</v>
      </c>
      <c r="E329" t="s">
        <v>26</v>
      </c>
      <c r="F329" t="s">
        <v>49</v>
      </c>
      <c r="G329" t="s">
        <v>25</v>
      </c>
      <c r="H329">
        <v>20</v>
      </c>
      <c r="I329">
        <v>6</v>
      </c>
      <c r="J329">
        <v>0.85</v>
      </c>
      <c r="L329">
        <v>0.8</v>
      </c>
      <c r="O329">
        <v>750</v>
      </c>
      <c r="P329">
        <v>1050</v>
      </c>
      <c r="Q329">
        <v>1500</v>
      </c>
      <c r="R329">
        <v>0.5</v>
      </c>
      <c r="S329">
        <v>1</v>
      </c>
      <c r="T329">
        <v>0.7</v>
      </c>
      <c r="V329">
        <v>49</v>
      </c>
      <c r="W329">
        <v>16</v>
      </c>
      <c r="X329" t="s">
        <v>35</v>
      </c>
    </row>
    <row r="330" spans="1:24">
      <c r="A330" t="str">
        <f>Hyperlink("https://www.diodes.com/part/view/DMP2900UVQ","DMP2900UVQ")</f>
        <v>DMP2900UVQ</v>
      </c>
      <c r="B330" t="str">
        <f>Hyperlink("https://www.diodes.com/assets/Datasheets/DMP2900UVQ.pdf","DMP2900UVQ Datasheet")</f>
        <v>DMP2900UVQ Datasheet</v>
      </c>
      <c r="C330" t="s">
        <v>51</v>
      </c>
      <c r="D330" t="s">
        <v>25</v>
      </c>
      <c r="E330" t="s">
        <v>32</v>
      </c>
      <c r="F330" t="s">
        <v>49</v>
      </c>
      <c r="G330" t="s">
        <v>25</v>
      </c>
      <c r="H330">
        <v>20</v>
      </c>
      <c r="I330">
        <v>6</v>
      </c>
      <c r="J330">
        <v>0.85</v>
      </c>
      <c r="L330">
        <v>0.8</v>
      </c>
      <c r="O330">
        <v>750</v>
      </c>
      <c r="P330">
        <v>1050</v>
      </c>
      <c r="Q330">
        <v>1500</v>
      </c>
      <c r="R330">
        <v>0.5</v>
      </c>
      <c r="S330">
        <v>1</v>
      </c>
      <c r="T330">
        <v>0.7</v>
      </c>
      <c r="V330">
        <v>49</v>
      </c>
      <c r="W330">
        <v>16</v>
      </c>
      <c r="X330" t="s">
        <v>35</v>
      </c>
    </row>
    <row r="331" spans="1:24">
      <c r="A331" t="str">
        <f>Hyperlink("https://www.diodes.com/part/view/DMP3011SPDW","DMP3011SPDW")</f>
        <v>DMP3011SPDW</v>
      </c>
      <c r="B331" t="str">
        <f>Hyperlink("https://www.diodes.com/assets/Datasheets/DMP3011SPDW.pdf","DMP3011SPDW Datasheet")</f>
        <v>DMP3011SPDW Datasheet</v>
      </c>
      <c r="C331" t="s">
        <v>613</v>
      </c>
      <c r="D331" t="s">
        <v>28</v>
      </c>
      <c r="E331" t="s">
        <v>26</v>
      </c>
      <c r="F331" t="s">
        <v>49</v>
      </c>
      <c r="G331" t="s">
        <v>25</v>
      </c>
      <c r="H331">
        <v>30</v>
      </c>
      <c r="I331">
        <v>25</v>
      </c>
      <c r="J331">
        <v>12.1</v>
      </c>
      <c r="K331">
        <v>38.2</v>
      </c>
      <c r="L331">
        <v>2.9</v>
      </c>
      <c r="N331">
        <v>13</v>
      </c>
      <c r="O331">
        <v>20</v>
      </c>
      <c r="R331">
        <v>1</v>
      </c>
      <c r="S331">
        <v>3</v>
      </c>
      <c r="T331" t="s">
        <v>614</v>
      </c>
      <c r="U331">
        <v>46</v>
      </c>
      <c r="V331">
        <v>2380</v>
      </c>
      <c r="W331">
        <v>15</v>
      </c>
      <c r="X331" t="s">
        <v>85</v>
      </c>
    </row>
    <row r="332" spans="1:24">
      <c r="A332" t="str">
        <f>Hyperlink("https://www.diodes.com/part/view/DMP3021SPDW","DMP3021SPDW")</f>
        <v>DMP3021SPDW</v>
      </c>
      <c r="B332" t="str">
        <f>Hyperlink("https://www.diodes.com/assets/Datasheets/DMP3021SPDW.pdf","DMP3021SPDW Datasheet")</f>
        <v>DMP3021SPDW Datasheet</v>
      </c>
      <c r="C332" t="s">
        <v>51</v>
      </c>
      <c r="D332" t="s">
        <v>28</v>
      </c>
      <c r="E332" t="s">
        <v>26</v>
      </c>
      <c r="F332" t="s">
        <v>49</v>
      </c>
      <c r="G332" t="s">
        <v>25</v>
      </c>
      <c r="H332">
        <v>30</v>
      </c>
      <c r="I332">
        <v>25</v>
      </c>
      <c r="J332">
        <v>10</v>
      </c>
      <c r="K332">
        <v>39</v>
      </c>
      <c r="L332">
        <v>2.7</v>
      </c>
      <c r="N332">
        <v>18</v>
      </c>
      <c r="O332" t="s">
        <v>615</v>
      </c>
      <c r="R332">
        <v>1</v>
      </c>
      <c r="S332">
        <v>2.5</v>
      </c>
      <c r="T332" t="s">
        <v>616</v>
      </c>
      <c r="U332">
        <v>34</v>
      </c>
      <c r="V332">
        <v>1799</v>
      </c>
      <c r="W332">
        <v>15</v>
      </c>
      <c r="X332" t="s">
        <v>85</v>
      </c>
    </row>
    <row r="333" spans="1:24">
      <c r="A333" t="str">
        <f>Hyperlink("https://www.diodes.com/part/view/DMP3028LSD","DMP3028LSD")</f>
        <v>DMP3028LSD</v>
      </c>
      <c r="B333" t="str">
        <f>Hyperlink("https://www.diodes.com/assets/Datasheets/DMP3028LSD.pdf","DMP3028LSD Datasheet")</f>
        <v>DMP3028LSD Datasheet</v>
      </c>
      <c r="C333" t="s">
        <v>48</v>
      </c>
      <c r="D333" t="s">
        <v>25</v>
      </c>
      <c r="E333" t="s">
        <v>26</v>
      </c>
      <c r="F333" t="s">
        <v>49</v>
      </c>
      <c r="G333" t="s">
        <v>28</v>
      </c>
      <c r="H333">
        <v>30</v>
      </c>
      <c r="I333">
        <v>20</v>
      </c>
      <c r="J333">
        <v>6</v>
      </c>
      <c r="L333">
        <v>1.7</v>
      </c>
      <c r="N333">
        <v>25</v>
      </c>
      <c r="O333">
        <v>38</v>
      </c>
      <c r="S333">
        <v>3</v>
      </c>
      <c r="T333">
        <v>10.9</v>
      </c>
      <c r="U333">
        <v>22</v>
      </c>
      <c r="V333">
        <v>1241</v>
      </c>
      <c r="X333" t="s">
        <v>125</v>
      </c>
    </row>
    <row r="334" spans="1:24">
      <c r="A334" t="str">
        <f>Hyperlink("https://www.diodes.com/part/view/DMP3036SSD","DMP3036SSD")</f>
        <v>DMP3036SSD</v>
      </c>
      <c r="B334" t="str">
        <f>Hyperlink("https://www.diodes.com/assets/Datasheets/DMP3036SSD.pdf","DMP3036SSD Datasheet")</f>
        <v>DMP3036SSD Datasheet</v>
      </c>
      <c r="C334" t="s">
        <v>48</v>
      </c>
      <c r="D334" t="s">
        <v>25</v>
      </c>
      <c r="E334" t="s">
        <v>26</v>
      </c>
      <c r="F334" t="s">
        <v>49</v>
      </c>
      <c r="G334" t="s">
        <v>28</v>
      </c>
      <c r="H334">
        <v>30</v>
      </c>
      <c r="I334">
        <v>25</v>
      </c>
      <c r="J334">
        <v>10.6</v>
      </c>
      <c r="L334">
        <v>1.7</v>
      </c>
      <c r="N334">
        <v>20</v>
      </c>
      <c r="O334" t="s">
        <v>617</v>
      </c>
      <c r="S334">
        <v>3</v>
      </c>
      <c r="T334" t="s">
        <v>618</v>
      </c>
      <c r="U334">
        <v>16.5</v>
      </c>
      <c r="V334">
        <v>1633</v>
      </c>
      <c r="W334">
        <v>15</v>
      </c>
      <c r="X334" t="s">
        <v>125</v>
      </c>
    </row>
    <row r="335" spans="1:24">
      <c r="A335" t="str">
        <f>Hyperlink("https://www.diodes.com/part/view/DMP3048LSD","DMP3048LSD")</f>
        <v>DMP3048LSD</v>
      </c>
      <c r="B335" t="str">
        <f>Hyperlink("https://www.diodes.com/assets/Datasheets/DMP3048LSD.pdf","DMP3048LSD Datasheet")</f>
        <v>DMP3048LSD Datasheet</v>
      </c>
      <c r="C335" t="s">
        <v>608</v>
      </c>
      <c r="D335" t="s">
        <v>25</v>
      </c>
      <c r="E335" t="s">
        <v>26</v>
      </c>
      <c r="F335" t="s">
        <v>49</v>
      </c>
      <c r="G335" t="s">
        <v>28</v>
      </c>
      <c r="H335">
        <v>30</v>
      </c>
      <c r="I335">
        <v>12</v>
      </c>
      <c r="J335">
        <v>4.8</v>
      </c>
      <c r="L335">
        <v>1.7</v>
      </c>
      <c r="N335">
        <v>48</v>
      </c>
      <c r="O335">
        <v>57</v>
      </c>
      <c r="P335">
        <v>80</v>
      </c>
      <c r="S335">
        <v>1.3</v>
      </c>
      <c r="T335">
        <v>13.5</v>
      </c>
      <c r="U335">
        <v>29.6</v>
      </c>
      <c r="V335">
        <v>1438</v>
      </c>
      <c r="W335">
        <v>15</v>
      </c>
      <c r="X335" t="s">
        <v>125</v>
      </c>
    </row>
    <row r="336" spans="1:24">
      <c r="A336" t="str">
        <f>Hyperlink("https://www.diodes.com/part/view/DMP3056LSD","DMP3056LSD")</f>
        <v>DMP3056LSD</v>
      </c>
      <c r="B336" t="str">
        <f>Hyperlink("https://www.diodes.com/assets/Datasheets/ds31420.pdf","DMP3056LSD Datasheet")</f>
        <v>DMP3056LSD Datasheet</v>
      </c>
      <c r="C336" t="s">
        <v>619</v>
      </c>
      <c r="D336" t="s">
        <v>25</v>
      </c>
      <c r="E336" t="s">
        <v>26</v>
      </c>
      <c r="F336" t="s">
        <v>49</v>
      </c>
      <c r="G336" t="s">
        <v>28</v>
      </c>
      <c r="H336">
        <v>30</v>
      </c>
      <c r="I336">
        <v>20</v>
      </c>
      <c r="J336">
        <v>6.9</v>
      </c>
      <c r="L336">
        <v>2.5</v>
      </c>
      <c r="N336">
        <v>45</v>
      </c>
      <c r="O336">
        <v>65</v>
      </c>
      <c r="S336">
        <v>2.1</v>
      </c>
      <c r="T336">
        <v>6.8</v>
      </c>
      <c r="U336">
        <v>13.7</v>
      </c>
      <c r="V336">
        <v>722</v>
      </c>
      <c r="X336" t="s">
        <v>125</v>
      </c>
    </row>
    <row r="337" spans="1:24">
      <c r="A337" t="str">
        <f>Hyperlink("https://www.diodes.com/part/view/DMP3056LSDQ","DMP3056LSDQ")</f>
        <v>DMP3056LSDQ</v>
      </c>
      <c r="B337" t="str">
        <f>Hyperlink("https://www.diodes.com/assets/Datasheets/DMP3056LSDQ.pdf","DMP3056LSDQ Datasheet")</f>
        <v>DMP3056LSDQ Datasheet</v>
      </c>
      <c r="C337" t="s">
        <v>619</v>
      </c>
      <c r="D337" t="s">
        <v>25</v>
      </c>
      <c r="E337" t="s">
        <v>32</v>
      </c>
      <c r="F337" t="s">
        <v>49</v>
      </c>
      <c r="G337" t="s">
        <v>28</v>
      </c>
      <c r="H337">
        <v>30</v>
      </c>
      <c r="I337">
        <v>20</v>
      </c>
      <c r="J337">
        <v>6.9</v>
      </c>
      <c r="L337">
        <v>2.5</v>
      </c>
      <c r="N337">
        <v>45</v>
      </c>
      <c r="O337">
        <v>65</v>
      </c>
      <c r="S337">
        <v>2.1</v>
      </c>
      <c r="T337">
        <v>6.8</v>
      </c>
      <c r="U337">
        <v>13.7</v>
      </c>
      <c r="X337" t="s">
        <v>125</v>
      </c>
    </row>
    <row r="338" spans="1:24">
      <c r="A338" t="str">
        <f>Hyperlink("https://www.diodes.com/part/view/DMP3085LSD","DMP3085LSD")</f>
        <v>DMP3085LSD</v>
      </c>
      <c r="B338" t="str">
        <f>Hyperlink("https://www.diodes.com/assets/Datasheets/DMP3085LSD.pdf","DMP3085LSD Datasheet")</f>
        <v>DMP3085LSD Datasheet</v>
      </c>
      <c r="C338" t="s">
        <v>48</v>
      </c>
      <c r="D338" t="s">
        <v>25</v>
      </c>
      <c r="E338" t="s">
        <v>26</v>
      </c>
      <c r="F338" t="s">
        <v>49</v>
      </c>
      <c r="G338" t="s">
        <v>28</v>
      </c>
      <c r="H338">
        <v>30</v>
      </c>
      <c r="I338">
        <v>20</v>
      </c>
      <c r="J338">
        <v>3.9</v>
      </c>
      <c r="L338">
        <v>1.7</v>
      </c>
      <c r="N338">
        <v>70</v>
      </c>
      <c r="O338">
        <v>95</v>
      </c>
      <c r="S338">
        <v>3</v>
      </c>
      <c r="T338">
        <v>5.2</v>
      </c>
      <c r="U338">
        <v>11</v>
      </c>
      <c r="V338">
        <v>563</v>
      </c>
      <c r="X338" t="s">
        <v>125</v>
      </c>
    </row>
    <row r="339" spans="1:24">
      <c r="A339" t="str">
        <f>Hyperlink("https://www.diodes.com/part/view/DMP3098LSD","DMP3098LSD")</f>
        <v>DMP3098LSD</v>
      </c>
      <c r="B339" t="str">
        <f>Hyperlink("https://www.diodes.com/assets/Datasheets/ds31448.pdf","DMP3098LSD Datasheet")</f>
        <v>DMP3098LSD Datasheet</v>
      </c>
      <c r="C339" t="s">
        <v>48</v>
      </c>
      <c r="D339" t="s">
        <v>25</v>
      </c>
      <c r="E339" t="s">
        <v>26</v>
      </c>
      <c r="F339" t="s">
        <v>49</v>
      </c>
      <c r="G339" t="s">
        <v>28</v>
      </c>
      <c r="H339">
        <v>30</v>
      </c>
      <c r="I339">
        <v>20</v>
      </c>
      <c r="J339">
        <v>4.4</v>
      </c>
      <c r="L339">
        <v>1.8</v>
      </c>
      <c r="N339">
        <v>65</v>
      </c>
      <c r="O339">
        <v>115</v>
      </c>
      <c r="S339">
        <v>2.1</v>
      </c>
      <c r="T339">
        <v>4</v>
      </c>
      <c r="U339">
        <v>7.8</v>
      </c>
      <c r="V339">
        <v>336</v>
      </c>
      <c r="X339" t="s">
        <v>125</v>
      </c>
    </row>
    <row r="340" spans="1:24">
      <c r="A340" t="str">
        <f>Hyperlink("https://www.diodes.com/part/view/DMP3164LVT","DMP3164LVT")</f>
        <v>DMP3164LVT</v>
      </c>
      <c r="B340" t="str">
        <f>Hyperlink("https://www.diodes.com/assets/Datasheets/DMP3164LVT.pdf","DMP3164LVT Datasheet")</f>
        <v>DMP3164LVT Datasheet</v>
      </c>
      <c r="C340" t="s">
        <v>51</v>
      </c>
      <c r="D340" t="s">
        <v>28</v>
      </c>
      <c r="E340" t="s">
        <v>26</v>
      </c>
      <c r="F340" t="s">
        <v>49</v>
      </c>
      <c r="G340" t="s">
        <v>28</v>
      </c>
      <c r="H340">
        <v>30</v>
      </c>
      <c r="I340">
        <v>12</v>
      </c>
      <c r="J340">
        <v>2.8</v>
      </c>
      <c r="L340">
        <v>1.16</v>
      </c>
      <c r="N340">
        <v>95</v>
      </c>
      <c r="O340">
        <v>140</v>
      </c>
      <c r="S340">
        <v>2.1</v>
      </c>
      <c r="T340">
        <v>4.4</v>
      </c>
      <c r="U340">
        <v>8.6</v>
      </c>
      <c r="V340">
        <v>324</v>
      </c>
      <c r="X340" t="s">
        <v>98</v>
      </c>
    </row>
    <row r="341" spans="1:24">
      <c r="A341" t="str">
        <f>Hyperlink("https://www.diodes.com/part/view/DMP3165SVTQ","DMP3165SVTQ")</f>
        <v>DMP3165SVTQ</v>
      </c>
      <c r="B341" t="str">
        <f>Hyperlink("https://www.diodes.com/assets/Datasheets/DMP3165SVTQ.pdf","DMP3165SVTQ Datasheet")</f>
        <v>DMP3165SVTQ Datasheet</v>
      </c>
      <c r="C341" t="s">
        <v>612</v>
      </c>
      <c r="D341" t="s">
        <v>25</v>
      </c>
      <c r="E341" t="s">
        <v>32</v>
      </c>
      <c r="F341" t="s">
        <v>49</v>
      </c>
      <c r="G341" t="s">
        <v>25</v>
      </c>
      <c r="H341">
        <v>30</v>
      </c>
      <c r="I341">
        <v>20</v>
      </c>
      <c r="J341">
        <v>2.7</v>
      </c>
      <c r="L341">
        <v>1.08</v>
      </c>
      <c r="N341">
        <v>95</v>
      </c>
      <c r="O341">
        <v>140</v>
      </c>
      <c r="R341">
        <v>0.5</v>
      </c>
      <c r="S341">
        <v>2.2</v>
      </c>
      <c r="T341">
        <v>3.5</v>
      </c>
      <c r="U341">
        <v>6.9</v>
      </c>
      <c r="V341">
        <v>287</v>
      </c>
      <c r="W341">
        <v>15</v>
      </c>
      <c r="X341" t="s">
        <v>98</v>
      </c>
    </row>
    <row r="342" spans="1:24">
      <c r="A342" t="str">
        <f>Hyperlink("https://www.diodes.com/part/view/DMP31D1UDW","DMP31D1UDW")</f>
        <v>DMP31D1UDW</v>
      </c>
      <c r="B342" t="str">
        <f>Hyperlink("https://www.diodes.com/assets/Datasheets/DMP31D1UDW.pdf","DMP31D1UDW Datasheet")</f>
        <v>DMP31D1UDW Datasheet</v>
      </c>
      <c r="C342" t="s">
        <v>612</v>
      </c>
      <c r="D342" t="s">
        <v>28</v>
      </c>
      <c r="E342" t="s">
        <v>26</v>
      </c>
      <c r="F342" t="s">
        <v>49</v>
      </c>
      <c r="G342" t="s">
        <v>28</v>
      </c>
      <c r="H342">
        <v>30</v>
      </c>
      <c r="I342">
        <v>8</v>
      </c>
      <c r="J342">
        <v>0.6</v>
      </c>
      <c r="L342">
        <v>0.57</v>
      </c>
      <c r="O342">
        <v>1000</v>
      </c>
      <c r="P342">
        <v>1500</v>
      </c>
      <c r="Q342">
        <v>2000</v>
      </c>
      <c r="R342">
        <v>0.5</v>
      </c>
      <c r="S342">
        <v>1.1</v>
      </c>
      <c r="T342">
        <v>1</v>
      </c>
      <c r="V342">
        <v>54</v>
      </c>
      <c r="W342">
        <v>15</v>
      </c>
      <c r="X342" t="s">
        <v>31</v>
      </c>
    </row>
    <row r="343" spans="1:24">
      <c r="A343" t="str">
        <f>Hyperlink("https://www.diodes.com/part/view/DMP31D1UDWQ","DMP31D1UDWQ")</f>
        <v>DMP31D1UDWQ</v>
      </c>
      <c r="B343" t="str">
        <f>Hyperlink("https://www.diodes.com/assets/Datasheets/DMP31D1UDWQ.pdf","DMP31D1UDWQ Datasheet")</f>
        <v>DMP31D1UDWQ Datasheet</v>
      </c>
      <c r="C343" t="s">
        <v>612</v>
      </c>
      <c r="D343" t="s">
        <v>25</v>
      </c>
      <c r="E343" t="s">
        <v>32</v>
      </c>
      <c r="F343" t="s">
        <v>49</v>
      </c>
      <c r="G343" t="s">
        <v>28</v>
      </c>
      <c r="H343">
        <v>30</v>
      </c>
      <c r="I343">
        <v>8</v>
      </c>
      <c r="J343">
        <v>0.6</v>
      </c>
      <c r="L343">
        <v>0.57</v>
      </c>
      <c r="O343">
        <v>1000</v>
      </c>
      <c r="P343">
        <v>1500</v>
      </c>
      <c r="Q343">
        <v>2000</v>
      </c>
      <c r="R343">
        <v>0.5</v>
      </c>
      <c r="S343">
        <v>1.1</v>
      </c>
      <c r="T343">
        <v>1</v>
      </c>
      <c r="V343">
        <v>54</v>
      </c>
      <c r="W343">
        <v>15</v>
      </c>
      <c r="X343" t="s">
        <v>31</v>
      </c>
    </row>
    <row r="344" spans="1:24">
      <c r="A344" t="str">
        <f>Hyperlink("https://www.diodes.com/part/view/DMP31D1UVT","DMP31D1UVT")</f>
        <v>DMP31D1UVT</v>
      </c>
      <c r="B344" t="str">
        <f>Hyperlink("https://www.diodes.com/assets/Datasheets/DMP31D1UVT.pdf","DMP31D1UVT Datasheet")</f>
        <v>DMP31D1UVT Datasheet</v>
      </c>
      <c r="C344" t="s">
        <v>612</v>
      </c>
      <c r="D344" t="s">
        <v>28</v>
      </c>
      <c r="E344" t="s">
        <v>26</v>
      </c>
      <c r="F344" t="s">
        <v>49</v>
      </c>
      <c r="G344" t="s">
        <v>28</v>
      </c>
      <c r="H344">
        <v>30</v>
      </c>
      <c r="I344">
        <v>8</v>
      </c>
      <c r="J344">
        <v>0.7</v>
      </c>
      <c r="L344">
        <v>0.9</v>
      </c>
      <c r="O344">
        <v>1000</v>
      </c>
      <c r="P344">
        <v>1500</v>
      </c>
      <c r="Q344">
        <v>2000</v>
      </c>
      <c r="R344">
        <v>0.5</v>
      </c>
      <c r="S344">
        <v>1.1</v>
      </c>
      <c r="T344">
        <v>1</v>
      </c>
      <c r="V344">
        <v>50</v>
      </c>
      <c r="W344">
        <v>15</v>
      </c>
      <c r="X344" t="s">
        <v>98</v>
      </c>
    </row>
    <row r="345" spans="1:24">
      <c r="A345" t="str">
        <f>Hyperlink("https://www.diodes.com/part/view/DMP31D1UVTQ","DMP31D1UVTQ")</f>
        <v>DMP31D1UVTQ</v>
      </c>
      <c r="B345" t="str">
        <f>Hyperlink("https://www.diodes.com/assets/Datasheets/DMP31D1UVTQ.pdf","DMP31D1UVTQ Datasheet")</f>
        <v>DMP31D1UVTQ Datasheet</v>
      </c>
      <c r="C345" t="s">
        <v>612</v>
      </c>
      <c r="D345" t="s">
        <v>25</v>
      </c>
      <c r="E345" t="s">
        <v>32</v>
      </c>
      <c r="F345" t="s">
        <v>49</v>
      </c>
      <c r="G345" t="s">
        <v>28</v>
      </c>
      <c r="H345">
        <v>30</v>
      </c>
      <c r="I345">
        <v>8</v>
      </c>
      <c r="J345">
        <v>0.7</v>
      </c>
      <c r="L345">
        <v>0.9</v>
      </c>
      <c r="O345">
        <v>1000</v>
      </c>
      <c r="P345">
        <v>1500</v>
      </c>
      <c r="Q345">
        <v>2000</v>
      </c>
      <c r="R345">
        <v>0.5</v>
      </c>
      <c r="S345">
        <v>1.1</v>
      </c>
      <c r="T345">
        <v>1</v>
      </c>
      <c r="V345">
        <v>50</v>
      </c>
      <c r="W345">
        <v>15</v>
      </c>
      <c r="X345" t="s">
        <v>98</v>
      </c>
    </row>
    <row r="346" spans="1:24">
      <c r="A346" t="str">
        <f>Hyperlink("https://www.diodes.com/part/view/DMP31D7LDW","DMP31D7LDW")</f>
        <v>DMP31D7LDW</v>
      </c>
      <c r="B346" t="str">
        <f>Hyperlink("https://www.diodes.com/assets/Datasheets/DMP31D7LDW.pdf","DMP31D7LDW Datasheet")</f>
        <v>DMP31D7LDW Datasheet</v>
      </c>
      <c r="C346" t="s">
        <v>51</v>
      </c>
      <c r="D346" t="s">
        <v>28</v>
      </c>
      <c r="E346" t="s">
        <v>26</v>
      </c>
      <c r="F346" t="s">
        <v>49</v>
      </c>
      <c r="G346" t="s">
        <v>25</v>
      </c>
      <c r="H346">
        <v>30</v>
      </c>
      <c r="I346">
        <v>20</v>
      </c>
      <c r="J346">
        <v>0.55</v>
      </c>
      <c r="L346">
        <v>0.4</v>
      </c>
      <c r="N346">
        <v>900</v>
      </c>
      <c r="O346">
        <v>1700</v>
      </c>
      <c r="S346">
        <v>2.6</v>
      </c>
      <c r="T346">
        <v>0.36</v>
      </c>
      <c r="U346">
        <v>0.8</v>
      </c>
      <c r="V346">
        <v>19</v>
      </c>
      <c r="W346">
        <v>15</v>
      </c>
      <c r="X346" t="s">
        <v>31</v>
      </c>
    </row>
    <row r="347" spans="1:24">
      <c r="A347" t="str">
        <f>Hyperlink("https://www.diodes.com/part/view/DMP31D7LDWQ","DMP31D7LDWQ")</f>
        <v>DMP31D7LDWQ</v>
      </c>
      <c r="B347" t="str">
        <f>Hyperlink("https://www.diodes.com/assets/Datasheets/DMP31D7LDWQ.pdf","DMP31D7LDWQ Datasheet")</f>
        <v>DMP31D7LDWQ Datasheet</v>
      </c>
      <c r="C347" t="s">
        <v>51</v>
      </c>
      <c r="D347" t="s">
        <v>25</v>
      </c>
      <c r="E347" t="s">
        <v>32</v>
      </c>
      <c r="F347" t="s">
        <v>49</v>
      </c>
      <c r="G347" t="s">
        <v>25</v>
      </c>
      <c r="H347">
        <v>30</v>
      </c>
      <c r="I347">
        <v>20</v>
      </c>
      <c r="J347">
        <v>0.55</v>
      </c>
      <c r="L347">
        <v>0.4</v>
      </c>
      <c r="N347">
        <v>900</v>
      </c>
      <c r="O347">
        <v>1700</v>
      </c>
      <c r="S347">
        <v>2.6</v>
      </c>
      <c r="T347">
        <v>0.36</v>
      </c>
      <c r="U347">
        <v>0.8</v>
      </c>
      <c r="X347" t="s">
        <v>31</v>
      </c>
    </row>
    <row r="348" spans="1:24">
      <c r="A348" t="str">
        <f>Hyperlink("https://www.diodes.com/part/view/DMP31D7LV","DMP31D7LV")</f>
        <v>DMP31D7LV</v>
      </c>
      <c r="B348" t="str">
        <f>Hyperlink("https://www.diodes.com/assets/Datasheets/DMP31D7LV.pdf","DMP31D7LV Datasheet")</f>
        <v>DMP31D7LV Datasheet</v>
      </c>
      <c r="C348" t="s">
        <v>51</v>
      </c>
      <c r="D348" t="s">
        <v>28</v>
      </c>
      <c r="E348" t="s">
        <v>26</v>
      </c>
      <c r="F348" t="s">
        <v>49</v>
      </c>
      <c r="G348" t="s">
        <v>25</v>
      </c>
      <c r="H348">
        <v>30</v>
      </c>
      <c r="I348">
        <v>20</v>
      </c>
      <c r="J348">
        <v>0.62</v>
      </c>
      <c r="L348">
        <v>0.8</v>
      </c>
      <c r="N348">
        <v>900</v>
      </c>
      <c r="O348">
        <v>1700</v>
      </c>
      <c r="R348">
        <v>1</v>
      </c>
      <c r="S348">
        <v>2.6</v>
      </c>
      <c r="T348">
        <v>0.36</v>
      </c>
      <c r="U348">
        <v>0.8</v>
      </c>
      <c r="V348">
        <v>19</v>
      </c>
      <c r="W348">
        <v>15</v>
      </c>
      <c r="X348" t="s">
        <v>35</v>
      </c>
    </row>
    <row r="349" spans="1:24">
      <c r="A349" t="str">
        <f>Hyperlink("https://www.diodes.com/part/view/DMP31D7LVQ","DMP31D7LVQ")</f>
        <v>DMP31D7LVQ</v>
      </c>
      <c r="B349" t="str">
        <f>Hyperlink("https://www.diodes.com/assets/Datasheets/DMP31D7LVQ.pdf","DMP31D7LVQ Datasheet")</f>
        <v>DMP31D7LVQ Datasheet</v>
      </c>
      <c r="C349" t="s">
        <v>51</v>
      </c>
      <c r="D349" t="s">
        <v>25</v>
      </c>
      <c r="E349" t="s">
        <v>32</v>
      </c>
      <c r="F349" t="s">
        <v>49</v>
      </c>
      <c r="G349" t="s">
        <v>25</v>
      </c>
      <c r="H349">
        <v>30</v>
      </c>
      <c r="I349">
        <v>20</v>
      </c>
      <c r="J349">
        <v>0.62</v>
      </c>
      <c r="L349">
        <v>0.8</v>
      </c>
      <c r="N349">
        <v>900</v>
      </c>
      <c r="O349">
        <v>1700</v>
      </c>
      <c r="R349">
        <v>1</v>
      </c>
      <c r="S349">
        <v>2.6</v>
      </c>
      <c r="T349">
        <v>0.36</v>
      </c>
      <c r="U349">
        <v>0.8</v>
      </c>
      <c r="V349">
        <v>19</v>
      </c>
      <c r="W349">
        <v>15</v>
      </c>
      <c r="X349" t="s">
        <v>35</v>
      </c>
    </row>
    <row r="350" spans="1:24">
      <c r="A350" t="str">
        <f>Hyperlink("https://www.diodes.com/part/view/DMP32D9UDA","DMP32D9UDA")</f>
        <v>DMP32D9UDA</v>
      </c>
      <c r="B350" t="str">
        <f>Hyperlink("https://www.diodes.com/assets/Datasheets/DMP32D9UDA.pdf","DMP32D9UDA Datasheet")</f>
        <v>DMP32D9UDA Datasheet</v>
      </c>
      <c r="C350" t="s">
        <v>620</v>
      </c>
      <c r="D350" t="s">
        <v>28</v>
      </c>
      <c r="E350" t="s">
        <v>26</v>
      </c>
      <c r="F350" t="s">
        <v>49</v>
      </c>
      <c r="G350" t="s">
        <v>25</v>
      </c>
      <c r="H350">
        <v>30</v>
      </c>
      <c r="I350">
        <v>12</v>
      </c>
      <c r="J350">
        <v>0.22</v>
      </c>
      <c r="L350">
        <v>0.36</v>
      </c>
      <c r="O350">
        <v>5000</v>
      </c>
      <c r="P350">
        <v>6000</v>
      </c>
      <c r="Q350">
        <v>7000</v>
      </c>
      <c r="S350">
        <v>1</v>
      </c>
      <c r="T350">
        <v>0.35</v>
      </c>
      <c r="V350">
        <v>22</v>
      </c>
      <c r="W350">
        <v>5</v>
      </c>
      <c r="X350" t="s">
        <v>195</v>
      </c>
    </row>
    <row r="351" spans="1:24">
      <c r="A351" t="str">
        <f>Hyperlink("https://www.diodes.com/part/view/DMP32D9UDAQ","DMP32D9UDAQ")</f>
        <v>DMP32D9UDAQ</v>
      </c>
      <c r="B351" t="str">
        <f>Hyperlink("https://www.diodes.com/assets/Datasheets/DMP32D9UDAQ.pdf","DMP32D9UDAQ Datasheet")</f>
        <v>DMP32D9UDAQ Datasheet</v>
      </c>
      <c r="C351" t="s">
        <v>621</v>
      </c>
      <c r="D351" t="s">
        <v>25</v>
      </c>
      <c r="E351" t="s">
        <v>32</v>
      </c>
      <c r="F351" t="s">
        <v>49</v>
      </c>
      <c r="G351" t="s">
        <v>25</v>
      </c>
      <c r="H351">
        <v>30</v>
      </c>
      <c r="I351">
        <v>12</v>
      </c>
      <c r="J351">
        <v>0.22</v>
      </c>
      <c r="L351">
        <v>0.37</v>
      </c>
      <c r="O351">
        <v>5000</v>
      </c>
      <c r="P351">
        <v>6000</v>
      </c>
      <c r="Q351">
        <v>7000</v>
      </c>
      <c r="R351">
        <v>0.4</v>
      </c>
      <c r="S351">
        <v>1</v>
      </c>
      <c r="T351">
        <v>0.35</v>
      </c>
      <c r="V351">
        <v>21.8</v>
      </c>
      <c r="W351">
        <v>15</v>
      </c>
      <c r="X351" t="s">
        <v>195</v>
      </c>
    </row>
    <row r="352" spans="1:24">
      <c r="A352" t="str">
        <f>Hyperlink("https://www.diodes.com/part/view/DMP4026LSD","DMP4026LSD")</f>
        <v>DMP4026LSD</v>
      </c>
      <c r="B352" t="str">
        <f>Hyperlink("https://www.diodes.com/assets/Datasheets/DMP4026LSD.pdf","DMP4026LSD Datasheet")</f>
        <v>DMP4026LSD Datasheet</v>
      </c>
      <c r="C352" t="s">
        <v>622</v>
      </c>
      <c r="D352" t="s">
        <v>25</v>
      </c>
      <c r="E352" t="s">
        <v>26</v>
      </c>
      <c r="F352" t="s">
        <v>49</v>
      </c>
      <c r="G352" t="s">
        <v>28</v>
      </c>
      <c r="H352">
        <v>40</v>
      </c>
      <c r="I352">
        <v>20</v>
      </c>
      <c r="J352">
        <v>6.5</v>
      </c>
      <c r="L352">
        <v>1.7</v>
      </c>
      <c r="N352">
        <v>25</v>
      </c>
      <c r="O352">
        <v>45</v>
      </c>
      <c r="R352">
        <v>0.8</v>
      </c>
      <c r="S352">
        <v>1.8</v>
      </c>
      <c r="T352">
        <v>23.5</v>
      </c>
      <c r="U352">
        <v>45.8</v>
      </c>
      <c r="V352">
        <v>2064</v>
      </c>
      <c r="W352">
        <v>20</v>
      </c>
      <c r="X352" t="s">
        <v>125</v>
      </c>
    </row>
    <row r="353" spans="1:24">
      <c r="A353" t="str">
        <f>Hyperlink("https://www.diodes.com/part/view/DMP4026LSDQ","DMP4026LSDQ")</f>
        <v>DMP4026LSDQ</v>
      </c>
      <c r="B353" t="str">
        <f>Hyperlink("https://www.diodes.com/assets/Datasheets/DMP4026LSDQ.pdf","DMP4026LSDQ Datasheet")</f>
        <v>DMP4026LSDQ Datasheet</v>
      </c>
      <c r="C353" t="s">
        <v>622</v>
      </c>
      <c r="D353" t="s">
        <v>25</v>
      </c>
      <c r="E353" t="s">
        <v>32</v>
      </c>
      <c r="F353" t="s">
        <v>49</v>
      </c>
      <c r="G353" t="s">
        <v>28</v>
      </c>
      <c r="H353">
        <v>40</v>
      </c>
      <c r="I353">
        <v>20</v>
      </c>
      <c r="J353">
        <v>6.5</v>
      </c>
      <c r="L353">
        <v>1.7</v>
      </c>
      <c r="N353">
        <v>25</v>
      </c>
      <c r="O353">
        <v>45</v>
      </c>
      <c r="R353">
        <v>0.8</v>
      </c>
      <c r="S353">
        <v>1.8</v>
      </c>
      <c r="T353">
        <v>23.5</v>
      </c>
      <c r="U353">
        <v>45.8</v>
      </c>
      <c r="V353">
        <v>2064</v>
      </c>
      <c r="W353">
        <v>20</v>
      </c>
      <c r="X353" t="s">
        <v>125</v>
      </c>
    </row>
    <row r="354" spans="1:24">
      <c r="A354" t="str">
        <f>Hyperlink("https://www.diodes.com/part/view/DMP4047SSD","DMP4047SSD")</f>
        <v>DMP4047SSD</v>
      </c>
      <c r="B354" t="str">
        <f>Hyperlink("https://www.diodes.com/assets/Datasheets/DMP4047SSD.pdf","DMP4047SSD Datasheet")</f>
        <v>DMP4047SSD Datasheet</v>
      </c>
      <c r="C354" t="s">
        <v>623</v>
      </c>
      <c r="D354" t="s">
        <v>25</v>
      </c>
      <c r="E354" t="s">
        <v>26</v>
      </c>
      <c r="F354" t="s">
        <v>49</v>
      </c>
      <c r="G354" t="s">
        <v>28</v>
      </c>
      <c r="H354">
        <v>40</v>
      </c>
      <c r="I354">
        <v>20</v>
      </c>
      <c r="J354">
        <v>5.1</v>
      </c>
      <c r="L354">
        <v>1.8</v>
      </c>
      <c r="N354">
        <v>45</v>
      </c>
      <c r="O354">
        <v>55</v>
      </c>
      <c r="S354">
        <v>3</v>
      </c>
      <c r="T354">
        <v>10.6</v>
      </c>
      <c r="U354">
        <v>21.5</v>
      </c>
      <c r="V354">
        <v>1154</v>
      </c>
      <c r="W354">
        <v>20</v>
      </c>
      <c r="X354" t="s">
        <v>125</v>
      </c>
    </row>
    <row r="355" spans="1:24">
      <c r="A355" t="str">
        <f>Hyperlink("https://www.diodes.com/part/view/DMP4047SSDQ","DMP4047SSDQ")</f>
        <v>DMP4047SSDQ</v>
      </c>
      <c r="B355" t="str">
        <f>Hyperlink("https://www.diodes.com/assets/Datasheets/DMP4047SSD.pdf","DMP4047SSD Datasheet")</f>
        <v>DMP4047SSD Datasheet</v>
      </c>
      <c r="C355" t="s">
        <v>623</v>
      </c>
      <c r="D355" t="s">
        <v>25</v>
      </c>
      <c r="E355" t="s">
        <v>32</v>
      </c>
      <c r="F355" t="s">
        <v>49</v>
      </c>
      <c r="G355" t="s">
        <v>28</v>
      </c>
      <c r="H355">
        <v>40</v>
      </c>
      <c r="I355">
        <v>20</v>
      </c>
      <c r="J355">
        <v>5.1</v>
      </c>
      <c r="L355">
        <v>1.8</v>
      </c>
      <c r="N355">
        <v>45</v>
      </c>
      <c r="O355">
        <v>55</v>
      </c>
      <c r="S355">
        <v>3</v>
      </c>
      <c r="T355">
        <v>10.6</v>
      </c>
      <c r="U355">
        <v>21.5</v>
      </c>
      <c r="X355" t="s">
        <v>125</v>
      </c>
    </row>
    <row r="356" spans="1:24">
      <c r="A356" t="str">
        <f>Hyperlink("https://www.diodes.com/part/view/DMP4050SSD","DMP4050SSD")</f>
        <v>DMP4050SSD</v>
      </c>
      <c r="B356" t="str">
        <f>Hyperlink("https://www.diodes.com/assets/Datasheets/DMP4050SSD.pdf","DMP4050SSD Datasheet")</f>
        <v>DMP4050SSD Datasheet</v>
      </c>
      <c r="C356" t="s">
        <v>623</v>
      </c>
      <c r="D356" t="s">
        <v>25</v>
      </c>
      <c r="E356" t="s">
        <v>26</v>
      </c>
      <c r="F356" t="s">
        <v>49</v>
      </c>
      <c r="G356" t="s">
        <v>28</v>
      </c>
      <c r="H356">
        <v>40</v>
      </c>
      <c r="I356">
        <v>20</v>
      </c>
      <c r="J356">
        <v>5.2</v>
      </c>
      <c r="L356">
        <v>2.1</v>
      </c>
      <c r="N356">
        <v>50</v>
      </c>
      <c r="O356">
        <v>79</v>
      </c>
      <c r="S356">
        <v>3</v>
      </c>
      <c r="T356">
        <v>6.9</v>
      </c>
      <c r="U356">
        <v>13.9</v>
      </c>
      <c r="V356">
        <v>674</v>
      </c>
      <c r="X356" t="s">
        <v>125</v>
      </c>
    </row>
    <row r="357" spans="1:24">
      <c r="A357" t="str">
        <f>Hyperlink("https://www.diodes.com/part/view/DMP4050SSDQ","DMP4050SSDQ")</f>
        <v>DMP4050SSDQ</v>
      </c>
      <c r="B357" t="str">
        <f>Hyperlink("https://www.diodes.com/assets/Datasheets/DMP4050SSD.pdf","DMP4050SSD Datasheet")</f>
        <v>DMP4050SSD Datasheet</v>
      </c>
      <c r="C357" t="s">
        <v>623</v>
      </c>
      <c r="D357" t="s">
        <v>25</v>
      </c>
      <c r="E357" t="s">
        <v>32</v>
      </c>
      <c r="F357" t="s">
        <v>49</v>
      </c>
      <c r="G357" t="s">
        <v>28</v>
      </c>
      <c r="H357">
        <v>40</v>
      </c>
      <c r="I357">
        <v>20</v>
      </c>
      <c r="J357">
        <v>5.2</v>
      </c>
      <c r="L357">
        <v>2.1</v>
      </c>
      <c r="N357">
        <v>50</v>
      </c>
      <c r="O357">
        <v>79</v>
      </c>
      <c r="S357">
        <v>3</v>
      </c>
      <c r="U357">
        <v>13.9</v>
      </c>
      <c r="X357" t="s">
        <v>125</v>
      </c>
    </row>
    <row r="358" spans="1:24">
      <c r="A358" t="str">
        <f>Hyperlink("https://www.diodes.com/part/view/DMP56D0UV","DMP56D0UV")</f>
        <v>DMP56D0UV</v>
      </c>
      <c r="B358" t="str">
        <f>Hyperlink("https://www.diodes.com/assets/Datasheets/DMP56D0UV.pdf","DMP56D0UV Datasheet")</f>
        <v>DMP56D0UV Datasheet</v>
      </c>
      <c r="C358" t="s">
        <v>48</v>
      </c>
      <c r="D358" t="s">
        <v>25</v>
      </c>
      <c r="E358" t="s">
        <v>26</v>
      </c>
      <c r="F358" t="s">
        <v>49</v>
      </c>
      <c r="G358" t="s">
        <v>25</v>
      </c>
      <c r="H358">
        <v>50</v>
      </c>
      <c r="I358">
        <v>8</v>
      </c>
      <c r="J358">
        <v>0.16</v>
      </c>
      <c r="L358">
        <v>0.4</v>
      </c>
      <c r="O358" t="s">
        <v>624</v>
      </c>
      <c r="P358">
        <v>8000</v>
      </c>
      <c r="S358">
        <v>1.2</v>
      </c>
      <c r="T358">
        <v>0.58</v>
      </c>
      <c r="V358">
        <v>50.54</v>
      </c>
      <c r="W358">
        <v>25</v>
      </c>
      <c r="X358" t="s">
        <v>35</v>
      </c>
    </row>
    <row r="359" spans="1:24">
      <c r="A359" t="str">
        <f>Hyperlink("https://www.diodes.com/part/view/DMP58D1LV","DMP58D1LV")</f>
        <v>DMP58D1LV</v>
      </c>
      <c r="B359" t="str">
        <f>Hyperlink("https://www.diodes.com/assets/Datasheets/DMP58D1LV.pdf","DMP58D1LV Datasheet")</f>
        <v>DMP58D1LV Datasheet</v>
      </c>
      <c r="C359" t="s">
        <v>612</v>
      </c>
      <c r="D359" t="s">
        <v>28</v>
      </c>
      <c r="E359" t="s">
        <v>26</v>
      </c>
      <c r="F359" t="s">
        <v>49</v>
      </c>
      <c r="G359" t="s">
        <v>28</v>
      </c>
      <c r="H359">
        <v>50</v>
      </c>
      <c r="I359">
        <v>20</v>
      </c>
      <c r="J359" t="s">
        <v>625</v>
      </c>
      <c r="L359">
        <v>0.78</v>
      </c>
      <c r="O359" t="s">
        <v>626</v>
      </c>
      <c r="R359">
        <v>0.8</v>
      </c>
      <c r="S359" t="s">
        <v>627</v>
      </c>
      <c r="T359" t="s">
        <v>628</v>
      </c>
      <c r="U359">
        <v>1.2</v>
      </c>
      <c r="V359">
        <v>37</v>
      </c>
      <c r="W359">
        <v>25</v>
      </c>
      <c r="X359" t="s">
        <v>35</v>
      </c>
    </row>
    <row r="360" spans="1:24">
      <c r="A360" t="str">
        <f>Hyperlink("https://www.diodes.com/part/view/DMP58D1LVQ","DMP58D1LVQ")</f>
        <v>DMP58D1LVQ</v>
      </c>
      <c r="B360" t="str">
        <f>Hyperlink("https://www.diodes.com/assets/Datasheets/DMP58D1LVQ.pdf","DMP58D1LVQ Datasheet")</f>
        <v>DMP58D1LVQ Datasheet</v>
      </c>
      <c r="C360" t="s">
        <v>612</v>
      </c>
      <c r="D360" t="s">
        <v>25</v>
      </c>
      <c r="E360" t="s">
        <v>32</v>
      </c>
      <c r="F360" t="s">
        <v>49</v>
      </c>
      <c r="G360" t="s">
        <v>28</v>
      </c>
      <c r="H360">
        <v>50</v>
      </c>
      <c r="I360">
        <v>20</v>
      </c>
      <c r="J360" t="s">
        <v>629</v>
      </c>
      <c r="L360">
        <v>0.78</v>
      </c>
      <c r="O360" t="s">
        <v>630</v>
      </c>
      <c r="R360">
        <v>0.8</v>
      </c>
      <c r="S360">
        <v>2</v>
      </c>
      <c r="T360" t="s">
        <v>631</v>
      </c>
      <c r="U360">
        <v>1.2</v>
      </c>
      <c r="V360">
        <v>37</v>
      </c>
      <c r="W360">
        <v>25</v>
      </c>
      <c r="X360" t="s">
        <v>35</v>
      </c>
    </row>
    <row r="361" spans="1:24">
      <c r="A361" t="str">
        <f>Hyperlink("https://www.diodes.com/part/view/DMP6050SSD","DMP6050SSD")</f>
        <v>DMP6050SSD</v>
      </c>
      <c r="B361" t="str">
        <f>Hyperlink("https://www.diodes.com/assets/Datasheets/DMP6050SSD.pdf","DMP6050SSD Datasheet")</f>
        <v>DMP6050SSD Datasheet</v>
      </c>
      <c r="C361" t="s">
        <v>48</v>
      </c>
      <c r="D361" t="s">
        <v>25</v>
      </c>
      <c r="E361" t="s">
        <v>26</v>
      </c>
      <c r="F361" t="s">
        <v>49</v>
      </c>
      <c r="G361" t="s">
        <v>28</v>
      </c>
      <c r="H361">
        <v>60</v>
      </c>
      <c r="I361">
        <v>20</v>
      </c>
      <c r="J361">
        <v>4.8</v>
      </c>
      <c r="L361">
        <v>1.7</v>
      </c>
      <c r="N361">
        <v>55</v>
      </c>
      <c r="O361">
        <v>70</v>
      </c>
      <c r="S361">
        <v>3</v>
      </c>
      <c r="T361">
        <v>11.9</v>
      </c>
      <c r="U361">
        <v>24</v>
      </c>
      <c r="V361">
        <v>1293</v>
      </c>
      <c r="W361">
        <v>30</v>
      </c>
      <c r="X361" t="s">
        <v>125</v>
      </c>
    </row>
    <row r="362" spans="1:24">
      <c r="A362" t="str">
        <f>Hyperlink("https://www.diodes.com/part/view/DMP6110SSD","DMP6110SSD")</f>
        <v>DMP6110SSD</v>
      </c>
      <c r="B362" t="str">
        <f>Hyperlink("https://www.diodes.com/assets/Datasheets/DMP6110SSD.pdf","DMP6110SSD Datasheet")</f>
        <v>DMP6110SSD Datasheet</v>
      </c>
      <c r="C362" t="s">
        <v>48</v>
      </c>
      <c r="D362" t="s">
        <v>25</v>
      </c>
      <c r="E362" t="s">
        <v>26</v>
      </c>
      <c r="F362" t="s">
        <v>49</v>
      </c>
      <c r="G362" t="s">
        <v>28</v>
      </c>
      <c r="H362">
        <v>60</v>
      </c>
      <c r="I362">
        <v>20</v>
      </c>
      <c r="J362">
        <v>3.3</v>
      </c>
      <c r="L362">
        <v>1.7</v>
      </c>
      <c r="N362">
        <v>105</v>
      </c>
      <c r="O362">
        <v>130</v>
      </c>
      <c r="S362">
        <v>3</v>
      </c>
      <c r="T362">
        <v>8.2</v>
      </c>
      <c r="U362">
        <v>17.2</v>
      </c>
      <c r="V362">
        <v>969</v>
      </c>
      <c r="W362">
        <v>30</v>
      </c>
      <c r="X362" t="s">
        <v>125</v>
      </c>
    </row>
    <row r="363" spans="1:24">
      <c r="A363" t="str">
        <f>Hyperlink("https://www.diodes.com/part/view/DMP6110SSDQ","DMP6110SSDQ")</f>
        <v>DMP6110SSDQ</v>
      </c>
      <c r="B363" t="str">
        <f>Hyperlink("https://www.diodes.com/assets/Datasheets/DMP6110SSDQ.pdf","DMP6110SSDQ Datasheet")</f>
        <v>DMP6110SSDQ Datasheet</v>
      </c>
      <c r="C363" t="s">
        <v>48</v>
      </c>
      <c r="D363" t="s">
        <v>25</v>
      </c>
      <c r="E363" t="s">
        <v>32</v>
      </c>
      <c r="F363" t="s">
        <v>49</v>
      </c>
      <c r="G363" t="s">
        <v>28</v>
      </c>
      <c r="H363">
        <v>60</v>
      </c>
      <c r="I363">
        <v>20</v>
      </c>
      <c r="J363">
        <v>3.3</v>
      </c>
      <c r="L363">
        <v>1.7</v>
      </c>
      <c r="N363">
        <v>105</v>
      </c>
      <c r="O363">
        <v>130</v>
      </c>
      <c r="S363">
        <v>3</v>
      </c>
      <c r="T363">
        <v>8.2</v>
      </c>
      <c r="U363">
        <v>17.2</v>
      </c>
      <c r="W363">
        <v>30</v>
      </c>
      <c r="X363" t="s">
        <v>125</v>
      </c>
    </row>
    <row r="364" spans="1:24">
      <c r="A364" t="str">
        <f>Hyperlink("https://www.diodes.com/part/view/DMP68D1LV","DMP68D1LV")</f>
        <v>DMP68D1LV</v>
      </c>
      <c r="B364" t="str">
        <f>Hyperlink("https://www.diodes.com/assets/Datasheets/DMP68D1LV.pdf","DMP68D1LV Datasheet")</f>
        <v>DMP68D1LV Datasheet</v>
      </c>
      <c r="C364" t="s">
        <v>612</v>
      </c>
      <c r="D364" t="s">
        <v>28</v>
      </c>
      <c r="E364" t="s">
        <v>26</v>
      </c>
      <c r="F364" t="s">
        <v>49</v>
      </c>
      <c r="G364" t="s">
        <v>25</v>
      </c>
      <c r="H364">
        <v>60</v>
      </c>
      <c r="I364">
        <v>20</v>
      </c>
      <c r="J364">
        <v>0.238</v>
      </c>
      <c r="L364">
        <v>0.8</v>
      </c>
      <c r="O364" t="s">
        <v>630</v>
      </c>
      <c r="R364">
        <v>0.8</v>
      </c>
      <c r="S364">
        <v>2.1</v>
      </c>
      <c r="T364" t="s">
        <v>631</v>
      </c>
      <c r="V364">
        <v>42</v>
      </c>
      <c r="W364">
        <v>30</v>
      </c>
      <c r="X364" t="s">
        <v>35</v>
      </c>
    </row>
    <row r="365" spans="1:24">
      <c r="A365" t="str">
        <f>Hyperlink("https://www.diodes.com/part/view/DMP68D1LVQ","DMP68D1LVQ")</f>
        <v>DMP68D1LVQ</v>
      </c>
      <c r="B365" t="str">
        <f>Hyperlink("https://www.diodes.com/assets/Datasheets/DMP68D1LVQ.pdf","DMP68D1LVQ Datasheet")</f>
        <v>DMP68D1LVQ Datasheet</v>
      </c>
      <c r="C365" t="s">
        <v>612</v>
      </c>
      <c r="D365" t="s">
        <v>25</v>
      </c>
      <c r="E365" t="s">
        <v>32</v>
      </c>
      <c r="F365" t="s">
        <v>49</v>
      </c>
      <c r="G365" t="s">
        <v>25</v>
      </c>
      <c r="H365">
        <v>60</v>
      </c>
      <c r="I365">
        <v>20</v>
      </c>
      <c r="J365">
        <v>0.238</v>
      </c>
      <c r="L365">
        <v>0.8</v>
      </c>
      <c r="O365" t="s">
        <v>630</v>
      </c>
      <c r="R365">
        <v>0.8</v>
      </c>
      <c r="S365">
        <v>2.1</v>
      </c>
      <c r="T365" t="s">
        <v>631</v>
      </c>
      <c r="V365">
        <v>42</v>
      </c>
      <c r="W365">
        <v>30</v>
      </c>
      <c r="X365" t="s">
        <v>35</v>
      </c>
    </row>
    <row r="366" spans="1:24">
      <c r="A366" t="str">
        <f>Hyperlink("https://www.diodes.com/part/view/DMPH4023SPDWQ","DMPH4023SPDWQ")</f>
        <v>DMPH4023SPDWQ</v>
      </c>
      <c r="B366" t="str">
        <f>Hyperlink("https://www.diodes.com/assets/Datasheets/DMPH4023SPDWQ.pdf","DMPH4023SPDWQ Datasheet")</f>
        <v>DMPH4023SPDWQ Datasheet</v>
      </c>
      <c r="C366" t="s">
        <v>632</v>
      </c>
      <c r="D366" t="s">
        <v>25</v>
      </c>
      <c r="E366" t="s">
        <v>32</v>
      </c>
      <c r="F366" t="s">
        <v>49</v>
      </c>
      <c r="G366" t="s">
        <v>28</v>
      </c>
      <c r="H366">
        <v>40</v>
      </c>
      <c r="I366">
        <v>20</v>
      </c>
      <c r="K366">
        <v>27</v>
      </c>
      <c r="L366">
        <v>3.1</v>
      </c>
      <c r="N366">
        <v>26</v>
      </c>
      <c r="R366">
        <v>1</v>
      </c>
      <c r="S366">
        <v>3</v>
      </c>
      <c r="U366">
        <v>18.7</v>
      </c>
      <c r="V366">
        <v>1091</v>
      </c>
      <c r="W366">
        <v>20</v>
      </c>
      <c r="X366" t="s">
        <v>85</v>
      </c>
    </row>
    <row r="367" spans="1:24">
      <c r="A367" t="str">
        <f>Hyperlink("https://www.diodes.com/part/view/DMPH6050SPD","DMPH6050SPD")</f>
        <v>DMPH6050SPD</v>
      </c>
      <c r="B367" t="str">
        <f>Hyperlink("https://www.diodes.com/assets/Datasheets/DMPH6050SPD.pdf","DMPH6050SPD Datasheet")</f>
        <v>DMPH6050SPD Datasheet</v>
      </c>
      <c r="C367" t="s">
        <v>633</v>
      </c>
      <c r="D367" t="s">
        <v>25</v>
      </c>
      <c r="E367" t="s">
        <v>26</v>
      </c>
      <c r="F367" t="s">
        <v>49</v>
      </c>
      <c r="G367" t="s">
        <v>28</v>
      </c>
      <c r="H367">
        <v>60</v>
      </c>
      <c r="I367">
        <v>20</v>
      </c>
      <c r="J367">
        <v>6.3</v>
      </c>
      <c r="L367">
        <v>2.8</v>
      </c>
      <c r="N367">
        <v>48</v>
      </c>
      <c r="O367">
        <v>60</v>
      </c>
      <c r="S367">
        <v>3</v>
      </c>
      <c r="T367">
        <v>14.5</v>
      </c>
      <c r="U367">
        <v>30.6</v>
      </c>
      <c r="V367">
        <v>1525</v>
      </c>
      <c r="W367">
        <v>30</v>
      </c>
      <c r="X367" t="s">
        <v>63</v>
      </c>
    </row>
    <row r="368" spans="1:24">
      <c r="A368" t="str">
        <f>Hyperlink("https://www.diodes.com/part/view/DMPH6050SPDQ","DMPH6050SPDQ")</f>
        <v>DMPH6050SPDQ</v>
      </c>
      <c r="B368" t="str">
        <f>Hyperlink("https://www.diodes.com/assets/Datasheets/DMPH6050SPDQ.pdf","DMPH6050SPDQ Datasheet")</f>
        <v>DMPH6050SPDQ Datasheet</v>
      </c>
      <c r="C368" t="s">
        <v>634</v>
      </c>
      <c r="D368" t="s">
        <v>25</v>
      </c>
      <c r="E368" t="s">
        <v>32</v>
      </c>
      <c r="F368" t="s">
        <v>49</v>
      </c>
      <c r="G368" t="s">
        <v>28</v>
      </c>
      <c r="H368">
        <v>60</v>
      </c>
      <c r="I368">
        <v>20</v>
      </c>
      <c r="J368">
        <v>6.3</v>
      </c>
      <c r="L368">
        <v>2.8</v>
      </c>
      <c r="N368">
        <v>48</v>
      </c>
      <c r="O368">
        <v>60</v>
      </c>
      <c r="S368">
        <v>3</v>
      </c>
      <c r="T368">
        <v>14.5</v>
      </c>
      <c r="U368">
        <v>30.6</v>
      </c>
      <c r="W368">
        <v>30</v>
      </c>
      <c r="X368" t="s">
        <v>63</v>
      </c>
    </row>
    <row r="369" spans="1:24">
      <c r="A369" t="str">
        <f>Hyperlink("https://www.diodes.com/part/view/DMPH6050SSD","DMPH6050SSD")</f>
        <v>DMPH6050SSD</v>
      </c>
      <c r="B369" t="str">
        <f>Hyperlink("https://www.diodes.com/assets/Datasheets/DMPH6050SSD.pdf","DMPH6050SSD Datasheet")</f>
        <v>DMPH6050SSD Datasheet</v>
      </c>
      <c r="C369" t="s">
        <v>633</v>
      </c>
      <c r="D369" t="s">
        <v>25</v>
      </c>
      <c r="E369" t="s">
        <v>26</v>
      </c>
      <c r="F369" t="s">
        <v>49</v>
      </c>
      <c r="G369" t="s">
        <v>28</v>
      </c>
      <c r="H369">
        <v>60</v>
      </c>
      <c r="I369">
        <v>20</v>
      </c>
      <c r="J369">
        <v>5.2</v>
      </c>
      <c r="L369">
        <v>2</v>
      </c>
      <c r="N369">
        <v>48</v>
      </c>
      <c r="O369">
        <v>60</v>
      </c>
      <c r="S369">
        <v>3</v>
      </c>
      <c r="T369">
        <v>14.5</v>
      </c>
      <c r="U369">
        <v>30.6</v>
      </c>
      <c r="V369">
        <v>1525</v>
      </c>
      <c r="W369">
        <v>30</v>
      </c>
      <c r="X369" t="s">
        <v>125</v>
      </c>
    </row>
    <row r="370" spans="1:24">
      <c r="A370" t="str">
        <f>Hyperlink("https://www.diodes.com/part/view/DMPH6050SSDQ","DMPH6050SSDQ")</f>
        <v>DMPH6050SSDQ</v>
      </c>
      <c r="B370" t="str">
        <f>Hyperlink("https://www.diodes.com/assets/Datasheets/DMPH6050SSDQ.pdf","DMPH6050SSDQ Datasheet")</f>
        <v>DMPH6050SSDQ Datasheet</v>
      </c>
      <c r="C370" t="s">
        <v>633</v>
      </c>
      <c r="D370" t="s">
        <v>25</v>
      </c>
      <c r="E370" t="s">
        <v>32</v>
      </c>
      <c r="F370" t="s">
        <v>49</v>
      </c>
      <c r="G370" t="s">
        <v>28</v>
      </c>
      <c r="H370">
        <v>60</v>
      </c>
      <c r="I370">
        <v>20</v>
      </c>
      <c r="J370">
        <v>5.2</v>
      </c>
      <c r="L370">
        <v>2</v>
      </c>
      <c r="N370">
        <v>48</v>
      </c>
      <c r="O370">
        <v>60</v>
      </c>
      <c r="S370">
        <v>3</v>
      </c>
      <c r="T370">
        <v>14.5</v>
      </c>
      <c r="U370">
        <v>30.6</v>
      </c>
      <c r="W370">
        <v>30</v>
      </c>
      <c r="X370" t="s">
        <v>125</v>
      </c>
    </row>
    <row r="371" spans="1:24">
      <c r="A371" t="str">
        <f>Hyperlink("https://www.diodes.com/part/view/DMT10H017LPD","DMT10H017LPD")</f>
        <v>DMT10H017LPD</v>
      </c>
      <c r="B371" t="str">
        <f>Hyperlink("https://www.diodes.com/assets/Datasheets/DMT10H017LPD.pdf","DMT10H017LPD Datasheet")</f>
        <v>DMT10H017LPD Datasheet</v>
      </c>
      <c r="C371" t="s">
        <v>501</v>
      </c>
      <c r="D371" t="s">
        <v>25</v>
      </c>
      <c r="E371" t="s">
        <v>26</v>
      </c>
      <c r="F371" t="s">
        <v>27</v>
      </c>
      <c r="G371" t="s">
        <v>28</v>
      </c>
      <c r="H371">
        <v>100</v>
      </c>
      <c r="I371">
        <v>20</v>
      </c>
      <c r="K371">
        <v>54.7</v>
      </c>
      <c r="L371">
        <v>2.2</v>
      </c>
      <c r="M371">
        <v>78</v>
      </c>
      <c r="N371">
        <v>17.4</v>
      </c>
      <c r="O371">
        <v>30.3</v>
      </c>
      <c r="S371">
        <v>3</v>
      </c>
      <c r="T371">
        <v>14.4</v>
      </c>
      <c r="U371">
        <v>28.6</v>
      </c>
      <c r="V371">
        <v>1986</v>
      </c>
      <c r="W371">
        <v>50</v>
      </c>
      <c r="X371" t="s">
        <v>635</v>
      </c>
    </row>
    <row r="372" spans="1:24">
      <c r="A372" t="str">
        <f>Hyperlink("https://www.diodes.com/part/view/DMT10H032LDV","DMT10H032LDV")</f>
        <v>DMT10H032LDV</v>
      </c>
      <c r="B372" t="str">
        <f>Hyperlink("https://www.diodes.com/assets/Datasheets/DMT10H032LDV.pdf","DMT10H032LDV Datasheet")</f>
        <v>DMT10H032LDV Datasheet</v>
      </c>
      <c r="C372" t="s">
        <v>636</v>
      </c>
      <c r="D372" t="s">
        <v>25</v>
      </c>
      <c r="E372" t="s">
        <v>26</v>
      </c>
      <c r="F372" t="s">
        <v>27</v>
      </c>
      <c r="G372" t="s">
        <v>28</v>
      </c>
      <c r="H372">
        <v>100</v>
      </c>
      <c r="I372">
        <v>20</v>
      </c>
      <c r="K372">
        <v>18</v>
      </c>
      <c r="L372">
        <v>2.4</v>
      </c>
      <c r="N372">
        <v>36</v>
      </c>
      <c r="O372">
        <v>50</v>
      </c>
      <c r="S372">
        <v>2.5</v>
      </c>
      <c r="T372">
        <v>6.3</v>
      </c>
      <c r="U372">
        <v>11.9</v>
      </c>
      <c r="V372">
        <v>683</v>
      </c>
      <c r="W372">
        <v>50</v>
      </c>
      <c r="X372" t="s">
        <v>502</v>
      </c>
    </row>
    <row r="373" spans="1:24">
      <c r="A373" t="str">
        <f>Hyperlink("https://www.diodes.com/part/view/DMT10H032LDVW","DMT10H032LDVW")</f>
        <v>DMT10H032LDVW</v>
      </c>
      <c r="B373" t="str">
        <f>Hyperlink("https://www.diodes.com/assets/Datasheets/DMT10H032LDVW.pdf","DMT10H032LDVW Datasheet")</f>
        <v>DMT10H032LDVW Datasheet</v>
      </c>
      <c r="C373" t="s">
        <v>637</v>
      </c>
      <c r="D373" t="s">
        <v>25</v>
      </c>
      <c r="E373" t="s">
        <v>26</v>
      </c>
      <c r="F373" t="s">
        <v>27</v>
      </c>
      <c r="G373" t="s">
        <v>28</v>
      </c>
      <c r="H373">
        <v>100</v>
      </c>
      <c r="I373">
        <v>20</v>
      </c>
      <c r="J373">
        <v>6.9</v>
      </c>
      <c r="L373">
        <v>2.8</v>
      </c>
      <c r="N373">
        <v>32</v>
      </c>
      <c r="R373">
        <v>1.3</v>
      </c>
      <c r="S373">
        <v>2.5</v>
      </c>
      <c r="T373">
        <v>6.3</v>
      </c>
      <c r="U373">
        <v>11.9</v>
      </c>
      <c r="V373">
        <v>683</v>
      </c>
      <c r="W373">
        <v>50</v>
      </c>
      <c r="X373" t="s">
        <v>279</v>
      </c>
    </row>
    <row r="374" spans="1:24">
      <c r="A374" t="str">
        <f>Hyperlink("https://www.diodes.com/part/view/DMT10H032LDVWQ","DMT10H032LDVWQ")</f>
        <v>DMT10H032LDVWQ</v>
      </c>
      <c r="B374" t="str">
        <f>Hyperlink("https://www.diodes.com/assets/Datasheets/DMT10H032LDVWQ.pdf","DMT10H032LDVWQ Datasheet")</f>
        <v>DMT10H032LDVWQ Datasheet</v>
      </c>
      <c r="C374" t="s">
        <v>637</v>
      </c>
      <c r="D374" t="s">
        <v>25</v>
      </c>
      <c r="E374" t="s">
        <v>32</v>
      </c>
      <c r="F374" t="s">
        <v>27</v>
      </c>
      <c r="G374" t="s">
        <v>28</v>
      </c>
      <c r="H374">
        <v>100</v>
      </c>
      <c r="I374">
        <v>20</v>
      </c>
      <c r="J374">
        <v>6.9</v>
      </c>
      <c r="L374">
        <v>2.8</v>
      </c>
      <c r="N374">
        <v>32</v>
      </c>
      <c r="R374">
        <v>1.3</v>
      </c>
      <c r="S374">
        <v>2.5</v>
      </c>
      <c r="T374">
        <v>6.3</v>
      </c>
      <c r="U374">
        <v>11.9</v>
      </c>
      <c r="V374">
        <v>683</v>
      </c>
      <c r="W374">
        <v>50</v>
      </c>
      <c r="X374" t="s">
        <v>279</v>
      </c>
    </row>
    <row r="375" spans="1:24">
      <c r="A375" t="str">
        <f>Hyperlink("https://www.diodes.com/part/view/DMT10H032SDVW","DMT10H032SDVW")</f>
        <v>DMT10H032SDVW</v>
      </c>
      <c r="B375" t="str">
        <f>Hyperlink("https://www.diodes.com/assets/Datasheets/DMT10H032SDVW.pdf","DMT10H032SDVW Datasheet")</f>
        <v>DMT10H032SDVW Datasheet</v>
      </c>
      <c r="C375" t="s">
        <v>637</v>
      </c>
      <c r="D375" t="s">
        <v>25</v>
      </c>
      <c r="E375" t="s">
        <v>26</v>
      </c>
      <c r="F375" t="s">
        <v>27</v>
      </c>
      <c r="G375" t="s">
        <v>28</v>
      </c>
      <c r="H375">
        <v>100</v>
      </c>
      <c r="I375">
        <v>20</v>
      </c>
      <c r="J375">
        <v>6</v>
      </c>
      <c r="L375">
        <v>2.3</v>
      </c>
      <c r="N375">
        <v>35</v>
      </c>
      <c r="R375">
        <v>2</v>
      </c>
      <c r="S375">
        <v>4</v>
      </c>
      <c r="T375">
        <v>4.3</v>
      </c>
      <c r="U375">
        <v>8</v>
      </c>
      <c r="V375">
        <v>544</v>
      </c>
      <c r="W375">
        <v>50</v>
      </c>
      <c r="X375" t="s">
        <v>279</v>
      </c>
    </row>
    <row r="376" spans="1:24">
      <c r="A376" t="str">
        <f>Hyperlink("https://www.diodes.com/part/view/DMT10H032SDVWQ","DMT10H032SDVWQ")</f>
        <v>DMT10H032SDVWQ</v>
      </c>
      <c r="B376" t="str">
        <f>Hyperlink("https://www.diodes.com/assets/Datasheets/DMT10H032SDVWQ.pdf","DMT10H032SDVWQ Datasheet")</f>
        <v>DMT10H032SDVWQ Datasheet</v>
      </c>
      <c r="C376" t="s">
        <v>637</v>
      </c>
      <c r="D376" t="s">
        <v>25</v>
      </c>
      <c r="E376" t="s">
        <v>32</v>
      </c>
      <c r="F376" t="s">
        <v>27</v>
      </c>
      <c r="G376" t="s">
        <v>28</v>
      </c>
      <c r="H376">
        <v>100</v>
      </c>
      <c r="I376">
        <v>20</v>
      </c>
      <c r="J376">
        <v>6</v>
      </c>
      <c r="L376">
        <v>2.3</v>
      </c>
      <c r="N376">
        <v>35</v>
      </c>
      <c r="R376">
        <v>2</v>
      </c>
      <c r="S376">
        <v>4</v>
      </c>
      <c r="T376">
        <v>4.3</v>
      </c>
      <c r="U376">
        <v>8</v>
      </c>
      <c r="V376">
        <v>544</v>
      </c>
      <c r="W376">
        <v>50</v>
      </c>
      <c r="X376" t="s">
        <v>279</v>
      </c>
    </row>
    <row r="377" spans="1:24">
      <c r="A377" t="str">
        <f>Hyperlink("https://www.diodes.com/part/view/DMT10H072LDV","DMT10H072LDV")</f>
        <v>DMT10H072LDV</v>
      </c>
      <c r="B377" t="str">
        <f>Hyperlink("https://www.diodes.com/assets/Datasheets/DMT10H072LDV.pdf","DMT10H072LDV Datasheet")</f>
        <v>DMT10H072LDV Datasheet</v>
      </c>
      <c r="C377" t="s">
        <v>638</v>
      </c>
      <c r="D377" t="s">
        <v>28</v>
      </c>
      <c r="E377" t="s">
        <v>26</v>
      </c>
      <c r="F377" t="s">
        <v>27</v>
      </c>
      <c r="G377" t="s">
        <v>28</v>
      </c>
      <c r="H377">
        <v>100</v>
      </c>
      <c r="I377">
        <v>20</v>
      </c>
      <c r="J377">
        <v>12</v>
      </c>
      <c r="L377">
        <v>2.2</v>
      </c>
      <c r="N377">
        <v>66</v>
      </c>
      <c r="O377">
        <v>114</v>
      </c>
      <c r="R377">
        <v>1</v>
      </c>
      <c r="S377">
        <v>3</v>
      </c>
      <c r="T377">
        <v>2.5</v>
      </c>
      <c r="U377">
        <v>4.5</v>
      </c>
      <c r="V377">
        <v>228</v>
      </c>
      <c r="W377">
        <v>50</v>
      </c>
      <c r="X377" t="s">
        <v>262</v>
      </c>
    </row>
    <row r="378" spans="1:24">
      <c r="A378" t="str">
        <f>Hyperlink("https://www.diodes.com/part/view/DMT2005UDV","DMT2005UDV")</f>
        <v>DMT2005UDV</v>
      </c>
      <c r="B378" t="str">
        <f>Hyperlink("https://www.diodes.com/assets/Datasheets/DMT2005UDV.pdf","DMT2005UDV Datasheet")</f>
        <v>DMT2005UDV Datasheet</v>
      </c>
      <c r="C378" t="s">
        <v>639</v>
      </c>
      <c r="D378" t="s">
        <v>28</v>
      </c>
      <c r="E378" t="s">
        <v>26</v>
      </c>
      <c r="F378" t="s">
        <v>27</v>
      </c>
      <c r="G378" t="s">
        <v>28</v>
      </c>
      <c r="H378">
        <v>24</v>
      </c>
      <c r="I378">
        <v>12</v>
      </c>
      <c r="K378">
        <v>50</v>
      </c>
      <c r="L378">
        <v>1.9</v>
      </c>
      <c r="N378">
        <v>7</v>
      </c>
      <c r="O378">
        <v>8</v>
      </c>
      <c r="P378">
        <v>12</v>
      </c>
      <c r="R378">
        <v>0.5</v>
      </c>
      <c r="S378">
        <v>1.5</v>
      </c>
      <c r="T378">
        <v>24.8</v>
      </c>
      <c r="U378">
        <v>46.7</v>
      </c>
      <c r="V378">
        <v>2060</v>
      </c>
      <c r="W378">
        <v>10</v>
      </c>
      <c r="X378" t="s">
        <v>262</v>
      </c>
    </row>
    <row r="379" spans="1:24">
      <c r="A379" t="str">
        <f>Hyperlink("https://www.diodes.com/part/view/DMT26M0LDG","DMT26M0LDG")</f>
        <v>DMT26M0LDG</v>
      </c>
      <c r="B379" t="str">
        <f>Hyperlink("https://www.diodes.com/assets/Datasheets/DMT26M0LDG.pdf","DMT26M0LDG Datasheet")</f>
        <v>DMT26M0LDG Datasheet</v>
      </c>
      <c r="C379" t="s">
        <v>640</v>
      </c>
      <c r="D379" t="s">
        <v>28</v>
      </c>
      <c r="E379" t="s">
        <v>26</v>
      </c>
      <c r="F379" t="s">
        <v>27</v>
      </c>
      <c r="G379" t="s">
        <v>28</v>
      </c>
      <c r="H379">
        <v>25</v>
      </c>
      <c r="I379">
        <v>12</v>
      </c>
      <c r="J379" t="s">
        <v>641</v>
      </c>
      <c r="L379">
        <v>1.24</v>
      </c>
      <c r="N379" t="s">
        <v>642</v>
      </c>
      <c r="O379" t="s">
        <v>643</v>
      </c>
      <c r="R379" t="s">
        <v>644</v>
      </c>
      <c r="S379">
        <v>2.2</v>
      </c>
      <c r="T379" t="s">
        <v>645</v>
      </c>
      <c r="U379" t="s">
        <v>646</v>
      </c>
      <c r="V379" t="s">
        <v>647</v>
      </c>
      <c r="W379">
        <v>13</v>
      </c>
      <c r="X379" t="s">
        <v>648</v>
      </c>
    </row>
    <row r="380" spans="1:24">
      <c r="A380" t="str">
        <f>Hyperlink("https://www.diodes.com/part/view/DMT3006LDV","DMT3006LDV")</f>
        <v>DMT3006LDV</v>
      </c>
      <c r="B380" t="str">
        <f>Hyperlink("https://www.diodes.com/assets/Datasheets/DMT3006LDV.pdf","DMT3006LDV Datasheet")</f>
        <v>DMT3006LDV Datasheet</v>
      </c>
      <c r="C380" t="s">
        <v>535</v>
      </c>
      <c r="D380" t="s">
        <v>28</v>
      </c>
      <c r="E380" t="s">
        <v>26</v>
      </c>
      <c r="F380" t="s">
        <v>27</v>
      </c>
      <c r="G380" t="s">
        <v>28</v>
      </c>
      <c r="H380">
        <v>30</v>
      </c>
      <c r="I380">
        <v>20</v>
      </c>
      <c r="K380">
        <v>25</v>
      </c>
      <c r="L380">
        <v>1.8</v>
      </c>
      <c r="N380">
        <v>10</v>
      </c>
      <c r="O380">
        <v>14</v>
      </c>
      <c r="S380">
        <v>3</v>
      </c>
      <c r="T380">
        <v>8.4</v>
      </c>
      <c r="U380">
        <v>16.7</v>
      </c>
      <c r="V380">
        <v>1155</v>
      </c>
      <c r="W380">
        <v>15</v>
      </c>
      <c r="X380" t="s">
        <v>262</v>
      </c>
    </row>
    <row r="381" spans="1:24">
      <c r="A381" t="str">
        <f>Hyperlink("https://www.diodes.com/part/view/DMT3006LPB","DMT3006LPB")</f>
        <v>DMT3006LPB</v>
      </c>
      <c r="B381" t="str">
        <f>Hyperlink("https://www.diodes.com/assets/Datasheets/DMT3006LPB.pdf","DMT3006LPB Datasheet")</f>
        <v>DMT3006LPB Datasheet</v>
      </c>
      <c r="C381" t="s">
        <v>649</v>
      </c>
      <c r="D381" t="s">
        <v>28</v>
      </c>
      <c r="E381" t="s">
        <v>26</v>
      </c>
      <c r="F381" t="s">
        <v>27</v>
      </c>
      <c r="G381" t="s">
        <v>28</v>
      </c>
      <c r="H381">
        <v>30</v>
      </c>
      <c r="I381">
        <v>20</v>
      </c>
      <c r="J381" t="s">
        <v>650</v>
      </c>
      <c r="K381" t="s">
        <v>651</v>
      </c>
      <c r="L381">
        <v>1.7</v>
      </c>
      <c r="M381">
        <v>30</v>
      </c>
      <c r="N381" t="s">
        <v>652</v>
      </c>
      <c r="O381" t="s">
        <v>653</v>
      </c>
      <c r="S381" t="s">
        <v>130</v>
      </c>
      <c r="T381" t="s">
        <v>654</v>
      </c>
      <c r="U381" t="s">
        <v>655</v>
      </c>
      <c r="V381" t="s">
        <v>656</v>
      </c>
      <c r="W381">
        <v>15</v>
      </c>
      <c r="X381" t="s">
        <v>657</v>
      </c>
    </row>
    <row r="382" spans="1:24">
      <c r="A382" t="str">
        <f>Hyperlink("https://www.diodes.com/part/view/DMT3009LDT","DMT3009LDT")</f>
        <v>DMT3009LDT</v>
      </c>
      <c r="B382" t="str">
        <f>Hyperlink("https://www.diodes.com/assets/Datasheets/DMT3009LDT.pdf","DMT3009LDT Datasheet")</f>
        <v>DMT3009LDT Datasheet</v>
      </c>
      <c r="C382" t="s">
        <v>503</v>
      </c>
      <c r="D382" t="s">
        <v>28</v>
      </c>
      <c r="E382" t="s">
        <v>26</v>
      </c>
      <c r="F382" t="s">
        <v>27</v>
      </c>
      <c r="G382" t="s">
        <v>28</v>
      </c>
      <c r="H382">
        <v>30</v>
      </c>
      <c r="I382" t="s">
        <v>658</v>
      </c>
      <c r="K382">
        <v>30</v>
      </c>
      <c r="L382">
        <v>2</v>
      </c>
      <c r="N382">
        <v>11.1</v>
      </c>
      <c r="O382">
        <v>13.8</v>
      </c>
      <c r="S382">
        <v>3</v>
      </c>
      <c r="T382">
        <v>6.4</v>
      </c>
      <c r="U382">
        <v>13.8</v>
      </c>
      <c r="V382">
        <v>748</v>
      </c>
      <c r="W382">
        <v>15</v>
      </c>
      <c r="X382" t="s">
        <v>659</v>
      </c>
    </row>
    <row r="383" spans="1:24">
      <c r="A383" t="str">
        <f>Hyperlink("https://www.diodes.com/part/view/DMT3009LEV","DMT3009LEV")</f>
        <v>DMT3009LEV</v>
      </c>
      <c r="B383" t="str">
        <f>Hyperlink("https://www.diodes.com/assets/Datasheets/DMT3009LEV.pdf","DMT3009LEV Datasheet")</f>
        <v>DMT3009LEV Datasheet</v>
      </c>
      <c r="C383" t="s">
        <v>503</v>
      </c>
      <c r="D383" t="s">
        <v>28</v>
      </c>
      <c r="E383" t="s">
        <v>26</v>
      </c>
      <c r="F383" t="s">
        <v>27</v>
      </c>
      <c r="G383" t="s">
        <v>28</v>
      </c>
      <c r="H383">
        <v>30</v>
      </c>
      <c r="I383" t="s">
        <v>658</v>
      </c>
      <c r="K383">
        <v>20</v>
      </c>
      <c r="L383">
        <v>1.8</v>
      </c>
      <c r="N383">
        <v>12</v>
      </c>
      <c r="O383">
        <v>20</v>
      </c>
      <c r="S383">
        <v>3</v>
      </c>
      <c r="T383">
        <v>5.8</v>
      </c>
      <c r="U383">
        <v>12</v>
      </c>
      <c r="V383">
        <v>823</v>
      </c>
      <c r="W383">
        <v>15</v>
      </c>
      <c r="X383" t="s">
        <v>660</v>
      </c>
    </row>
    <row r="384" spans="1:24">
      <c r="A384" t="str">
        <f>Hyperlink("https://www.diodes.com/part/view/DMT3009UDT","DMT3009UDT")</f>
        <v>DMT3009UDT</v>
      </c>
      <c r="B384" t="str">
        <f>Hyperlink("https://www.diodes.com/assets/Datasheets/DMT3009UDT.pdf","DMT3009UDT Datasheet")</f>
        <v>DMT3009UDT Datasheet</v>
      </c>
      <c r="C384" t="s">
        <v>24</v>
      </c>
      <c r="D384" t="s">
        <v>28</v>
      </c>
      <c r="E384" t="s">
        <v>26</v>
      </c>
      <c r="F384" t="s">
        <v>27</v>
      </c>
      <c r="G384" t="s">
        <v>25</v>
      </c>
      <c r="H384">
        <v>30</v>
      </c>
      <c r="I384">
        <v>12</v>
      </c>
      <c r="J384">
        <v>10.6</v>
      </c>
      <c r="K384">
        <v>30</v>
      </c>
      <c r="L384">
        <v>1.9</v>
      </c>
      <c r="M384">
        <v>16</v>
      </c>
      <c r="N384">
        <v>11.1</v>
      </c>
      <c r="O384">
        <v>15</v>
      </c>
      <c r="S384">
        <v>1.8</v>
      </c>
      <c r="T384">
        <v>7.4</v>
      </c>
      <c r="U384">
        <v>14.6</v>
      </c>
      <c r="V384">
        <v>894</v>
      </c>
      <c r="W384">
        <v>15</v>
      </c>
      <c r="X384" t="s">
        <v>661</v>
      </c>
    </row>
    <row r="385" spans="1:24">
      <c r="A385" t="str">
        <f>Hyperlink("https://www.diodes.com/part/view/DMT3011LDT","DMT3011LDT")</f>
        <v>DMT3011LDT</v>
      </c>
      <c r="B385" t="str">
        <f>Hyperlink("https://www.diodes.com/assets/Datasheets/DMT3011LDT.pdf","DMT3011LDT Datasheet")</f>
        <v>DMT3011LDT Datasheet</v>
      </c>
      <c r="C385" t="s">
        <v>24</v>
      </c>
      <c r="D385" t="s">
        <v>28</v>
      </c>
      <c r="E385" t="s">
        <v>26</v>
      </c>
      <c r="F385" t="s">
        <v>27</v>
      </c>
      <c r="G385" t="s">
        <v>28</v>
      </c>
      <c r="H385">
        <v>30</v>
      </c>
      <c r="I385" t="s">
        <v>662</v>
      </c>
      <c r="J385" t="s">
        <v>663</v>
      </c>
      <c r="K385" t="s">
        <v>664</v>
      </c>
      <c r="L385">
        <v>1.9</v>
      </c>
      <c r="M385">
        <v>13.9</v>
      </c>
      <c r="N385" t="s">
        <v>665</v>
      </c>
      <c r="O385" t="s">
        <v>666</v>
      </c>
      <c r="S385" t="s">
        <v>130</v>
      </c>
      <c r="T385" t="s">
        <v>667</v>
      </c>
      <c r="U385" t="s">
        <v>668</v>
      </c>
      <c r="V385" t="s">
        <v>669</v>
      </c>
      <c r="W385">
        <v>15</v>
      </c>
      <c r="X385" t="s">
        <v>659</v>
      </c>
    </row>
    <row r="386" spans="1:24">
      <c r="A386" t="str">
        <f>Hyperlink("https://www.diodes.com/part/view/DMT3020LDT","DMT3020LDT")</f>
        <v>DMT3020LDT</v>
      </c>
      <c r="B386" t="str">
        <f>Hyperlink("https://www.diodes.com/assets/Datasheets/DMT3020LDT.pdf","DMT3020LDT Datasheet")</f>
        <v>DMT3020LDT Datasheet</v>
      </c>
      <c r="C386" t="s">
        <v>24</v>
      </c>
      <c r="D386" t="s">
        <v>28</v>
      </c>
      <c r="E386" t="s">
        <v>26</v>
      </c>
      <c r="F386" t="s">
        <v>27</v>
      </c>
      <c r="G386" t="s">
        <v>28</v>
      </c>
      <c r="H386">
        <v>30</v>
      </c>
      <c r="I386">
        <v>20</v>
      </c>
      <c r="K386">
        <v>8.5</v>
      </c>
      <c r="L386">
        <v>1.95</v>
      </c>
      <c r="N386">
        <v>20</v>
      </c>
      <c r="O386">
        <v>32</v>
      </c>
      <c r="S386">
        <v>2.5</v>
      </c>
      <c r="T386">
        <v>3.6</v>
      </c>
      <c r="U386">
        <v>7</v>
      </c>
      <c r="V386">
        <v>393</v>
      </c>
      <c r="W386">
        <v>15</v>
      </c>
      <c r="X386" t="s">
        <v>521</v>
      </c>
    </row>
    <row r="387" spans="1:24">
      <c r="A387" t="str">
        <f>Hyperlink("https://www.diodes.com/part/view/DMT3020LDV","DMT3020LDV")</f>
        <v>DMT3020LDV</v>
      </c>
      <c r="B387" t="str">
        <f>Hyperlink("https://www.diodes.com/assets/Datasheets/DMT3020LDV.pdf","DMT3020LDV Datasheet")</f>
        <v>DMT3020LDV Datasheet</v>
      </c>
      <c r="C387" t="s">
        <v>649</v>
      </c>
      <c r="D387" t="s">
        <v>28</v>
      </c>
      <c r="E387" t="s">
        <v>26</v>
      </c>
      <c r="F387" t="s">
        <v>27</v>
      </c>
      <c r="G387" t="s">
        <v>28</v>
      </c>
      <c r="H387">
        <v>30</v>
      </c>
      <c r="I387">
        <v>20</v>
      </c>
      <c r="K387">
        <v>32</v>
      </c>
      <c r="L387">
        <v>1.9</v>
      </c>
      <c r="N387">
        <v>20</v>
      </c>
      <c r="O387">
        <v>32</v>
      </c>
      <c r="S387">
        <v>2.5</v>
      </c>
      <c r="T387">
        <v>3.6</v>
      </c>
      <c r="U387">
        <v>7</v>
      </c>
      <c r="V387">
        <v>393</v>
      </c>
      <c r="W387">
        <v>15</v>
      </c>
      <c r="X387" t="s">
        <v>262</v>
      </c>
    </row>
    <row r="388" spans="1:24">
      <c r="A388" t="str">
        <f>Hyperlink("https://www.diodes.com/part/view/DMT3020LFDB","DMT3020LFDB")</f>
        <v>DMT3020LFDB</v>
      </c>
      <c r="B388" t="str">
        <f>Hyperlink("https://www.diodes.com/assets/Datasheets/DMT3020LFDB.pdf","DMT3020LFDB Datasheet")</f>
        <v>DMT3020LFDB Datasheet</v>
      </c>
      <c r="C388" t="s">
        <v>549</v>
      </c>
      <c r="D388" t="s">
        <v>25</v>
      </c>
      <c r="E388" t="s">
        <v>26</v>
      </c>
      <c r="F388" t="s">
        <v>27</v>
      </c>
      <c r="G388" t="s">
        <v>28</v>
      </c>
      <c r="H388">
        <v>30</v>
      </c>
      <c r="I388">
        <v>20</v>
      </c>
      <c r="J388">
        <v>7.7</v>
      </c>
      <c r="L388">
        <v>1.8</v>
      </c>
      <c r="N388">
        <v>20</v>
      </c>
      <c r="O388">
        <v>32</v>
      </c>
      <c r="S388">
        <v>2.5</v>
      </c>
      <c r="T388">
        <v>3.6</v>
      </c>
      <c r="U388">
        <v>7</v>
      </c>
      <c r="V388">
        <v>393</v>
      </c>
      <c r="W388">
        <v>15</v>
      </c>
      <c r="X388" t="s">
        <v>95</v>
      </c>
    </row>
    <row r="389" spans="1:24">
      <c r="A389" t="str">
        <f>Hyperlink("https://www.diodes.com/part/view/DMT3020LFDBQ","DMT3020LFDBQ")</f>
        <v>DMT3020LFDBQ</v>
      </c>
      <c r="B389" t="str">
        <f>Hyperlink("https://www.diodes.com/assets/Datasheets/DMT3020LFDBQ.pdf","DMT3020LFDBQ Datasheet")</f>
        <v>DMT3020LFDBQ Datasheet</v>
      </c>
      <c r="C389" t="s">
        <v>549</v>
      </c>
      <c r="D389" t="s">
        <v>25</v>
      </c>
      <c r="E389" t="s">
        <v>32</v>
      </c>
      <c r="F389" t="s">
        <v>27</v>
      </c>
      <c r="G389" t="s">
        <v>28</v>
      </c>
      <c r="H389">
        <v>30</v>
      </c>
      <c r="I389">
        <v>20</v>
      </c>
      <c r="J389">
        <v>7.7</v>
      </c>
      <c r="L389">
        <v>1.8</v>
      </c>
      <c r="N389">
        <v>20</v>
      </c>
      <c r="O389">
        <v>32</v>
      </c>
      <c r="S389">
        <v>2.5</v>
      </c>
      <c r="T389">
        <v>3.6</v>
      </c>
      <c r="U389">
        <v>7</v>
      </c>
      <c r="V389">
        <v>393</v>
      </c>
      <c r="W389">
        <v>15</v>
      </c>
      <c r="X389" t="s">
        <v>95</v>
      </c>
    </row>
    <row r="390" spans="1:24">
      <c r="A390" t="str">
        <f>Hyperlink("https://www.diodes.com/part/view/DMT3020LSD","DMT3020LSD")</f>
        <v>DMT3020LSD</v>
      </c>
      <c r="B390" t="str">
        <f>Hyperlink("https://www.diodes.com/assets/Datasheets/DMT3020LSD.pdf","DMT3020LSD Datasheet")</f>
        <v>DMT3020LSD Datasheet</v>
      </c>
      <c r="C390" t="s">
        <v>24</v>
      </c>
      <c r="D390" t="s">
        <v>28</v>
      </c>
      <c r="E390" t="s">
        <v>26</v>
      </c>
      <c r="F390" t="s">
        <v>27</v>
      </c>
      <c r="G390" t="s">
        <v>28</v>
      </c>
      <c r="H390">
        <v>30</v>
      </c>
      <c r="I390">
        <v>20</v>
      </c>
      <c r="K390">
        <v>16</v>
      </c>
      <c r="L390">
        <v>1.5</v>
      </c>
      <c r="N390">
        <v>20</v>
      </c>
      <c r="O390">
        <v>32</v>
      </c>
      <c r="S390">
        <v>2.5</v>
      </c>
      <c r="T390">
        <v>3.6</v>
      </c>
      <c r="U390">
        <v>7</v>
      </c>
      <c r="V390">
        <v>393</v>
      </c>
      <c r="W390">
        <v>15</v>
      </c>
      <c r="X390" t="s">
        <v>125</v>
      </c>
    </row>
    <row r="391" spans="1:24">
      <c r="A391" t="str">
        <f>Hyperlink("https://www.diodes.com/part/view/DMT3020LSDQ","DMT3020LSDQ")</f>
        <v>DMT3020LSDQ</v>
      </c>
      <c r="B391" t="str">
        <f>Hyperlink("https://www.diodes.com/assets/Datasheets/DMT3020LSDQ.pdf","DMT3020LSDQ Datasheet")</f>
        <v>DMT3020LSDQ Datasheet</v>
      </c>
      <c r="C391" t="s">
        <v>24</v>
      </c>
      <c r="D391" t="s">
        <v>25</v>
      </c>
      <c r="E391" t="s">
        <v>32</v>
      </c>
      <c r="F391" t="s">
        <v>27</v>
      </c>
      <c r="G391" t="s">
        <v>28</v>
      </c>
      <c r="H391">
        <v>30</v>
      </c>
      <c r="I391">
        <v>20</v>
      </c>
      <c r="K391">
        <v>16</v>
      </c>
      <c r="L391">
        <v>1.5</v>
      </c>
      <c r="N391">
        <v>20</v>
      </c>
      <c r="O391">
        <v>32</v>
      </c>
      <c r="S391">
        <v>2.5</v>
      </c>
      <c r="T391">
        <v>3.6</v>
      </c>
      <c r="U391">
        <v>7</v>
      </c>
      <c r="V391">
        <v>393</v>
      </c>
      <c r="W391">
        <v>15</v>
      </c>
      <c r="X391" t="s">
        <v>125</v>
      </c>
    </row>
    <row r="392" spans="1:24">
      <c r="A392" t="str">
        <f>Hyperlink("https://www.diodes.com/part/view/DMT3020UFDB","DMT3020UFDB")</f>
        <v>DMT3020UFDB</v>
      </c>
      <c r="B392" t="str">
        <f>Hyperlink("https://www.diodes.com/assets/Datasheets/DMT3020UFDB.pdf","DMT3020UFDB Datasheet")</f>
        <v>DMT3020UFDB Datasheet</v>
      </c>
      <c r="C392" t="s">
        <v>24</v>
      </c>
      <c r="D392" t="s">
        <v>28</v>
      </c>
      <c r="E392" t="s">
        <v>26</v>
      </c>
      <c r="F392" t="s">
        <v>27</v>
      </c>
      <c r="G392" t="s">
        <v>25</v>
      </c>
      <c r="H392">
        <v>30</v>
      </c>
      <c r="I392">
        <v>12</v>
      </c>
      <c r="J392">
        <v>6.5</v>
      </c>
      <c r="L392">
        <v>1.3</v>
      </c>
      <c r="N392">
        <v>21</v>
      </c>
      <c r="O392">
        <v>30</v>
      </c>
      <c r="S392">
        <v>1.7</v>
      </c>
      <c r="T392">
        <v>4.6</v>
      </c>
      <c r="U392">
        <v>8.8</v>
      </c>
      <c r="X392" t="s">
        <v>95</v>
      </c>
    </row>
    <row r="393" spans="1:24">
      <c r="A393" t="str">
        <f>Hyperlink("https://www.diodes.com/part/view/DMT3022UEV","DMT3022UEV")</f>
        <v>DMT3022UEV</v>
      </c>
      <c r="B393" t="str">
        <f>Hyperlink("https://www.diodes.com/assets/Datasheets/DMT3022UEV.pdf","DMT3022UEV Datasheet")</f>
        <v>DMT3022UEV Datasheet</v>
      </c>
      <c r="C393" t="s">
        <v>503</v>
      </c>
      <c r="D393" t="s">
        <v>28</v>
      </c>
      <c r="E393" t="s">
        <v>26</v>
      </c>
      <c r="F393" t="s">
        <v>27</v>
      </c>
      <c r="G393" t="s">
        <v>25</v>
      </c>
      <c r="H393">
        <v>30</v>
      </c>
      <c r="I393">
        <v>12</v>
      </c>
      <c r="K393">
        <v>17</v>
      </c>
      <c r="L393">
        <v>1.8</v>
      </c>
      <c r="N393">
        <v>22</v>
      </c>
      <c r="O393">
        <v>28</v>
      </c>
      <c r="S393">
        <v>1.8</v>
      </c>
      <c r="T393">
        <v>6.9</v>
      </c>
      <c r="U393">
        <v>13.9</v>
      </c>
      <c r="V393">
        <v>903</v>
      </c>
      <c r="W393">
        <v>15</v>
      </c>
      <c r="X393" t="s">
        <v>660</v>
      </c>
    </row>
    <row r="394" spans="1:24">
      <c r="A394" t="str">
        <f>Hyperlink("https://www.diodes.com/part/view/DMT32M6LDG","DMT32M6LDG")</f>
        <v>DMT32M6LDG</v>
      </c>
      <c r="B394" t="str">
        <f>Hyperlink("https://www.diodes.com/assets/Datasheets/DMT32M6LDG.pdf","DMT32M6LDG Datasheet")</f>
        <v>DMT32M6LDG Datasheet</v>
      </c>
      <c r="C394" t="s">
        <v>670</v>
      </c>
      <c r="D394" t="s">
        <v>28</v>
      </c>
      <c r="E394" t="s">
        <v>26</v>
      </c>
      <c r="F394" t="s">
        <v>27</v>
      </c>
      <c r="G394" t="s">
        <v>28</v>
      </c>
      <c r="H394">
        <v>30</v>
      </c>
      <c r="I394" t="s">
        <v>671</v>
      </c>
      <c r="J394">
        <v>21</v>
      </c>
      <c r="K394">
        <v>47</v>
      </c>
      <c r="L394">
        <v>1.1</v>
      </c>
      <c r="N394" t="s">
        <v>672</v>
      </c>
      <c r="O394" t="s">
        <v>673</v>
      </c>
      <c r="R394">
        <v>1</v>
      </c>
      <c r="S394">
        <v>2.2</v>
      </c>
      <c r="T394" t="s">
        <v>674</v>
      </c>
      <c r="U394" t="s">
        <v>675</v>
      </c>
      <c r="V394" t="s">
        <v>676</v>
      </c>
      <c r="W394">
        <v>15</v>
      </c>
      <c r="X394" t="s">
        <v>677</v>
      </c>
    </row>
    <row r="395" spans="1:24">
      <c r="A395" t="str">
        <f>Hyperlink("https://www.diodes.com/part/view/DMT35M8LDG","DMT35M8LDG")</f>
        <v>DMT35M8LDG</v>
      </c>
      <c r="B395" t="str">
        <f>Hyperlink("https://www.diodes.com/assets/Datasheets/DMT35M8LDG.pdf","DMT35M8LDG Datasheet")</f>
        <v>DMT35M8LDG Datasheet</v>
      </c>
      <c r="C395" t="s">
        <v>640</v>
      </c>
      <c r="D395" t="s">
        <v>28</v>
      </c>
      <c r="E395" t="s">
        <v>26</v>
      </c>
      <c r="F395" t="s">
        <v>27</v>
      </c>
      <c r="G395" t="s">
        <v>28</v>
      </c>
      <c r="H395">
        <v>30</v>
      </c>
      <c r="I395">
        <v>12</v>
      </c>
      <c r="J395" t="s">
        <v>678</v>
      </c>
      <c r="L395">
        <v>0.98</v>
      </c>
      <c r="N395" t="s">
        <v>679</v>
      </c>
      <c r="O395" t="s">
        <v>680</v>
      </c>
      <c r="R395">
        <v>1</v>
      </c>
      <c r="S395">
        <v>1.9</v>
      </c>
      <c r="T395" t="s">
        <v>681</v>
      </c>
      <c r="U395" t="s">
        <v>682</v>
      </c>
      <c r="V395" t="s">
        <v>683</v>
      </c>
      <c r="W395">
        <v>15</v>
      </c>
      <c r="X395" t="s">
        <v>677</v>
      </c>
    </row>
    <row r="396" spans="1:24">
      <c r="A396" t="str">
        <f>Hyperlink("https://www.diodes.com/part/view/DMT4014LDV","DMT4014LDV")</f>
        <v>DMT4014LDV</v>
      </c>
      <c r="B396" t="str">
        <f>Hyperlink("https://www.diodes.com/assets/Datasheets/DMT4014LDV.pdf","DMT4014LDV Datasheet")</f>
        <v>DMT4014LDV Datasheet</v>
      </c>
      <c r="C396" t="s">
        <v>684</v>
      </c>
      <c r="D396" t="s">
        <v>28</v>
      </c>
      <c r="E396" t="s">
        <v>26</v>
      </c>
      <c r="F396" t="s">
        <v>27</v>
      </c>
      <c r="G396" t="s">
        <v>28</v>
      </c>
      <c r="H396">
        <v>40</v>
      </c>
      <c r="I396">
        <v>20</v>
      </c>
      <c r="J396">
        <v>8.5</v>
      </c>
      <c r="K396">
        <v>26.5</v>
      </c>
      <c r="L396">
        <v>2.1</v>
      </c>
      <c r="M396">
        <v>26.5</v>
      </c>
      <c r="N396">
        <v>19</v>
      </c>
      <c r="O396">
        <v>29</v>
      </c>
      <c r="S396">
        <v>3</v>
      </c>
      <c r="T396">
        <v>5.7</v>
      </c>
      <c r="U396">
        <v>11.2</v>
      </c>
      <c r="V396">
        <v>750</v>
      </c>
      <c r="W396">
        <v>20</v>
      </c>
      <c r="X396" t="s">
        <v>502</v>
      </c>
    </row>
    <row r="397" spans="1:24">
      <c r="A397" t="str">
        <f>Hyperlink("https://www.diodes.com/part/view/DMT4015LDV","DMT4015LDV")</f>
        <v>DMT4015LDV</v>
      </c>
      <c r="B397" t="str">
        <f>Hyperlink("https://www.diodes.com/assets/Datasheets/DMT4015LDV.pdf","DMT4015LDV Datasheet")</f>
        <v>DMT4015LDV Datasheet</v>
      </c>
      <c r="C397" t="s">
        <v>684</v>
      </c>
      <c r="D397" t="s">
        <v>28</v>
      </c>
      <c r="E397" t="s">
        <v>26</v>
      </c>
      <c r="F397" t="s">
        <v>27</v>
      </c>
      <c r="G397" t="s">
        <v>25</v>
      </c>
      <c r="H397">
        <v>40</v>
      </c>
      <c r="I397">
        <v>16</v>
      </c>
      <c r="J397">
        <v>7.8</v>
      </c>
      <c r="K397">
        <v>21.2</v>
      </c>
      <c r="L397">
        <v>2</v>
      </c>
      <c r="N397">
        <v>20</v>
      </c>
      <c r="O397">
        <v>25</v>
      </c>
      <c r="S397">
        <v>2.5</v>
      </c>
      <c r="T397">
        <v>8.6</v>
      </c>
      <c r="U397">
        <v>15.7</v>
      </c>
      <c r="V397">
        <v>808</v>
      </c>
      <c r="W397">
        <v>30</v>
      </c>
      <c r="X397" t="s">
        <v>502</v>
      </c>
    </row>
    <row r="398" spans="1:24">
      <c r="A398" t="str">
        <f>Hyperlink("https://www.diodes.com/part/view/DMT47M2LDV","DMT47M2LDV")</f>
        <v>DMT47M2LDV</v>
      </c>
      <c r="B398" t="str">
        <f>Hyperlink("https://www.diodes.com/assets/Datasheets/DMT47M2LDV.pdf","DMT47M2LDV Datasheet")</f>
        <v>DMT47M2LDV Datasheet</v>
      </c>
      <c r="C398" t="s">
        <v>685</v>
      </c>
      <c r="D398" t="s">
        <v>25</v>
      </c>
      <c r="E398" t="s">
        <v>26</v>
      </c>
      <c r="F398" t="s">
        <v>27</v>
      </c>
      <c r="G398" t="s">
        <v>28</v>
      </c>
      <c r="H398">
        <v>40</v>
      </c>
      <c r="I398">
        <v>20</v>
      </c>
      <c r="J398">
        <v>11.9</v>
      </c>
      <c r="K398">
        <v>30.2</v>
      </c>
      <c r="L398">
        <v>2.34</v>
      </c>
      <c r="M398">
        <v>14.8</v>
      </c>
      <c r="N398">
        <v>10.8</v>
      </c>
      <c r="O398">
        <v>15</v>
      </c>
      <c r="S398">
        <v>2.3</v>
      </c>
      <c r="T398">
        <v>6.72</v>
      </c>
      <c r="U398">
        <v>14</v>
      </c>
      <c r="V398">
        <v>891</v>
      </c>
      <c r="W398">
        <v>20</v>
      </c>
      <c r="X398" t="s">
        <v>502</v>
      </c>
    </row>
    <row r="399" spans="1:24">
      <c r="A399" t="str">
        <f>Hyperlink("https://www.diodes.com/part/view/DMT47M2LDVQ","DMT47M2LDVQ")</f>
        <v>DMT47M2LDVQ</v>
      </c>
      <c r="B399" t="str">
        <f>Hyperlink("https://www.diodes.com/assets/Datasheets/DMT47M2LDVQ.pdf","DMT47M2LDVQ Datasheet")</f>
        <v>DMT47M2LDVQ Datasheet</v>
      </c>
      <c r="C399" t="s">
        <v>685</v>
      </c>
      <c r="D399" t="s">
        <v>25</v>
      </c>
      <c r="E399" t="s">
        <v>32</v>
      </c>
      <c r="F399" t="s">
        <v>27</v>
      </c>
      <c r="G399" t="s">
        <v>28</v>
      </c>
      <c r="H399">
        <v>40</v>
      </c>
      <c r="I399">
        <v>20</v>
      </c>
      <c r="J399">
        <v>11.9</v>
      </c>
      <c r="K399">
        <v>30.2</v>
      </c>
      <c r="L399">
        <v>2.34</v>
      </c>
      <c r="M399">
        <v>14.8</v>
      </c>
      <c r="N399">
        <v>10.8</v>
      </c>
      <c r="O399">
        <v>15</v>
      </c>
      <c r="S399">
        <v>2.3</v>
      </c>
      <c r="T399">
        <v>6.72</v>
      </c>
      <c r="U399">
        <v>14</v>
      </c>
      <c r="V399">
        <v>891</v>
      </c>
      <c r="W399">
        <v>20</v>
      </c>
      <c r="X399" t="s">
        <v>262</v>
      </c>
    </row>
    <row r="400" spans="1:24">
      <c r="A400" t="str">
        <f>Hyperlink("https://www.diodes.com/part/view/DMT6011LPDW","DMT6011LPDW")</f>
        <v>DMT6011LPDW</v>
      </c>
      <c r="B400" t="str">
        <f>Hyperlink("https://www.diodes.com/assets/Datasheets/DMT6011LPDW.pdf","DMT6011LPDW Datasheet")</f>
        <v>DMT6011LPDW Datasheet</v>
      </c>
      <c r="C400" t="s">
        <v>33</v>
      </c>
      <c r="D400" t="s">
        <v>28</v>
      </c>
      <c r="E400" t="s">
        <v>26</v>
      </c>
      <c r="F400" t="s">
        <v>27</v>
      </c>
      <c r="G400" t="s">
        <v>25</v>
      </c>
      <c r="H400">
        <v>60</v>
      </c>
      <c r="I400">
        <v>20</v>
      </c>
      <c r="J400">
        <v>10.3</v>
      </c>
      <c r="L400">
        <v>2.5</v>
      </c>
      <c r="N400">
        <v>14</v>
      </c>
      <c r="O400">
        <v>22</v>
      </c>
      <c r="S400">
        <v>2.5</v>
      </c>
      <c r="T400">
        <v>11.8</v>
      </c>
      <c r="U400">
        <v>22.2</v>
      </c>
      <c r="X400" t="s">
        <v>597</v>
      </c>
    </row>
    <row r="401" spans="1:24">
      <c r="A401" t="str">
        <f>Hyperlink("https://www.diodes.com/part/view/DMT6015LPDW","DMT6015LPDW")</f>
        <v>DMT6015LPDW</v>
      </c>
      <c r="B401" t="str">
        <f>Hyperlink("https://www.diodes.com/assets/Datasheets/DMT6015LPDW.pdf","DMT6015LPDW Datasheet")</f>
        <v>DMT6015LPDW Datasheet</v>
      </c>
      <c r="C401" t="s">
        <v>33</v>
      </c>
      <c r="D401" t="s">
        <v>28</v>
      </c>
      <c r="E401" t="s">
        <v>26</v>
      </c>
      <c r="F401" t="s">
        <v>27</v>
      </c>
      <c r="G401" t="s">
        <v>25</v>
      </c>
      <c r="H401">
        <v>60</v>
      </c>
      <c r="I401">
        <v>16</v>
      </c>
      <c r="J401">
        <v>9.4</v>
      </c>
      <c r="K401">
        <v>17.1</v>
      </c>
      <c r="L401">
        <v>2.4</v>
      </c>
      <c r="M401">
        <v>7.9</v>
      </c>
      <c r="N401">
        <v>18</v>
      </c>
      <c r="O401">
        <v>24.5</v>
      </c>
      <c r="S401">
        <v>2.5</v>
      </c>
      <c r="T401">
        <v>8.6</v>
      </c>
      <c r="U401">
        <v>15.7</v>
      </c>
      <c r="V401">
        <v>808</v>
      </c>
      <c r="W401">
        <v>30</v>
      </c>
      <c r="X401" t="s">
        <v>85</v>
      </c>
    </row>
    <row r="402" spans="1:24">
      <c r="A402" t="str">
        <f>Hyperlink("https://www.diodes.com/part/view/DMT6018LDR","DMT6018LDR")</f>
        <v>DMT6018LDR</v>
      </c>
      <c r="B402" t="str">
        <f>Hyperlink("https://www.diodes.com/assets/Datasheets/DMT6018LDR.pdf","DMT6018LDR Datasheet")</f>
        <v>DMT6018LDR Datasheet</v>
      </c>
      <c r="C402" t="s">
        <v>24</v>
      </c>
      <c r="D402" t="s">
        <v>28</v>
      </c>
      <c r="E402" t="s">
        <v>26</v>
      </c>
      <c r="F402" t="s">
        <v>27</v>
      </c>
      <c r="G402" t="s">
        <v>28</v>
      </c>
      <c r="H402">
        <v>60</v>
      </c>
      <c r="I402">
        <v>20</v>
      </c>
      <c r="J402">
        <v>8.8</v>
      </c>
      <c r="K402">
        <v>11.4</v>
      </c>
      <c r="L402">
        <v>1.9</v>
      </c>
      <c r="M402">
        <v>10.9</v>
      </c>
      <c r="N402">
        <v>17</v>
      </c>
      <c r="O402">
        <v>26</v>
      </c>
      <c r="S402">
        <v>3</v>
      </c>
      <c r="T402">
        <v>6.2</v>
      </c>
      <c r="U402">
        <v>13.9</v>
      </c>
      <c r="V402">
        <v>869</v>
      </c>
      <c r="W402">
        <v>30</v>
      </c>
      <c r="X402" t="s">
        <v>686</v>
      </c>
    </row>
    <row r="403" spans="1:24">
      <c r="A403" t="str">
        <f>Hyperlink("https://www.diodes.com/part/view/DMT69M9LPDW","DMT69M9LPDW")</f>
        <v>DMT69M9LPDW</v>
      </c>
      <c r="B403" t="str">
        <f>Hyperlink("https://www.diodes.com/assets/Datasheets/DMT69M9LPDW.pdf","DMT69M9LPDW Datasheet")</f>
        <v>DMT69M9LPDW Datasheet</v>
      </c>
      <c r="C403" t="s">
        <v>687</v>
      </c>
      <c r="D403" t="s">
        <v>28</v>
      </c>
      <c r="E403" t="s">
        <v>26</v>
      </c>
      <c r="F403" t="s">
        <v>27</v>
      </c>
      <c r="G403" t="s">
        <v>28</v>
      </c>
      <c r="H403">
        <v>60</v>
      </c>
      <c r="I403">
        <v>16</v>
      </c>
      <c r="J403">
        <v>11</v>
      </c>
      <c r="L403">
        <v>2.5</v>
      </c>
      <c r="N403">
        <v>12.5</v>
      </c>
      <c r="O403">
        <v>16.8</v>
      </c>
      <c r="S403">
        <v>2</v>
      </c>
      <c r="T403">
        <v>15.6</v>
      </c>
      <c r="U403">
        <v>33.5</v>
      </c>
      <c r="X403" t="s">
        <v>597</v>
      </c>
    </row>
    <row r="404" spans="1:24">
      <c r="A404" t="str">
        <f>Hyperlink("https://www.diodes.com/part/view/DMTH10H017LPD","DMTH10H017LPD")</f>
        <v>DMTH10H017LPD</v>
      </c>
      <c r="B404" t="str">
        <f>Hyperlink("https://www.diodes.com/assets/Datasheets/DMTH10H017LPD.pdf","DMTH10H017LPD Datasheet")</f>
        <v>DMTH10H017LPD Datasheet</v>
      </c>
      <c r="C404" t="s">
        <v>688</v>
      </c>
      <c r="D404" t="s">
        <v>25</v>
      </c>
      <c r="E404" t="s">
        <v>26</v>
      </c>
      <c r="F404" t="s">
        <v>27</v>
      </c>
      <c r="G404" t="s">
        <v>28</v>
      </c>
      <c r="H404">
        <v>100</v>
      </c>
      <c r="I404">
        <v>20</v>
      </c>
      <c r="K404">
        <v>59</v>
      </c>
      <c r="L404">
        <v>2.6</v>
      </c>
      <c r="M404">
        <v>93</v>
      </c>
      <c r="N404">
        <v>17.4</v>
      </c>
      <c r="O404">
        <v>30.3</v>
      </c>
      <c r="S404">
        <v>3</v>
      </c>
      <c r="T404">
        <v>14.4</v>
      </c>
      <c r="U404">
        <v>28.6</v>
      </c>
      <c r="V404">
        <v>1986</v>
      </c>
      <c r="W404">
        <v>50</v>
      </c>
      <c r="X404" t="s">
        <v>597</v>
      </c>
    </row>
    <row r="405" spans="1:24">
      <c r="A405" t="str">
        <f>Hyperlink("https://www.diodes.com/part/view/DMTH10H017LPDQ","DMTH10H017LPDQ")</f>
        <v>DMTH10H017LPDQ</v>
      </c>
      <c r="B405" t="str">
        <f>Hyperlink("https://www.diodes.com/assets/Datasheets/DMTH10H017LPDQ.pdf","DMTH10H017LPDQ Datasheet")</f>
        <v>DMTH10H017LPDQ Datasheet</v>
      </c>
      <c r="C405" t="s">
        <v>689</v>
      </c>
      <c r="D405" t="s">
        <v>25</v>
      </c>
      <c r="E405" t="s">
        <v>32</v>
      </c>
      <c r="F405" t="s">
        <v>27</v>
      </c>
      <c r="G405" t="s">
        <v>28</v>
      </c>
      <c r="H405">
        <v>100</v>
      </c>
      <c r="I405">
        <v>20</v>
      </c>
      <c r="J405">
        <v>13</v>
      </c>
      <c r="K405">
        <v>59</v>
      </c>
      <c r="L405">
        <v>2.6</v>
      </c>
      <c r="M405">
        <v>93</v>
      </c>
      <c r="N405">
        <v>17.4</v>
      </c>
      <c r="O405">
        <v>30.3</v>
      </c>
      <c r="S405">
        <v>3</v>
      </c>
      <c r="T405">
        <v>14.4</v>
      </c>
      <c r="U405">
        <v>28.6</v>
      </c>
      <c r="V405">
        <v>1986</v>
      </c>
      <c r="W405">
        <v>50</v>
      </c>
      <c r="X405" t="s">
        <v>597</v>
      </c>
    </row>
    <row r="406" spans="1:24">
      <c r="A406" t="str">
        <f>Hyperlink("https://www.diodes.com/part/view/DMTH10H025LPDW","DMTH10H025LPDW")</f>
        <v>DMTH10H025LPDW</v>
      </c>
      <c r="B406" t="str">
        <f>Hyperlink("https://www.diodes.com/assets/Datasheets/DMTH10H025LPDW.pdf","DMTH10H025LPDW Datasheet")</f>
        <v>DMTH10H025LPDW Datasheet</v>
      </c>
      <c r="C406" t="s">
        <v>690</v>
      </c>
      <c r="D406" t="s">
        <v>25</v>
      </c>
      <c r="E406" t="s">
        <v>26</v>
      </c>
      <c r="F406" t="s">
        <v>27</v>
      </c>
      <c r="G406" t="s">
        <v>28</v>
      </c>
      <c r="H406">
        <v>100</v>
      </c>
      <c r="I406">
        <v>20</v>
      </c>
      <c r="K406">
        <v>28</v>
      </c>
      <c r="L406">
        <v>3.4</v>
      </c>
      <c r="M406">
        <v>40</v>
      </c>
      <c r="N406">
        <v>23</v>
      </c>
      <c r="O406">
        <v>45</v>
      </c>
      <c r="R406">
        <v>1</v>
      </c>
      <c r="S406">
        <v>3</v>
      </c>
      <c r="U406">
        <v>22</v>
      </c>
      <c r="V406">
        <v>1463</v>
      </c>
      <c r="W406">
        <v>50</v>
      </c>
      <c r="X406" t="s">
        <v>85</v>
      </c>
    </row>
    <row r="407" spans="1:24">
      <c r="A407" t="str">
        <f>Hyperlink("https://www.diodes.com/part/view/DMTH10H025LPDWQ","DMTH10H025LPDWQ")</f>
        <v>DMTH10H025LPDWQ</v>
      </c>
      <c r="B407" t="str">
        <f>Hyperlink("https://www.diodes.com/assets/Datasheets/DMTH10H025LPDWQ.pdf","DMTH10H025LPDWQ Datasheet")</f>
        <v>DMTH10H025LPDWQ Datasheet</v>
      </c>
      <c r="C407" t="s">
        <v>690</v>
      </c>
      <c r="D407" t="s">
        <v>25</v>
      </c>
      <c r="E407" t="s">
        <v>32</v>
      </c>
      <c r="F407" t="s">
        <v>27</v>
      </c>
      <c r="G407" t="s">
        <v>28</v>
      </c>
      <c r="H407">
        <v>100</v>
      </c>
      <c r="I407">
        <v>20</v>
      </c>
      <c r="K407">
        <v>28</v>
      </c>
      <c r="L407">
        <v>3.4</v>
      </c>
      <c r="M407">
        <v>40</v>
      </c>
      <c r="N407">
        <v>23</v>
      </c>
      <c r="O407">
        <v>45</v>
      </c>
      <c r="R407">
        <v>1</v>
      </c>
      <c r="S407">
        <v>3</v>
      </c>
      <c r="U407">
        <v>22</v>
      </c>
      <c r="V407">
        <v>1463</v>
      </c>
      <c r="W407">
        <v>50</v>
      </c>
      <c r="X407" t="s">
        <v>85</v>
      </c>
    </row>
    <row r="408" spans="1:24">
      <c r="A408" t="str">
        <f>Hyperlink("https://www.diodes.com/part/view/DMTH10H032LDVW","DMTH10H032LDVW")</f>
        <v>DMTH10H032LDVW</v>
      </c>
      <c r="B408" t="str">
        <f>Hyperlink("https://www.diodes.com/assets/Datasheets/DMTH10H032LDVW.pdf","DMTH10H032LDVW Datasheet")</f>
        <v>DMTH10H032LDVW Datasheet</v>
      </c>
      <c r="C408" t="s">
        <v>691</v>
      </c>
      <c r="D408" t="s">
        <v>25</v>
      </c>
      <c r="E408" t="s">
        <v>26</v>
      </c>
      <c r="F408" t="s">
        <v>27</v>
      </c>
      <c r="G408" t="s">
        <v>28</v>
      </c>
      <c r="H408">
        <v>100</v>
      </c>
      <c r="I408">
        <v>20</v>
      </c>
      <c r="J408">
        <v>7.2</v>
      </c>
      <c r="L408">
        <v>3.3</v>
      </c>
      <c r="N408">
        <v>32</v>
      </c>
      <c r="R408">
        <v>1.3</v>
      </c>
      <c r="S408">
        <v>2.5</v>
      </c>
      <c r="T408">
        <v>6.3</v>
      </c>
      <c r="U408">
        <v>11.9</v>
      </c>
      <c r="V408">
        <v>683</v>
      </c>
      <c r="W408">
        <v>50</v>
      </c>
      <c r="X408" t="s">
        <v>279</v>
      </c>
    </row>
    <row r="409" spans="1:24">
      <c r="A409" t="str">
        <f>Hyperlink("https://www.diodes.com/part/view/DMTH10H032LDVWQ","DMTH10H032LDVWQ")</f>
        <v>DMTH10H032LDVWQ</v>
      </c>
      <c r="B409" t="str">
        <f>Hyperlink("https://www.diodes.com/assets/Datasheets/DMTH10H032LDVWQ.pdf","DMTH10H032LDVWQ Datasheet")</f>
        <v>DMTH10H032LDVWQ Datasheet</v>
      </c>
      <c r="C409" t="s">
        <v>690</v>
      </c>
      <c r="D409" t="s">
        <v>25</v>
      </c>
      <c r="E409" t="s">
        <v>32</v>
      </c>
      <c r="F409" t="s">
        <v>27</v>
      </c>
      <c r="G409" t="s">
        <v>28</v>
      </c>
      <c r="H409">
        <v>100</v>
      </c>
      <c r="I409">
        <v>20</v>
      </c>
      <c r="J409">
        <v>7.2</v>
      </c>
      <c r="L409">
        <v>3.3</v>
      </c>
      <c r="N409">
        <v>32</v>
      </c>
      <c r="R409">
        <v>1.3</v>
      </c>
      <c r="S409">
        <v>2.5</v>
      </c>
      <c r="T409">
        <v>6.3</v>
      </c>
      <c r="U409">
        <v>11.9</v>
      </c>
      <c r="V409">
        <v>683</v>
      </c>
      <c r="W409">
        <v>50</v>
      </c>
      <c r="X409" t="s">
        <v>279</v>
      </c>
    </row>
    <row r="410" spans="1:24">
      <c r="A410" t="str">
        <f>Hyperlink("https://www.diodes.com/part/view/DMTH10H032LPDW","DMTH10H032LPDW")</f>
        <v>DMTH10H032LPDW</v>
      </c>
      <c r="B410" t="str">
        <f>Hyperlink("https://www.diodes.com/assets/Datasheets/DMTH10H032LPDW.pdf","DMTH10H032LPDW Datasheet")</f>
        <v>DMTH10H032LPDW Datasheet</v>
      </c>
      <c r="C410" t="s">
        <v>692</v>
      </c>
      <c r="D410" t="s">
        <v>28</v>
      </c>
      <c r="E410" t="s">
        <v>26</v>
      </c>
      <c r="F410" t="s">
        <v>27</v>
      </c>
      <c r="G410" t="s">
        <v>28</v>
      </c>
      <c r="H410">
        <v>100</v>
      </c>
      <c r="I410">
        <v>20</v>
      </c>
      <c r="K410">
        <v>24</v>
      </c>
      <c r="L410">
        <v>3</v>
      </c>
      <c r="M410">
        <v>37</v>
      </c>
      <c r="N410">
        <v>32</v>
      </c>
      <c r="O410">
        <v>50</v>
      </c>
      <c r="R410">
        <v>1.3</v>
      </c>
      <c r="S410">
        <v>2.5</v>
      </c>
      <c r="T410">
        <v>6.3</v>
      </c>
      <c r="U410">
        <v>11.9</v>
      </c>
      <c r="V410">
        <v>683</v>
      </c>
      <c r="W410">
        <v>50</v>
      </c>
      <c r="X410" t="s">
        <v>85</v>
      </c>
    </row>
    <row r="411" spans="1:24">
      <c r="A411" t="str">
        <f>Hyperlink("https://www.diodes.com/part/view/DMTH10H032LPDWQ","DMTH10H032LPDWQ")</f>
        <v>DMTH10H032LPDWQ</v>
      </c>
      <c r="B411" t="str">
        <f>Hyperlink("https://www.diodes.com/assets/Datasheets/DMTH10H032LPDWQ.pdf","DMTH10H032LPDWQ Datasheet")</f>
        <v>DMTH10H032LPDWQ Datasheet</v>
      </c>
      <c r="C411" t="s">
        <v>693</v>
      </c>
      <c r="D411" t="s">
        <v>25</v>
      </c>
      <c r="E411" t="s">
        <v>32</v>
      </c>
      <c r="F411" t="s">
        <v>27</v>
      </c>
      <c r="G411" t="s">
        <v>28</v>
      </c>
      <c r="H411">
        <v>100</v>
      </c>
      <c r="I411">
        <v>20</v>
      </c>
      <c r="K411">
        <v>24</v>
      </c>
      <c r="L411">
        <v>3</v>
      </c>
      <c r="M411">
        <v>37</v>
      </c>
      <c r="N411">
        <v>32</v>
      </c>
      <c r="O411">
        <v>50</v>
      </c>
      <c r="R411">
        <v>1.3</v>
      </c>
      <c r="S411">
        <v>2.5</v>
      </c>
      <c r="T411">
        <v>6.3</v>
      </c>
      <c r="U411">
        <v>11.9</v>
      </c>
      <c r="V411">
        <v>683</v>
      </c>
      <c r="W411">
        <v>50</v>
      </c>
      <c r="X411" t="s">
        <v>85</v>
      </c>
    </row>
    <row r="412" spans="1:24">
      <c r="A412" t="str">
        <f>Hyperlink("https://www.diodes.com/part/view/DMTH10H032SDVW","DMTH10H032SDVW")</f>
        <v>DMTH10H032SDVW</v>
      </c>
      <c r="B412" t="str">
        <f>Hyperlink("https://www.diodes.com/assets/Datasheets/DMTH10H032SDVW.pdf","DMTH10H032SDVW Datasheet")</f>
        <v>DMTH10H032SDVW Datasheet</v>
      </c>
      <c r="C412" t="s">
        <v>637</v>
      </c>
      <c r="D412" t="s">
        <v>25</v>
      </c>
      <c r="E412" t="s">
        <v>26</v>
      </c>
      <c r="F412" t="s">
        <v>27</v>
      </c>
      <c r="G412" t="s">
        <v>28</v>
      </c>
      <c r="H412">
        <v>100</v>
      </c>
      <c r="I412">
        <v>20</v>
      </c>
      <c r="J412">
        <v>6.2</v>
      </c>
      <c r="L412">
        <v>2.7</v>
      </c>
      <c r="N412">
        <v>35</v>
      </c>
      <c r="R412">
        <v>2</v>
      </c>
      <c r="S412">
        <v>4</v>
      </c>
      <c r="T412">
        <v>4.3</v>
      </c>
      <c r="U412">
        <v>8</v>
      </c>
      <c r="V412">
        <v>544</v>
      </c>
      <c r="W412">
        <v>50</v>
      </c>
      <c r="X412" t="s">
        <v>279</v>
      </c>
    </row>
    <row r="413" spans="1:24">
      <c r="A413" t="str">
        <f>Hyperlink("https://www.diodes.com/part/view/DMTH10H032SDVWQ","DMTH10H032SDVWQ")</f>
        <v>DMTH10H032SDVWQ</v>
      </c>
      <c r="B413" t="str">
        <f>Hyperlink("https://www.diodes.com/assets/Datasheets/DMTH10H032SDVWQ.pdf","DMTH10H032SDVWQ Datasheet")</f>
        <v>DMTH10H032SDVWQ Datasheet</v>
      </c>
      <c r="C413" t="s">
        <v>690</v>
      </c>
      <c r="D413" t="s">
        <v>25</v>
      </c>
      <c r="E413" t="s">
        <v>32</v>
      </c>
      <c r="F413" t="s">
        <v>27</v>
      </c>
      <c r="G413" t="s">
        <v>28</v>
      </c>
      <c r="H413">
        <v>100</v>
      </c>
      <c r="I413">
        <v>20</v>
      </c>
      <c r="J413">
        <v>6.2</v>
      </c>
      <c r="L413">
        <v>2.7</v>
      </c>
      <c r="N413">
        <v>35</v>
      </c>
      <c r="R413">
        <v>2</v>
      </c>
      <c r="S413">
        <v>4</v>
      </c>
      <c r="T413">
        <v>4.3</v>
      </c>
      <c r="U413">
        <v>8</v>
      </c>
      <c r="V413">
        <v>544</v>
      </c>
      <c r="W413">
        <v>50</v>
      </c>
      <c r="X413" t="s">
        <v>279</v>
      </c>
    </row>
    <row r="414" spans="1:24">
      <c r="A414" t="str">
        <f>Hyperlink("https://www.diodes.com/part/view/DMTH10H038SPDW","DMTH10H038SPDW")</f>
        <v>DMTH10H038SPDW</v>
      </c>
      <c r="B414" t="str">
        <f>Hyperlink("https://www.diodes.com/assets/Datasheets/DMTH10H038SPDW.pdf","DMTH10H038SPDW Datasheet")</f>
        <v>DMTH10H038SPDW Datasheet</v>
      </c>
      <c r="C414" t="s">
        <v>689</v>
      </c>
      <c r="D414" t="s">
        <v>28</v>
      </c>
      <c r="E414" t="s">
        <v>26</v>
      </c>
      <c r="F414" t="s">
        <v>27</v>
      </c>
      <c r="G414" t="s">
        <v>28</v>
      </c>
      <c r="H414">
        <v>100</v>
      </c>
      <c r="I414">
        <v>20</v>
      </c>
      <c r="K414">
        <v>25</v>
      </c>
      <c r="L414">
        <v>2.7</v>
      </c>
      <c r="M414">
        <v>39</v>
      </c>
      <c r="N414">
        <v>33</v>
      </c>
      <c r="R414">
        <v>2</v>
      </c>
      <c r="S414">
        <v>4</v>
      </c>
      <c r="T414">
        <v>4.3</v>
      </c>
      <c r="U414">
        <v>8</v>
      </c>
      <c r="V414">
        <v>544</v>
      </c>
      <c r="W414">
        <v>50</v>
      </c>
      <c r="X414" t="s">
        <v>597</v>
      </c>
    </row>
    <row r="415" spans="1:24">
      <c r="A415" t="str">
        <f>Hyperlink("https://www.diodes.com/part/view/DMTH10H038SPDWQ","DMTH10H038SPDWQ")</f>
        <v>DMTH10H038SPDWQ</v>
      </c>
      <c r="B415" t="str">
        <f>Hyperlink("https://www.diodes.com/assets/Datasheets/DMTH10H038SPDWQ.pdf","DMTH10H038SPDWQ Datasheet")</f>
        <v>DMTH10H038SPDWQ Datasheet</v>
      </c>
      <c r="C415" t="s">
        <v>689</v>
      </c>
      <c r="D415" t="s">
        <v>25</v>
      </c>
      <c r="E415" t="s">
        <v>32</v>
      </c>
      <c r="F415" t="s">
        <v>27</v>
      </c>
      <c r="G415" t="s">
        <v>28</v>
      </c>
      <c r="H415">
        <v>100</v>
      </c>
      <c r="I415">
        <v>20</v>
      </c>
      <c r="K415">
        <v>25</v>
      </c>
      <c r="L415">
        <v>2.7</v>
      </c>
      <c r="M415">
        <v>39</v>
      </c>
      <c r="N415">
        <v>33</v>
      </c>
      <c r="R415">
        <v>2</v>
      </c>
      <c r="S415">
        <v>4</v>
      </c>
      <c r="T415">
        <v>4.3</v>
      </c>
      <c r="U415">
        <v>8</v>
      </c>
      <c r="V415">
        <v>544</v>
      </c>
      <c r="W415">
        <v>50</v>
      </c>
      <c r="X415" t="s">
        <v>597</v>
      </c>
    </row>
    <row r="416" spans="1:24">
      <c r="A416" t="str">
        <f>Hyperlink("https://www.diodes.com/part/view/DMTH4007SPD","DMTH4007SPD")</f>
        <v>DMTH4007SPD</v>
      </c>
      <c r="B416" t="str">
        <f>Hyperlink("https://www.diodes.com/assets/Datasheets/DMTH4007SPD.pdf","DMTH4007SPD Datasheet")</f>
        <v>DMTH4007SPD Datasheet</v>
      </c>
      <c r="C416" t="s">
        <v>595</v>
      </c>
      <c r="D416" t="s">
        <v>25</v>
      </c>
      <c r="E416" t="s">
        <v>26</v>
      </c>
      <c r="F416" t="s">
        <v>27</v>
      </c>
      <c r="G416" t="s">
        <v>28</v>
      </c>
      <c r="H416">
        <v>40</v>
      </c>
      <c r="I416">
        <v>20</v>
      </c>
      <c r="J416">
        <v>14.2</v>
      </c>
      <c r="K416">
        <v>45</v>
      </c>
      <c r="L416">
        <v>2.6</v>
      </c>
      <c r="M416">
        <v>37.5</v>
      </c>
      <c r="N416">
        <v>8.6</v>
      </c>
      <c r="S416">
        <v>4</v>
      </c>
      <c r="U416">
        <v>41.9</v>
      </c>
      <c r="V416">
        <v>2026</v>
      </c>
      <c r="W416">
        <v>30</v>
      </c>
      <c r="X416" t="s">
        <v>63</v>
      </c>
    </row>
    <row r="417" spans="1:24">
      <c r="A417" t="str">
        <f>Hyperlink("https://www.diodes.com/part/view/DMTH4007SPDQ","DMTH4007SPDQ")</f>
        <v>DMTH4007SPDQ</v>
      </c>
      <c r="B417" t="str">
        <f>Hyperlink("https://www.diodes.com/assets/Datasheets/DMTH4007SPDQ.pdf","DMTH4007SPDQ Datasheet")</f>
        <v>DMTH4007SPDQ Datasheet</v>
      </c>
      <c r="C417" t="s">
        <v>694</v>
      </c>
      <c r="D417" t="s">
        <v>25</v>
      </c>
      <c r="E417" t="s">
        <v>32</v>
      </c>
      <c r="F417" t="s">
        <v>27</v>
      </c>
      <c r="G417" t="s">
        <v>28</v>
      </c>
      <c r="H417">
        <v>40</v>
      </c>
      <c r="I417">
        <v>20</v>
      </c>
      <c r="J417">
        <v>14.2</v>
      </c>
      <c r="K417">
        <v>45</v>
      </c>
      <c r="L417">
        <v>2.6</v>
      </c>
      <c r="M417">
        <v>37.5</v>
      </c>
      <c r="N417">
        <v>8.6</v>
      </c>
      <c r="S417">
        <v>4</v>
      </c>
      <c r="U417">
        <v>41.9</v>
      </c>
      <c r="V417">
        <v>2026</v>
      </c>
      <c r="W417">
        <v>30</v>
      </c>
      <c r="X417" t="s">
        <v>63</v>
      </c>
    </row>
    <row r="418" spans="1:24">
      <c r="A418" t="str">
        <f>Hyperlink("https://www.diodes.com/part/view/DMTH4008LPDW","DMTH4008LPDW")</f>
        <v>DMTH4008LPDW</v>
      </c>
      <c r="B418" t="str">
        <f>Hyperlink("https://www.diodes.com/assets/Datasheets/DMTH4008LPDW.pdf","DMTH4008LPDW Datasheet")</f>
        <v>DMTH4008LPDW Datasheet</v>
      </c>
      <c r="C418" t="s">
        <v>569</v>
      </c>
      <c r="D418" t="s">
        <v>25</v>
      </c>
      <c r="E418" t="s">
        <v>26</v>
      </c>
      <c r="F418" t="s">
        <v>27</v>
      </c>
      <c r="G418" t="s">
        <v>28</v>
      </c>
      <c r="H418">
        <v>40</v>
      </c>
      <c r="I418">
        <v>20</v>
      </c>
      <c r="J418">
        <v>10</v>
      </c>
      <c r="K418">
        <v>46.2</v>
      </c>
      <c r="L418">
        <v>1.3</v>
      </c>
      <c r="M418">
        <v>39.4</v>
      </c>
      <c r="N418">
        <v>12.3</v>
      </c>
      <c r="O418">
        <v>17.5</v>
      </c>
      <c r="S418">
        <v>2.3</v>
      </c>
      <c r="T418">
        <v>5.8</v>
      </c>
      <c r="U418">
        <v>12.3</v>
      </c>
      <c r="V418">
        <v>881</v>
      </c>
      <c r="W418">
        <v>20</v>
      </c>
      <c r="X418" t="s">
        <v>85</v>
      </c>
    </row>
    <row r="419" spans="1:24">
      <c r="A419" t="str">
        <f>Hyperlink("https://www.diodes.com/part/view/DMTH4008LPDWQ","DMTH4008LPDWQ")</f>
        <v>DMTH4008LPDWQ</v>
      </c>
      <c r="B419" t="str">
        <f>Hyperlink("https://www.diodes.com/assets/Datasheets/DMTH4008LPDWQ.pdf","DMTH4008LPDWQ Datasheet")</f>
        <v>DMTH4008LPDWQ Datasheet</v>
      </c>
      <c r="C419" t="s">
        <v>695</v>
      </c>
      <c r="D419" t="s">
        <v>25</v>
      </c>
      <c r="E419" t="s">
        <v>32</v>
      </c>
      <c r="F419" t="s">
        <v>27</v>
      </c>
      <c r="G419" t="s">
        <v>28</v>
      </c>
      <c r="H419">
        <v>40</v>
      </c>
      <c r="I419">
        <v>20</v>
      </c>
      <c r="J419">
        <v>10</v>
      </c>
      <c r="K419">
        <v>46.2</v>
      </c>
      <c r="L419">
        <v>2.67</v>
      </c>
      <c r="M419">
        <v>39.4</v>
      </c>
      <c r="N419">
        <v>12.3</v>
      </c>
      <c r="O419">
        <v>17.5</v>
      </c>
      <c r="S419">
        <v>2.3</v>
      </c>
      <c r="T419">
        <v>5.8</v>
      </c>
      <c r="U419">
        <v>12.3</v>
      </c>
      <c r="V419">
        <v>881</v>
      </c>
      <c r="W419">
        <v>20</v>
      </c>
      <c r="X419" t="s">
        <v>85</v>
      </c>
    </row>
    <row r="420" spans="1:24">
      <c r="A420" t="str">
        <f>Hyperlink("https://www.diodes.com/part/view/DMTH4011SPD","DMTH4011SPD")</f>
        <v>DMTH4011SPD</v>
      </c>
      <c r="B420" t="str">
        <f>Hyperlink("https://www.diodes.com/assets/Datasheets/DMTH4011SPD.pdf","DMTH4011SPD Datasheet")</f>
        <v>DMTH4011SPD Datasheet</v>
      </c>
      <c r="C420" t="s">
        <v>595</v>
      </c>
      <c r="D420" t="s">
        <v>25</v>
      </c>
      <c r="E420" t="s">
        <v>26</v>
      </c>
      <c r="F420" t="s">
        <v>27</v>
      </c>
      <c r="G420" t="s">
        <v>28</v>
      </c>
      <c r="H420">
        <v>40</v>
      </c>
      <c r="I420">
        <v>20</v>
      </c>
      <c r="J420">
        <v>11.1</v>
      </c>
      <c r="K420">
        <v>42</v>
      </c>
      <c r="L420">
        <v>2.6</v>
      </c>
      <c r="M420">
        <v>37.5</v>
      </c>
      <c r="N420">
        <v>15</v>
      </c>
      <c r="S420">
        <v>4</v>
      </c>
      <c r="U420">
        <v>10.6</v>
      </c>
      <c r="V420">
        <v>805</v>
      </c>
      <c r="W420">
        <v>20</v>
      </c>
      <c r="X420" t="s">
        <v>63</v>
      </c>
    </row>
    <row r="421" spans="1:24">
      <c r="A421" t="str">
        <f>Hyperlink("https://www.diodes.com/part/view/DMTH4011SPDQ","DMTH4011SPDQ")</f>
        <v>DMTH4011SPDQ</v>
      </c>
      <c r="B421" t="str">
        <f>Hyperlink("https://www.diodes.com/assets/Datasheets/DMTH4011SPDQ.pdf","DMTH4011SPDQ Datasheet")</f>
        <v>DMTH4011SPDQ Datasheet</v>
      </c>
      <c r="C421" t="s">
        <v>595</v>
      </c>
      <c r="D421" t="s">
        <v>25</v>
      </c>
      <c r="E421" t="s">
        <v>32</v>
      </c>
      <c r="F421" t="s">
        <v>27</v>
      </c>
      <c r="G421" t="s">
        <v>28</v>
      </c>
      <c r="H421">
        <v>40</v>
      </c>
      <c r="I421">
        <v>20</v>
      </c>
      <c r="J421">
        <v>11.1</v>
      </c>
      <c r="K421">
        <v>42</v>
      </c>
      <c r="L421">
        <v>2.6</v>
      </c>
      <c r="M421">
        <v>37.5</v>
      </c>
      <c r="N421">
        <v>15</v>
      </c>
      <c r="S421">
        <v>4</v>
      </c>
      <c r="U421">
        <v>10.6</v>
      </c>
      <c r="V421">
        <v>805</v>
      </c>
      <c r="W421">
        <v>20</v>
      </c>
      <c r="X421" t="s">
        <v>63</v>
      </c>
    </row>
    <row r="422" spans="1:24">
      <c r="A422" t="str">
        <f>Hyperlink("https://www.diodes.com/part/view/DMTH4014LDVW","DMTH4014LDVW")</f>
        <v>DMTH4014LDVW</v>
      </c>
      <c r="B422" t="str">
        <f>Hyperlink("https://www.diodes.com/assets/Datasheets/DMTH4014LDVW.pdf","DMTH4014LDVW Datasheet")</f>
        <v>DMTH4014LDVW Datasheet</v>
      </c>
      <c r="C422" t="s">
        <v>695</v>
      </c>
      <c r="D422" t="s">
        <v>28</v>
      </c>
      <c r="E422" t="s">
        <v>26</v>
      </c>
      <c r="F422" t="s">
        <v>27</v>
      </c>
      <c r="G422" t="s">
        <v>28</v>
      </c>
      <c r="H422">
        <v>40</v>
      </c>
      <c r="I422">
        <v>20</v>
      </c>
      <c r="J422">
        <v>10.2</v>
      </c>
      <c r="L422">
        <v>2.6</v>
      </c>
      <c r="N422">
        <v>15</v>
      </c>
      <c r="O422">
        <v>25</v>
      </c>
      <c r="S422">
        <v>3</v>
      </c>
      <c r="T422">
        <v>5.7</v>
      </c>
      <c r="U422">
        <v>11.2</v>
      </c>
      <c r="X422" t="s">
        <v>502</v>
      </c>
    </row>
    <row r="423" spans="1:24">
      <c r="A423" t="str">
        <f>Hyperlink("https://www.diodes.com/part/view/DMTH4014LDVWQ","DMTH4014LDVWQ")</f>
        <v>DMTH4014LDVWQ</v>
      </c>
      <c r="B423" t="str">
        <f>Hyperlink("https://www.diodes.com/assets/Datasheets/DMTH4014LDVWQ.pdf","DMTH4014LDVWQ Datasheet")</f>
        <v>DMTH4014LDVWQ Datasheet</v>
      </c>
      <c r="C423" t="s">
        <v>695</v>
      </c>
      <c r="D423" t="s">
        <v>25</v>
      </c>
      <c r="E423" t="s">
        <v>32</v>
      </c>
      <c r="F423" t="s">
        <v>27</v>
      </c>
      <c r="G423" t="s">
        <v>28</v>
      </c>
      <c r="H423">
        <v>40</v>
      </c>
      <c r="I423">
        <v>20</v>
      </c>
      <c r="J423">
        <v>10.2</v>
      </c>
      <c r="K423">
        <v>27.5</v>
      </c>
      <c r="L423">
        <v>2.6</v>
      </c>
      <c r="M423">
        <v>27.5</v>
      </c>
      <c r="N423">
        <v>15</v>
      </c>
      <c r="O423">
        <v>25</v>
      </c>
      <c r="S423">
        <v>3</v>
      </c>
      <c r="T423">
        <v>5.7</v>
      </c>
      <c r="U423">
        <v>11.2</v>
      </c>
      <c r="V423">
        <v>750</v>
      </c>
      <c r="W423">
        <v>20</v>
      </c>
      <c r="X423" t="s">
        <v>502</v>
      </c>
    </row>
    <row r="424" spans="1:24">
      <c r="A424" t="str">
        <f>Hyperlink("https://www.diodes.com/part/view/DMTH4014LPD","DMTH4014LPD")</f>
        <v>DMTH4014LPD</v>
      </c>
      <c r="B424" t="str">
        <f>Hyperlink("https://www.diodes.com/assets/Datasheets/DMTH4014LPD.pdf","DMTH4014LPD Datasheet")</f>
        <v>DMTH4014LPD Datasheet</v>
      </c>
      <c r="C424" t="s">
        <v>24</v>
      </c>
      <c r="D424" t="s">
        <v>25</v>
      </c>
      <c r="E424" t="s">
        <v>26</v>
      </c>
      <c r="F424" t="s">
        <v>27</v>
      </c>
      <c r="G424" t="s">
        <v>28</v>
      </c>
      <c r="H424">
        <v>40</v>
      </c>
      <c r="I424">
        <v>20</v>
      </c>
      <c r="J424">
        <v>10.6</v>
      </c>
      <c r="K424">
        <v>43.6</v>
      </c>
      <c r="L424">
        <v>2.41</v>
      </c>
      <c r="M424">
        <v>42.8</v>
      </c>
      <c r="N424">
        <v>15</v>
      </c>
      <c r="O424">
        <v>25</v>
      </c>
      <c r="S424">
        <v>3</v>
      </c>
      <c r="T424">
        <v>5.2</v>
      </c>
      <c r="U424">
        <v>10.2</v>
      </c>
      <c r="V424">
        <v>733</v>
      </c>
      <c r="W424">
        <v>20</v>
      </c>
      <c r="X424" t="s">
        <v>63</v>
      </c>
    </row>
    <row r="425" spans="1:24">
      <c r="A425" t="str">
        <f>Hyperlink("https://www.diodes.com/part/view/DMTH4014LPDQ","DMTH4014LPDQ")</f>
        <v>DMTH4014LPDQ</v>
      </c>
      <c r="B425" t="str">
        <f>Hyperlink("https://www.diodes.com/assets/Datasheets/DMTH4014LPDQ.pdf","DMTH4014LPDQ Datasheet")</f>
        <v>DMTH4014LPDQ Datasheet</v>
      </c>
      <c r="C425" t="s">
        <v>595</v>
      </c>
      <c r="D425" t="s">
        <v>25</v>
      </c>
      <c r="E425" t="s">
        <v>32</v>
      </c>
      <c r="F425" t="s">
        <v>27</v>
      </c>
      <c r="G425" t="s">
        <v>28</v>
      </c>
      <c r="H425">
        <v>40</v>
      </c>
      <c r="I425">
        <v>20</v>
      </c>
      <c r="J425">
        <v>10.6</v>
      </c>
      <c r="K425">
        <v>43.6</v>
      </c>
      <c r="L425">
        <v>2.41</v>
      </c>
      <c r="M425">
        <v>42.8</v>
      </c>
      <c r="N425">
        <v>15</v>
      </c>
      <c r="O425">
        <v>25</v>
      </c>
      <c r="S425">
        <v>3</v>
      </c>
      <c r="T425">
        <v>5.2</v>
      </c>
      <c r="U425">
        <v>10.2</v>
      </c>
      <c r="V425">
        <v>733</v>
      </c>
      <c r="W425">
        <v>20</v>
      </c>
      <c r="X425" t="s">
        <v>63</v>
      </c>
    </row>
    <row r="426" spans="1:24">
      <c r="A426" t="str">
        <f>Hyperlink("https://www.diodes.com/part/view/DMTH45M5LPDW","DMTH45M5LPDW")</f>
        <v>DMTH45M5LPDW</v>
      </c>
      <c r="B426" t="str">
        <f>Hyperlink("https://www.diodes.com/assets/Datasheets/DMTH45M5LPDW.pdf","DMTH45M5LPDW Datasheet")</f>
        <v>DMTH45M5LPDW Datasheet</v>
      </c>
      <c r="C426" t="s">
        <v>694</v>
      </c>
      <c r="D426" t="s">
        <v>28</v>
      </c>
      <c r="E426" t="s">
        <v>26</v>
      </c>
      <c r="F426" t="s">
        <v>27</v>
      </c>
      <c r="G426" t="s">
        <v>28</v>
      </c>
      <c r="H426">
        <v>40</v>
      </c>
      <c r="I426">
        <v>20</v>
      </c>
      <c r="K426">
        <v>79</v>
      </c>
      <c r="L426">
        <v>3</v>
      </c>
      <c r="M426">
        <v>60</v>
      </c>
      <c r="N426">
        <v>5.5</v>
      </c>
      <c r="O426">
        <v>7.9</v>
      </c>
      <c r="R426">
        <v>1.2</v>
      </c>
      <c r="S426">
        <v>2.3</v>
      </c>
      <c r="T426">
        <v>6.3</v>
      </c>
      <c r="U426">
        <v>13.9</v>
      </c>
      <c r="V426">
        <v>978</v>
      </c>
      <c r="W426">
        <v>20</v>
      </c>
      <c r="X426" t="s">
        <v>85</v>
      </c>
    </row>
    <row r="427" spans="1:24">
      <c r="A427" t="str">
        <f>Hyperlink("https://www.diodes.com/part/view/DMTH45M5LPDWQ","DMTH45M5LPDWQ")</f>
        <v>DMTH45M5LPDWQ</v>
      </c>
      <c r="B427" t="str">
        <f>Hyperlink("https://www.diodes.com/assets/Datasheets/DMTH45M5LPDWQ.pdf","DMTH45M5LPDWQ Datasheet")</f>
        <v>DMTH45M5LPDWQ Datasheet</v>
      </c>
      <c r="C427" t="s">
        <v>694</v>
      </c>
      <c r="D427" t="s">
        <v>25</v>
      </c>
      <c r="E427" t="s">
        <v>32</v>
      </c>
      <c r="F427" t="s">
        <v>27</v>
      </c>
      <c r="G427" t="s">
        <v>28</v>
      </c>
      <c r="H427">
        <v>40</v>
      </c>
      <c r="I427">
        <v>20</v>
      </c>
      <c r="K427">
        <v>79</v>
      </c>
      <c r="L427">
        <v>3</v>
      </c>
      <c r="M427">
        <v>60</v>
      </c>
      <c r="N427">
        <v>5.5</v>
      </c>
      <c r="O427">
        <v>7.9</v>
      </c>
      <c r="R427">
        <v>1.2</v>
      </c>
      <c r="S427">
        <v>2.3</v>
      </c>
      <c r="T427">
        <v>6.3</v>
      </c>
      <c r="U427">
        <v>13.9</v>
      </c>
      <c r="V427">
        <v>978</v>
      </c>
      <c r="W427">
        <v>20</v>
      </c>
      <c r="X427" t="s">
        <v>85</v>
      </c>
    </row>
    <row r="428" spans="1:24">
      <c r="A428" t="str">
        <f>Hyperlink("https://www.diodes.com/part/view/DMTH45M5SPDW","DMTH45M5SPDW")</f>
        <v>DMTH45M5SPDW</v>
      </c>
      <c r="B428" t="str">
        <f>Hyperlink("https://www.diodes.com/assets/Datasheets/DMTH45M5SPDW.pdf","DMTH45M5SPDW Datasheet")</f>
        <v>DMTH45M5SPDW Datasheet</v>
      </c>
      <c r="C428" t="s">
        <v>694</v>
      </c>
      <c r="D428" t="s">
        <v>28</v>
      </c>
      <c r="E428" t="s">
        <v>26</v>
      </c>
      <c r="F428" t="s">
        <v>27</v>
      </c>
      <c r="G428" t="s">
        <v>28</v>
      </c>
      <c r="H428">
        <v>40</v>
      </c>
      <c r="I428">
        <v>20</v>
      </c>
      <c r="K428">
        <v>79</v>
      </c>
      <c r="L428">
        <v>3.3</v>
      </c>
      <c r="M428">
        <v>60</v>
      </c>
      <c r="N428">
        <v>5.5</v>
      </c>
      <c r="R428">
        <v>2</v>
      </c>
      <c r="S428">
        <v>3.5</v>
      </c>
      <c r="U428">
        <v>13.2</v>
      </c>
      <c r="V428">
        <v>1083</v>
      </c>
      <c r="W428">
        <v>20</v>
      </c>
      <c r="X428" t="s">
        <v>85</v>
      </c>
    </row>
    <row r="429" spans="1:24">
      <c r="A429" t="str">
        <f>Hyperlink("https://www.diodes.com/part/view/DMTH45M5SPDWQ","DMTH45M5SPDWQ")</f>
        <v>DMTH45M5SPDWQ</v>
      </c>
      <c r="B429" t="str">
        <f>Hyperlink("https://www.diodes.com/assets/Datasheets/DMTH45M5SPDWQ.pdf","DMTH45M5SPDWQ Datasheet")</f>
        <v>DMTH45M5SPDWQ Datasheet</v>
      </c>
      <c r="C429" t="s">
        <v>694</v>
      </c>
      <c r="D429" t="s">
        <v>25</v>
      </c>
      <c r="E429" t="s">
        <v>32</v>
      </c>
      <c r="F429" t="s">
        <v>27</v>
      </c>
      <c r="G429" t="s">
        <v>28</v>
      </c>
      <c r="H429">
        <v>40</v>
      </c>
      <c r="I429">
        <v>20</v>
      </c>
      <c r="K429">
        <v>79</v>
      </c>
      <c r="L429">
        <v>3.3</v>
      </c>
      <c r="M429">
        <v>60</v>
      </c>
      <c r="N429">
        <v>5.5</v>
      </c>
      <c r="R429">
        <v>2</v>
      </c>
      <c r="S429">
        <v>3.5</v>
      </c>
      <c r="U429">
        <v>13.2</v>
      </c>
      <c r="V429">
        <v>1083</v>
      </c>
      <c r="W429">
        <v>20</v>
      </c>
      <c r="X429" t="s">
        <v>85</v>
      </c>
    </row>
    <row r="430" spans="1:24">
      <c r="A430" t="str">
        <f>Hyperlink("https://www.diodes.com/part/view/DMTH6010LPD","DMTH6010LPD")</f>
        <v>DMTH6010LPD</v>
      </c>
      <c r="B430" t="str">
        <f>Hyperlink("https://www.diodes.com/assets/Datasheets/DMTH6010LPD.pdf","DMTH6010LPD Datasheet")</f>
        <v>DMTH6010LPD Datasheet</v>
      </c>
      <c r="C430" t="s">
        <v>24</v>
      </c>
      <c r="D430" t="s">
        <v>25</v>
      </c>
      <c r="E430" t="s">
        <v>26</v>
      </c>
      <c r="F430" t="s">
        <v>27</v>
      </c>
      <c r="G430" t="s">
        <v>28</v>
      </c>
      <c r="H430">
        <v>60</v>
      </c>
      <c r="I430">
        <v>20</v>
      </c>
      <c r="J430">
        <v>13.1</v>
      </c>
      <c r="K430">
        <v>47.6</v>
      </c>
      <c r="L430">
        <v>2.8</v>
      </c>
      <c r="M430">
        <v>37.5</v>
      </c>
      <c r="N430">
        <v>11</v>
      </c>
      <c r="O430">
        <v>16</v>
      </c>
      <c r="S430">
        <v>3</v>
      </c>
      <c r="T430">
        <v>20.3</v>
      </c>
      <c r="U430">
        <v>40.2</v>
      </c>
      <c r="V430">
        <v>2090</v>
      </c>
      <c r="W430">
        <v>30</v>
      </c>
      <c r="X430" t="s">
        <v>696</v>
      </c>
    </row>
    <row r="431" spans="1:24">
      <c r="A431" t="str">
        <f>Hyperlink("https://www.diodes.com/part/view/DMTH6010LPDQ","DMTH6010LPDQ")</f>
        <v>DMTH6010LPDQ</v>
      </c>
      <c r="B431" t="str">
        <f>Hyperlink("https://www.diodes.com/assets/Datasheets/DMTH6010LPDQ.pdf","DMTH6010LPDQ Datasheet")</f>
        <v>DMTH6010LPDQ Datasheet</v>
      </c>
      <c r="C431" t="s">
        <v>596</v>
      </c>
      <c r="D431" t="s">
        <v>25</v>
      </c>
      <c r="E431" t="s">
        <v>32</v>
      </c>
      <c r="F431" t="s">
        <v>27</v>
      </c>
      <c r="G431" t="s">
        <v>28</v>
      </c>
      <c r="H431">
        <v>60</v>
      </c>
      <c r="I431">
        <v>20</v>
      </c>
      <c r="J431">
        <v>13.1</v>
      </c>
      <c r="K431">
        <v>47.6</v>
      </c>
      <c r="L431">
        <v>2.8</v>
      </c>
      <c r="M431">
        <v>37.5</v>
      </c>
      <c r="N431">
        <v>11</v>
      </c>
      <c r="O431">
        <v>16</v>
      </c>
      <c r="S431">
        <v>3</v>
      </c>
      <c r="T431">
        <v>20.3</v>
      </c>
      <c r="U431">
        <v>40.2</v>
      </c>
      <c r="V431">
        <v>2615</v>
      </c>
      <c r="W431">
        <v>30</v>
      </c>
      <c r="X431" t="s">
        <v>696</v>
      </c>
    </row>
    <row r="432" spans="1:24">
      <c r="A432" t="str">
        <f>Hyperlink("https://www.diodes.com/part/view/DMTH6010LPDW","DMTH6010LPDW")</f>
        <v>DMTH6010LPDW</v>
      </c>
      <c r="B432" t="str">
        <f>Hyperlink("https://www.diodes.com/assets/Datasheets/DMTH6010LPDW.pdf","DMTH6010LPDW Datasheet")</f>
        <v>DMTH6010LPDW Datasheet</v>
      </c>
      <c r="C432" t="s">
        <v>596</v>
      </c>
      <c r="D432" t="s">
        <v>28</v>
      </c>
      <c r="E432" t="s">
        <v>26</v>
      </c>
      <c r="F432" t="s">
        <v>27</v>
      </c>
      <c r="G432" t="s">
        <v>28</v>
      </c>
      <c r="H432">
        <v>60</v>
      </c>
      <c r="I432">
        <v>20</v>
      </c>
      <c r="J432">
        <v>13.1</v>
      </c>
      <c r="K432">
        <v>47.6</v>
      </c>
      <c r="L432">
        <v>2.8</v>
      </c>
      <c r="M432">
        <v>37.5</v>
      </c>
      <c r="N432">
        <v>11</v>
      </c>
      <c r="O432">
        <v>16</v>
      </c>
      <c r="R432">
        <v>1</v>
      </c>
      <c r="S432">
        <v>3</v>
      </c>
      <c r="T432">
        <v>20.3</v>
      </c>
      <c r="U432">
        <v>40.2</v>
      </c>
      <c r="V432">
        <v>2615</v>
      </c>
      <c r="W432">
        <v>30</v>
      </c>
      <c r="X432" t="s">
        <v>85</v>
      </c>
    </row>
    <row r="433" spans="1:24">
      <c r="A433" t="str">
        <f>Hyperlink("https://www.diodes.com/part/view/DMTH6010LPDWQ","DMTH6010LPDWQ")</f>
        <v>DMTH6010LPDWQ</v>
      </c>
      <c r="B433" t="str">
        <f>Hyperlink("https://www.diodes.com/assets/Datasheets/DMTH6010LPDWQ.pdf","DMTH6010LPDWQ Datasheet")</f>
        <v>DMTH6010LPDWQ Datasheet</v>
      </c>
      <c r="C433" t="s">
        <v>596</v>
      </c>
      <c r="D433" t="s">
        <v>25</v>
      </c>
      <c r="E433" t="s">
        <v>32</v>
      </c>
      <c r="F433" t="s">
        <v>27</v>
      </c>
      <c r="G433" t="s">
        <v>28</v>
      </c>
      <c r="H433">
        <v>60</v>
      </c>
      <c r="I433">
        <v>20</v>
      </c>
      <c r="J433">
        <v>13.1</v>
      </c>
      <c r="K433">
        <v>47.6</v>
      </c>
      <c r="L433">
        <v>2.8</v>
      </c>
      <c r="M433">
        <v>37.5</v>
      </c>
      <c r="N433">
        <v>11</v>
      </c>
      <c r="O433">
        <v>16</v>
      </c>
      <c r="R433">
        <v>1</v>
      </c>
      <c r="S433">
        <v>3</v>
      </c>
      <c r="T433">
        <v>20.3</v>
      </c>
      <c r="U433">
        <v>40.2</v>
      </c>
      <c r="V433">
        <v>2615</v>
      </c>
      <c r="W433">
        <v>30</v>
      </c>
      <c r="X433" t="s">
        <v>85</v>
      </c>
    </row>
    <row r="434" spans="1:24">
      <c r="A434" t="str">
        <f>Hyperlink("https://www.diodes.com/part/view/DMTH6015LDVW","DMTH6015LDVW")</f>
        <v>DMTH6015LDVW</v>
      </c>
      <c r="B434" t="str">
        <f>Hyperlink("https://www.diodes.com/assets/Datasheets/DMTH6015LDVW.pdf","DMTH6015LDVW Datasheet")</f>
        <v>DMTH6015LDVW Datasheet</v>
      </c>
      <c r="C434" t="s">
        <v>600</v>
      </c>
      <c r="D434" t="s">
        <v>28</v>
      </c>
      <c r="E434" t="s">
        <v>26</v>
      </c>
      <c r="F434" t="s">
        <v>27</v>
      </c>
      <c r="G434" t="s">
        <v>25</v>
      </c>
      <c r="H434">
        <v>60</v>
      </c>
      <c r="I434">
        <v>16</v>
      </c>
      <c r="J434">
        <v>9.2</v>
      </c>
      <c r="K434">
        <v>24.5</v>
      </c>
      <c r="L434">
        <v>3</v>
      </c>
      <c r="M434">
        <v>24.5</v>
      </c>
      <c r="N434">
        <v>20.5</v>
      </c>
      <c r="O434">
        <v>27</v>
      </c>
      <c r="S434">
        <v>2.5</v>
      </c>
      <c r="T434">
        <v>7.1</v>
      </c>
      <c r="U434">
        <v>14.3</v>
      </c>
      <c r="V434">
        <v>825</v>
      </c>
      <c r="W434">
        <v>30</v>
      </c>
      <c r="X434" t="s">
        <v>502</v>
      </c>
    </row>
    <row r="435" spans="1:24">
      <c r="A435" t="str">
        <f>Hyperlink("https://www.diodes.com/part/view/DMTH6015LDVWQ","DMTH6015LDVWQ")</f>
        <v>DMTH6015LDVWQ</v>
      </c>
      <c r="B435" t="str">
        <f>Hyperlink("https://www.diodes.com/assets/Datasheets/DMTH6015LDVWQ.pdf","DMTH6015LDVWQ Datasheet")</f>
        <v>DMTH6015LDVWQ Datasheet</v>
      </c>
      <c r="C435" t="s">
        <v>600</v>
      </c>
      <c r="D435" t="s">
        <v>25</v>
      </c>
      <c r="E435" t="s">
        <v>32</v>
      </c>
      <c r="F435" t="s">
        <v>27</v>
      </c>
      <c r="G435" t="s">
        <v>25</v>
      </c>
      <c r="H435">
        <v>60</v>
      </c>
      <c r="I435">
        <v>16</v>
      </c>
      <c r="J435">
        <v>9.2</v>
      </c>
      <c r="K435">
        <v>24.5</v>
      </c>
      <c r="L435">
        <v>3</v>
      </c>
      <c r="M435">
        <v>24.5</v>
      </c>
      <c r="N435">
        <v>20.5</v>
      </c>
      <c r="O435">
        <v>27</v>
      </c>
      <c r="S435">
        <v>2.5</v>
      </c>
      <c r="T435">
        <v>7.1</v>
      </c>
      <c r="U435">
        <v>14.3</v>
      </c>
      <c r="V435">
        <v>825</v>
      </c>
      <c r="W435">
        <v>30</v>
      </c>
      <c r="X435" t="s">
        <v>502</v>
      </c>
    </row>
    <row r="436" spans="1:24">
      <c r="A436" t="str">
        <f>Hyperlink("https://www.diodes.com/part/view/DMTH6015LPDW","DMTH6015LPDW")</f>
        <v>DMTH6015LPDW</v>
      </c>
      <c r="B436" t="str">
        <f>Hyperlink("https://www.diodes.com/assets/Datasheets/DMTH6015LPDW.pdf","DMTH6015LPDW Datasheet")</f>
        <v>DMTH6015LPDW Datasheet</v>
      </c>
      <c r="C436" t="s">
        <v>600</v>
      </c>
      <c r="D436" t="s">
        <v>28</v>
      </c>
      <c r="E436" t="s">
        <v>26</v>
      </c>
      <c r="F436" t="s">
        <v>27</v>
      </c>
      <c r="G436" t="s">
        <v>25</v>
      </c>
      <c r="H436">
        <v>60</v>
      </c>
      <c r="I436">
        <v>16</v>
      </c>
      <c r="J436">
        <v>9.4</v>
      </c>
      <c r="K436">
        <v>36.3</v>
      </c>
      <c r="L436">
        <v>2.6</v>
      </c>
      <c r="M436">
        <v>36.3</v>
      </c>
      <c r="N436">
        <v>20</v>
      </c>
      <c r="O436">
        <v>27</v>
      </c>
      <c r="S436">
        <v>2.5</v>
      </c>
      <c r="T436">
        <v>7.1</v>
      </c>
      <c r="U436">
        <v>14.3</v>
      </c>
      <c r="V436">
        <v>825</v>
      </c>
      <c r="W436">
        <v>30</v>
      </c>
      <c r="X436" t="s">
        <v>597</v>
      </c>
    </row>
    <row r="437" spans="1:24">
      <c r="A437" t="str">
        <f>Hyperlink("https://www.diodes.com/part/view/DMTH6015LPDWQ","DMTH6015LPDWQ")</f>
        <v>DMTH6015LPDWQ</v>
      </c>
      <c r="B437" t="str">
        <f>Hyperlink("https://www.diodes.com/assets/Datasheets/DMTH6015LPDWQ.pdf","DMTH6015LPDWQ Datasheet")</f>
        <v>DMTH6015LPDWQ Datasheet</v>
      </c>
      <c r="C437" t="s">
        <v>600</v>
      </c>
      <c r="D437" t="s">
        <v>25</v>
      </c>
      <c r="E437" t="s">
        <v>32</v>
      </c>
      <c r="F437" t="s">
        <v>27</v>
      </c>
      <c r="G437" t="s">
        <v>25</v>
      </c>
      <c r="H437">
        <v>60</v>
      </c>
      <c r="I437">
        <v>16</v>
      </c>
      <c r="J437">
        <v>9.4</v>
      </c>
      <c r="K437">
        <v>36.3</v>
      </c>
      <c r="L437">
        <v>2.6</v>
      </c>
      <c r="M437">
        <v>36.3</v>
      </c>
      <c r="N437">
        <v>20</v>
      </c>
      <c r="O437">
        <v>27</v>
      </c>
      <c r="S437">
        <v>2.5</v>
      </c>
      <c r="T437">
        <v>7.1</v>
      </c>
      <c r="U437">
        <v>14.3</v>
      </c>
      <c r="V437">
        <v>825</v>
      </c>
      <c r="W437">
        <v>30</v>
      </c>
      <c r="X437" t="s">
        <v>597</v>
      </c>
    </row>
    <row r="438" spans="1:24">
      <c r="A438" t="str">
        <f>Hyperlink("https://www.diodes.com/part/view/DMTH6016LPD","DMTH6016LPD")</f>
        <v>DMTH6016LPD</v>
      </c>
      <c r="B438" t="str">
        <f>Hyperlink("https://www.diodes.com/assets/Datasheets/DMTH6016LPD.pdf","DMTH6016LPD Datasheet")</f>
        <v>DMTH6016LPD Datasheet</v>
      </c>
      <c r="C438" t="s">
        <v>24</v>
      </c>
      <c r="D438" t="s">
        <v>25</v>
      </c>
      <c r="E438" t="s">
        <v>26</v>
      </c>
      <c r="F438" t="s">
        <v>27</v>
      </c>
      <c r="G438" t="s">
        <v>28</v>
      </c>
      <c r="H438">
        <v>60</v>
      </c>
      <c r="I438">
        <v>20</v>
      </c>
      <c r="J438">
        <v>9.2</v>
      </c>
      <c r="K438">
        <v>33.2</v>
      </c>
      <c r="L438">
        <v>2.5</v>
      </c>
      <c r="M438">
        <v>37.5</v>
      </c>
      <c r="N438">
        <v>19</v>
      </c>
      <c r="O438">
        <v>28</v>
      </c>
      <c r="S438">
        <v>2.5</v>
      </c>
      <c r="T438">
        <v>8.4</v>
      </c>
      <c r="U438">
        <v>17</v>
      </c>
      <c r="V438">
        <v>864</v>
      </c>
      <c r="W438">
        <v>30</v>
      </c>
      <c r="X438" t="s">
        <v>63</v>
      </c>
    </row>
    <row r="439" spans="1:24">
      <c r="A439" t="str">
        <f>Hyperlink("https://www.diodes.com/part/view/DMTH6016LPDQ","DMTH6016LPDQ")</f>
        <v>DMTH6016LPDQ</v>
      </c>
      <c r="B439" t="str">
        <f>Hyperlink("https://www.diodes.com/assets/Datasheets/DMTH6016LPDQ.pdf","DMTH6016LPDQ Datasheet")</f>
        <v>DMTH6016LPDQ Datasheet</v>
      </c>
      <c r="C439" t="s">
        <v>596</v>
      </c>
      <c r="D439" t="s">
        <v>25</v>
      </c>
      <c r="E439" t="s">
        <v>32</v>
      </c>
      <c r="F439" t="s">
        <v>27</v>
      </c>
      <c r="G439" t="s">
        <v>28</v>
      </c>
      <c r="H439">
        <v>60</v>
      </c>
      <c r="I439">
        <v>20</v>
      </c>
      <c r="J439">
        <v>9.2</v>
      </c>
      <c r="K439">
        <v>33.2</v>
      </c>
      <c r="L439">
        <v>2.5</v>
      </c>
      <c r="M439">
        <v>37.5</v>
      </c>
      <c r="N439">
        <v>19</v>
      </c>
      <c r="O439">
        <v>28</v>
      </c>
      <c r="S439">
        <v>2.5</v>
      </c>
      <c r="T439">
        <v>8.4</v>
      </c>
      <c r="U439">
        <v>17</v>
      </c>
      <c r="V439">
        <v>864</v>
      </c>
      <c r="W439">
        <v>30</v>
      </c>
      <c r="X439" t="s">
        <v>63</v>
      </c>
    </row>
    <row r="440" spans="1:24">
      <c r="A440" t="str">
        <f>Hyperlink("https://www.diodes.com/part/view/DMTH6016LSD","DMTH6016LSD")</f>
        <v>DMTH6016LSD</v>
      </c>
      <c r="B440" t="str">
        <f>Hyperlink("https://www.diodes.com/assets/Datasheets/DMTH6016LSD.pdf","DMTH6016LSD Datasheet")</f>
        <v>DMTH6016LSD Datasheet</v>
      </c>
      <c r="C440" t="s">
        <v>33</v>
      </c>
      <c r="D440" t="s">
        <v>25</v>
      </c>
      <c r="E440" t="s">
        <v>26</v>
      </c>
      <c r="F440" t="s">
        <v>27</v>
      </c>
      <c r="G440" t="s">
        <v>28</v>
      </c>
      <c r="H440">
        <v>60</v>
      </c>
      <c r="I440">
        <v>20</v>
      </c>
      <c r="J440">
        <v>7.6</v>
      </c>
      <c r="L440">
        <v>1.9</v>
      </c>
      <c r="N440">
        <v>19.5</v>
      </c>
      <c r="O440">
        <v>28</v>
      </c>
      <c r="S440">
        <v>2.5</v>
      </c>
      <c r="T440">
        <v>8.4</v>
      </c>
      <c r="U440">
        <v>17</v>
      </c>
      <c r="V440">
        <v>864</v>
      </c>
      <c r="W440">
        <v>30</v>
      </c>
      <c r="X440" t="s">
        <v>125</v>
      </c>
    </row>
    <row r="441" spans="1:24">
      <c r="A441" t="str">
        <f>Hyperlink("https://www.diodes.com/part/view/DMTH6016LSDQ","DMTH6016LSDQ")</f>
        <v>DMTH6016LSDQ</v>
      </c>
      <c r="B441" t="str">
        <f>Hyperlink("https://www.diodes.com/assets/Datasheets/DMTH6016LSDQ.pdf","DMTH6016LSDQ Datasheet")</f>
        <v>DMTH6016LSDQ Datasheet</v>
      </c>
      <c r="C441" t="s">
        <v>596</v>
      </c>
      <c r="D441" t="s">
        <v>25</v>
      </c>
      <c r="E441" t="s">
        <v>32</v>
      </c>
      <c r="F441" t="s">
        <v>27</v>
      </c>
      <c r="G441" t="s">
        <v>28</v>
      </c>
      <c r="H441">
        <v>60</v>
      </c>
      <c r="I441">
        <v>20</v>
      </c>
      <c r="J441">
        <v>7.6</v>
      </c>
      <c r="L441">
        <v>1.9</v>
      </c>
      <c r="N441">
        <v>19.5</v>
      </c>
      <c r="O441">
        <v>28</v>
      </c>
      <c r="S441">
        <v>2.5</v>
      </c>
      <c r="T441">
        <v>8.4</v>
      </c>
      <c r="U441">
        <v>17</v>
      </c>
      <c r="V441">
        <v>864</v>
      </c>
      <c r="W441">
        <v>30</v>
      </c>
      <c r="X441" t="s">
        <v>125</v>
      </c>
    </row>
    <row r="442" spans="1:24">
      <c r="A442" t="str">
        <f>Hyperlink("https://www.diodes.com/part/view/DMTH69M9LPDW","DMTH69M9LPDW")</f>
        <v>DMTH69M9LPDW</v>
      </c>
      <c r="B442" t="str">
        <f>Hyperlink("https://www.diodes.com/assets/Datasheets/DMTH69M9LPDW.pdf","DMTH69M9LPDW Datasheet")</f>
        <v>DMTH69M9LPDW Datasheet</v>
      </c>
      <c r="C442" t="s">
        <v>601</v>
      </c>
      <c r="D442" t="s">
        <v>28</v>
      </c>
      <c r="E442" t="s">
        <v>26</v>
      </c>
      <c r="F442" t="s">
        <v>27</v>
      </c>
      <c r="G442" t="s">
        <v>28</v>
      </c>
      <c r="H442">
        <v>60</v>
      </c>
      <c r="I442">
        <v>16</v>
      </c>
      <c r="K442">
        <v>49</v>
      </c>
      <c r="L442">
        <v>2.8</v>
      </c>
      <c r="M442">
        <v>51.7</v>
      </c>
      <c r="N442">
        <v>12.5</v>
      </c>
      <c r="R442">
        <v>0.7</v>
      </c>
      <c r="S442">
        <v>2</v>
      </c>
      <c r="U442">
        <v>32</v>
      </c>
      <c r="V442">
        <v>2178</v>
      </c>
      <c r="W442">
        <v>30</v>
      </c>
      <c r="X442" t="s">
        <v>85</v>
      </c>
    </row>
    <row r="443" spans="1:24">
      <c r="A443" t="str">
        <f>Hyperlink("https://www.diodes.com/part/view/DMTH69M9LPDWQ","DMTH69M9LPDWQ")</f>
        <v>DMTH69M9LPDWQ</v>
      </c>
      <c r="B443" t="str">
        <f>Hyperlink("https://www.diodes.com/assets/Datasheets/DMTH69M9LPDWQ.pdf","DMTH69M9LPDWQ Datasheet")</f>
        <v>DMTH69M9LPDWQ Datasheet</v>
      </c>
      <c r="C443" t="s">
        <v>601</v>
      </c>
      <c r="D443" t="s">
        <v>25</v>
      </c>
      <c r="E443" t="s">
        <v>32</v>
      </c>
      <c r="F443" t="s">
        <v>27</v>
      </c>
      <c r="G443" t="s">
        <v>28</v>
      </c>
      <c r="H443">
        <v>60</v>
      </c>
      <c r="I443">
        <v>16</v>
      </c>
      <c r="K443">
        <v>49</v>
      </c>
      <c r="L443">
        <v>2.8</v>
      </c>
      <c r="M443" t="s">
        <v>697</v>
      </c>
      <c r="N443">
        <v>12.5</v>
      </c>
      <c r="R443">
        <v>0.7</v>
      </c>
      <c r="S443">
        <v>2</v>
      </c>
      <c r="U443">
        <v>32</v>
      </c>
      <c r="V443">
        <v>2178</v>
      </c>
      <c r="W443">
        <v>30</v>
      </c>
      <c r="X443" t="s">
        <v>85</v>
      </c>
    </row>
    <row r="444" spans="1:24">
      <c r="A444" t="str">
        <f>Hyperlink("https://www.diodes.com/part/view/DMTH8030LPDW","DMTH8030LPDW")</f>
        <v>DMTH8030LPDW</v>
      </c>
      <c r="B444" t="str">
        <f>Hyperlink("https://www.diodes.com/assets/Datasheets/DMTH8030LPDW.pdf","DMTH8030LPDW Datasheet")</f>
        <v>DMTH8030LPDW Datasheet</v>
      </c>
      <c r="C444" t="s">
        <v>698</v>
      </c>
      <c r="D444" t="s">
        <v>25</v>
      </c>
      <c r="E444" t="s">
        <v>26</v>
      </c>
      <c r="F444" t="s">
        <v>27</v>
      </c>
      <c r="G444" t="s">
        <v>28</v>
      </c>
      <c r="H444">
        <v>80</v>
      </c>
      <c r="I444">
        <v>20</v>
      </c>
      <c r="K444">
        <v>28.5</v>
      </c>
      <c r="L444">
        <v>3.1</v>
      </c>
      <c r="M444">
        <v>41</v>
      </c>
      <c r="N444">
        <v>26</v>
      </c>
      <c r="O444">
        <v>45</v>
      </c>
      <c r="R444">
        <v>1.3</v>
      </c>
      <c r="S444">
        <v>2.5</v>
      </c>
      <c r="T444">
        <v>5.4</v>
      </c>
      <c r="U444">
        <v>10.4</v>
      </c>
      <c r="V444">
        <v>631</v>
      </c>
      <c r="W444">
        <v>40</v>
      </c>
      <c r="X444" t="s">
        <v>85</v>
      </c>
    </row>
    <row r="445" spans="1:24">
      <c r="A445" t="str">
        <f>Hyperlink("https://www.diodes.com/part/view/DMTH8030LPDWQ","DMTH8030LPDWQ")</f>
        <v>DMTH8030LPDWQ</v>
      </c>
      <c r="B445" t="str">
        <f>Hyperlink("https://www.diodes.com/assets/Datasheets/DMTH8030LPDWQ.pdf","DMTH8030LPDWQ Datasheet")</f>
        <v>DMTH8030LPDWQ Datasheet</v>
      </c>
      <c r="C445" t="s">
        <v>698</v>
      </c>
      <c r="D445" t="s">
        <v>25</v>
      </c>
      <c r="E445" t="s">
        <v>32</v>
      </c>
      <c r="F445" t="s">
        <v>27</v>
      </c>
      <c r="G445" t="s">
        <v>28</v>
      </c>
      <c r="H445">
        <v>80</v>
      </c>
      <c r="I445">
        <v>20</v>
      </c>
      <c r="K445">
        <v>28.5</v>
      </c>
      <c r="L445">
        <v>3.1</v>
      </c>
      <c r="M445">
        <v>41</v>
      </c>
      <c r="N445">
        <v>26</v>
      </c>
      <c r="O445">
        <v>45</v>
      </c>
      <c r="R445">
        <v>1.3</v>
      </c>
      <c r="S445">
        <v>2.5</v>
      </c>
      <c r="T445">
        <v>5.4</v>
      </c>
      <c r="U445">
        <v>10.4</v>
      </c>
      <c r="V445">
        <v>631</v>
      </c>
      <c r="W445">
        <v>40</v>
      </c>
      <c r="X445" t="s">
        <v>85</v>
      </c>
    </row>
    <row r="446" spans="1:24">
      <c r="A446" t="str">
        <f>Hyperlink("https://www.diodes.com/part/view/ZXMC3A16DN8","ZXMC3A16DN8")</f>
        <v>ZXMC3A16DN8</v>
      </c>
      <c r="B446" t="str">
        <f>Hyperlink("https://www.diodes.com/assets/Datasheets/ZXMC3A16DN8.pdf","ZXMC3A16DN8 Datasheet")</f>
        <v>ZXMC3A16DN8 Datasheet</v>
      </c>
      <c r="C446" t="s">
        <v>39</v>
      </c>
      <c r="D446" t="s">
        <v>25</v>
      </c>
      <c r="E446" t="s">
        <v>26</v>
      </c>
      <c r="F446" t="s">
        <v>40</v>
      </c>
      <c r="G446" t="s">
        <v>28</v>
      </c>
      <c r="H446" t="s">
        <v>255</v>
      </c>
      <c r="I446" t="s">
        <v>42</v>
      </c>
      <c r="J446" t="s">
        <v>699</v>
      </c>
      <c r="L446">
        <v>1.8</v>
      </c>
      <c r="N446" t="s">
        <v>700</v>
      </c>
      <c r="O446" t="s">
        <v>701</v>
      </c>
      <c r="S446" t="s">
        <v>91</v>
      </c>
      <c r="T446" t="s">
        <v>702</v>
      </c>
      <c r="U446" t="s">
        <v>703</v>
      </c>
      <c r="V446" t="s">
        <v>704</v>
      </c>
      <c r="W446" t="s">
        <v>243</v>
      </c>
      <c r="X446" t="s">
        <v>125</v>
      </c>
    </row>
    <row r="447" spans="1:24">
      <c r="A447" t="str">
        <f>Hyperlink("https://www.diodes.com/part/view/ZXMC3A16DN8Q","ZXMC3A16DN8Q")</f>
        <v>ZXMC3A16DN8Q</v>
      </c>
      <c r="B447" t="str">
        <f>Hyperlink("https://www.diodes.com/assets/Datasheets/ZXMC3A16DN8Q.pdf","ZXMC3A16DN8Q Datasheet")</f>
        <v>ZXMC3A16DN8Q Datasheet</v>
      </c>
      <c r="C447" t="s">
        <v>316</v>
      </c>
      <c r="D447" t="s">
        <v>25</v>
      </c>
      <c r="E447" t="s">
        <v>32</v>
      </c>
      <c r="F447" t="s">
        <v>40</v>
      </c>
      <c r="G447" t="s">
        <v>28</v>
      </c>
      <c r="H447" t="s">
        <v>255</v>
      </c>
      <c r="I447" t="s">
        <v>42</v>
      </c>
      <c r="J447" t="s">
        <v>699</v>
      </c>
      <c r="L447">
        <v>2.1</v>
      </c>
      <c r="N447" t="s">
        <v>700</v>
      </c>
      <c r="O447" t="s">
        <v>705</v>
      </c>
      <c r="S447" t="s">
        <v>91</v>
      </c>
      <c r="T447" t="s">
        <v>702</v>
      </c>
      <c r="U447" t="s">
        <v>703</v>
      </c>
      <c r="V447" t="s">
        <v>704</v>
      </c>
      <c r="W447" t="s">
        <v>392</v>
      </c>
      <c r="X447" t="s">
        <v>125</v>
      </c>
    </row>
    <row r="448" spans="1:24">
      <c r="A448" t="str">
        <f>Hyperlink("https://www.diodes.com/part/view/ZXMC3A17DN8","ZXMC3A17DN8")</f>
        <v>ZXMC3A17DN8</v>
      </c>
      <c r="B448" t="str">
        <f>Hyperlink("https://www.diodes.com/assets/Datasheets/ZXMC3A17DN8.pdf","ZXMC3A17DN8 Datasheet")</f>
        <v>ZXMC3A17DN8 Datasheet</v>
      </c>
      <c r="C448" t="s">
        <v>39</v>
      </c>
      <c r="D448" t="s">
        <v>25</v>
      </c>
      <c r="E448" t="s">
        <v>26</v>
      </c>
      <c r="F448" t="s">
        <v>40</v>
      </c>
      <c r="G448" t="s">
        <v>28</v>
      </c>
      <c r="H448" t="s">
        <v>255</v>
      </c>
      <c r="I448" t="s">
        <v>42</v>
      </c>
      <c r="J448" t="s">
        <v>706</v>
      </c>
      <c r="L448">
        <v>1.8</v>
      </c>
      <c r="N448" t="s">
        <v>701</v>
      </c>
      <c r="O448" t="s">
        <v>707</v>
      </c>
      <c r="S448" t="s">
        <v>91</v>
      </c>
      <c r="T448" t="s">
        <v>708</v>
      </c>
      <c r="U448" t="s">
        <v>709</v>
      </c>
      <c r="V448" t="s">
        <v>710</v>
      </c>
      <c r="W448" t="s">
        <v>243</v>
      </c>
      <c r="X448" t="s">
        <v>125</v>
      </c>
    </row>
    <row r="449" spans="1:24">
      <c r="A449" t="str">
        <f>Hyperlink("https://www.diodes.com/part/view/ZXMC3A18DN8","ZXMC3A18DN8")</f>
        <v>ZXMC3A18DN8</v>
      </c>
      <c r="B449" t="str">
        <f>Hyperlink("https://www.diodes.com/assets/Datasheets/ZXMC3A18DN8.pdf","ZXMC3A18DN8 Datasheet")</f>
        <v>ZXMC3A18DN8 Datasheet</v>
      </c>
      <c r="C449" t="s">
        <v>39</v>
      </c>
      <c r="D449" t="s">
        <v>25</v>
      </c>
      <c r="E449" t="s">
        <v>26</v>
      </c>
      <c r="F449" t="s">
        <v>40</v>
      </c>
      <c r="G449" t="s">
        <v>28</v>
      </c>
      <c r="H449" t="s">
        <v>255</v>
      </c>
      <c r="I449" t="s">
        <v>42</v>
      </c>
      <c r="J449" t="s">
        <v>711</v>
      </c>
      <c r="L449">
        <v>1.8</v>
      </c>
      <c r="N449" t="s">
        <v>712</v>
      </c>
      <c r="O449" t="s">
        <v>713</v>
      </c>
      <c r="S449" t="s">
        <v>91</v>
      </c>
      <c r="T449" t="s">
        <v>714</v>
      </c>
      <c r="U449" t="s">
        <v>715</v>
      </c>
      <c r="V449" t="s">
        <v>716</v>
      </c>
      <c r="W449" t="s">
        <v>243</v>
      </c>
      <c r="X449" t="s">
        <v>125</v>
      </c>
    </row>
    <row r="450" spans="1:24">
      <c r="A450" t="str">
        <f>Hyperlink("https://www.diodes.com/part/view/ZXMC3AMC","ZXMC3AMC")</f>
        <v>ZXMC3AMC</v>
      </c>
      <c r="B450" t="str">
        <f>Hyperlink("https://www.diodes.com/assets/Datasheets/ZXMC3AMC.pdf","ZXMC3AMC Datasheet")</f>
        <v>ZXMC3AMC Datasheet</v>
      </c>
      <c r="C450" t="s">
        <v>316</v>
      </c>
      <c r="D450" t="s">
        <v>25</v>
      </c>
      <c r="E450" t="s">
        <v>26</v>
      </c>
      <c r="F450" t="s">
        <v>40</v>
      </c>
      <c r="G450" t="s">
        <v>28</v>
      </c>
      <c r="H450" t="s">
        <v>255</v>
      </c>
      <c r="I450" t="s">
        <v>42</v>
      </c>
      <c r="J450" t="s">
        <v>717</v>
      </c>
      <c r="L450">
        <v>2.45</v>
      </c>
      <c r="N450" t="s">
        <v>718</v>
      </c>
      <c r="O450" t="s">
        <v>719</v>
      </c>
      <c r="S450" t="s">
        <v>130</v>
      </c>
      <c r="T450" t="s">
        <v>720</v>
      </c>
      <c r="U450" t="s">
        <v>721</v>
      </c>
      <c r="V450" t="s">
        <v>722</v>
      </c>
      <c r="W450" t="s">
        <v>243</v>
      </c>
      <c r="X450" t="s">
        <v>723</v>
      </c>
    </row>
    <row r="451" spans="1:24">
      <c r="A451" t="str">
        <f>Hyperlink("https://www.diodes.com/part/view/ZXMC3F31DN8","ZXMC3F31DN8")</f>
        <v>ZXMC3F31DN8</v>
      </c>
      <c r="B451" t="str">
        <f>Hyperlink("https://www.diodes.com/assets/Datasheets/ZXMC3F31DN8.pdf","ZXMC3F31DN8 Datasheet")</f>
        <v>ZXMC3F31DN8 Datasheet</v>
      </c>
      <c r="C451" t="s">
        <v>724</v>
      </c>
      <c r="D451" t="s">
        <v>25</v>
      </c>
      <c r="E451" t="s">
        <v>26</v>
      </c>
      <c r="F451" t="s">
        <v>40</v>
      </c>
      <c r="G451" t="s">
        <v>28</v>
      </c>
      <c r="H451" t="s">
        <v>255</v>
      </c>
      <c r="I451" t="s">
        <v>42</v>
      </c>
      <c r="J451" t="s">
        <v>725</v>
      </c>
      <c r="L451">
        <v>1.8</v>
      </c>
      <c r="N451" t="s">
        <v>406</v>
      </c>
      <c r="O451" t="s">
        <v>726</v>
      </c>
      <c r="S451" t="s">
        <v>130</v>
      </c>
      <c r="U451" t="s">
        <v>727</v>
      </c>
      <c r="V451" t="s">
        <v>728</v>
      </c>
      <c r="W451" t="s">
        <v>243</v>
      </c>
      <c r="X451" t="s">
        <v>125</v>
      </c>
    </row>
    <row r="452" spans="1:24">
      <c r="A452" t="str">
        <f>Hyperlink("https://www.diodes.com/part/view/ZXMC4559DN8","ZXMC4559DN8")</f>
        <v>ZXMC4559DN8</v>
      </c>
      <c r="B452" t="str">
        <f>Hyperlink("https://www.diodes.com/assets/Datasheets/ZXMC4559DN8.pdf","ZXMC4559DN8 Datasheet")</f>
        <v>ZXMC4559DN8 Datasheet</v>
      </c>
      <c r="C452" t="s">
        <v>39</v>
      </c>
      <c r="D452" t="s">
        <v>25</v>
      </c>
      <c r="E452" t="s">
        <v>26</v>
      </c>
      <c r="F452" t="s">
        <v>40</v>
      </c>
      <c r="G452" t="s">
        <v>28</v>
      </c>
      <c r="H452" t="s">
        <v>424</v>
      </c>
      <c r="I452" t="s">
        <v>42</v>
      </c>
      <c r="J452" t="s">
        <v>729</v>
      </c>
      <c r="L452">
        <v>2.1</v>
      </c>
      <c r="N452" t="s">
        <v>730</v>
      </c>
      <c r="O452" t="s">
        <v>731</v>
      </c>
      <c r="S452" t="s">
        <v>91</v>
      </c>
      <c r="T452" t="s">
        <v>732</v>
      </c>
      <c r="U452" t="s">
        <v>733</v>
      </c>
      <c r="V452" t="s">
        <v>734</v>
      </c>
      <c r="W452" t="s">
        <v>255</v>
      </c>
      <c r="X452" t="s">
        <v>125</v>
      </c>
    </row>
    <row r="453" spans="1:24">
      <c r="A453" t="str">
        <f>Hyperlink("https://www.diodes.com/part/view/ZXMC4A16DN8","ZXMC4A16DN8")</f>
        <v>ZXMC4A16DN8</v>
      </c>
      <c r="B453" t="str">
        <f>Hyperlink("https://www.diodes.com/assets/Datasheets/ZXMC4A16DN8.pdf","ZXMC4A16DN8 Datasheet")</f>
        <v>ZXMC4A16DN8 Datasheet</v>
      </c>
      <c r="C453" t="s">
        <v>39</v>
      </c>
      <c r="D453" t="s">
        <v>25</v>
      </c>
      <c r="E453" t="s">
        <v>26</v>
      </c>
      <c r="F453" t="s">
        <v>40</v>
      </c>
      <c r="G453" t="s">
        <v>28</v>
      </c>
      <c r="H453" t="s">
        <v>393</v>
      </c>
      <c r="I453" t="s">
        <v>42</v>
      </c>
      <c r="J453" t="s">
        <v>735</v>
      </c>
      <c r="L453">
        <v>1.8</v>
      </c>
      <c r="N453" t="s">
        <v>736</v>
      </c>
      <c r="O453" t="s">
        <v>737</v>
      </c>
      <c r="S453" t="s">
        <v>91</v>
      </c>
      <c r="U453" t="s">
        <v>738</v>
      </c>
      <c r="V453" t="s">
        <v>739</v>
      </c>
      <c r="W453" t="s">
        <v>393</v>
      </c>
      <c r="X453" t="s">
        <v>125</v>
      </c>
    </row>
    <row r="454" spans="1:24">
      <c r="A454" t="str">
        <f>Hyperlink("https://www.diodes.com/part/view/ZXMC6A09DN8","ZXMC6A09DN8")</f>
        <v>ZXMC6A09DN8</v>
      </c>
      <c r="B454" t="str">
        <f>Hyperlink("https://www.diodes.com/assets/Datasheets/ZXMC6A09DN8.pdf","ZXMC6A09DN8 Datasheet")</f>
        <v>ZXMC6A09DN8 Datasheet</v>
      </c>
      <c r="C454" t="s">
        <v>39</v>
      </c>
      <c r="D454" t="s">
        <v>25</v>
      </c>
      <c r="E454" t="s">
        <v>26</v>
      </c>
      <c r="F454" t="s">
        <v>40</v>
      </c>
      <c r="G454" t="s">
        <v>28</v>
      </c>
      <c r="H454" t="s">
        <v>424</v>
      </c>
      <c r="I454" t="s">
        <v>42</v>
      </c>
      <c r="J454" t="s">
        <v>740</v>
      </c>
      <c r="L454">
        <v>1.8</v>
      </c>
      <c r="N454" t="s">
        <v>741</v>
      </c>
      <c r="O454" t="s">
        <v>742</v>
      </c>
      <c r="S454" t="s">
        <v>91</v>
      </c>
      <c r="T454" t="s">
        <v>743</v>
      </c>
      <c r="U454" t="s">
        <v>744</v>
      </c>
      <c r="V454" t="s">
        <v>745</v>
      </c>
      <c r="W454" t="s">
        <v>243</v>
      </c>
      <c r="X454" t="s">
        <v>125</v>
      </c>
    </row>
    <row r="455" spans="1:24">
      <c r="A455" t="str">
        <f>Hyperlink("https://www.diodes.com/part/view/ZXMD63N03X","ZXMD63N03X")</f>
        <v>ZXMD63N03X</v>
      </c>
      <c r="B455" t="str">
        <f>Hyperlink("https://www.diodes.com/assets/Datasheets/ZXMD63N03X.pdf","ZXMD63N03X Datasheet")</f>
        <v>ZXMD63N03X Datasheet</v>
      </c>
      <c r="C455" t="s">
        <v>649</v>
      </c>
      <c r="D455" t="s">
        <v>25</v>
      </c>
      <c r="E455" t="s">
        <v>26</v>
      </c>
      <c r="F455" t="s">
        <v>27</v>
      </c>
      <c r="G455" t="s">
        <v>28</v>
      </c>
      <c r="H455">
        <v>30</v>
      </c>
      <c r="I455">
        <v>20</v>
      </c>
      <c r="J455">
        <v>2.3</v>
      </c>
      <c r="L455">
        <v>1.25</v>
      </c>
      <c r="N455">
        <v>135</v>
      </c>
      <c r="O455">
        <v>200</v>
      </c>
      <c r="U455">
        <v>8</v>
      </c>
      <c r="V455">
        <v>290</v>
      </c>
      <c r="X455" t="s">
        <v>746</v>
      </c>
    </row>
    <row r="456" spans="1:24">
      <c r="A456" t="str">
        <f>Hyperlink("https://www.diodes.com/part/view/ZXMN10A08DN8","ZXMN10A08DN8")</f>
        <v>ZXMN10A08DN8</v>
      </c>
      <c r="B456" t="str">
        <f>Hyperlink("https://www.diodes.com/assets/Datasheets/ZXMN10A08DN8.pdf","ZXMN10A08DN8 Datasheet")</f>
        <v>ZXMN10A08DN8 Datasheet</v>
      </c>
      <c r="C456" t="s">
        <v>24</v>
      </c>
      <c r="D456" t="s">
        <v>25</v>
      </c>
      <c r="E456" t="s">
        <v>26</v>
      </c>
      <c r="F456" t="s">
        <v>27</v>
      </c>
      <c r="G456" t="s">
        <v>28</v>
      </c>
      <c r="H456">
        <v>100</v>
      </c>
      <c r="I456">
        <v>20</v>
      </c>
      <c r="J456">
        <v>2.1</v>
      </c>
      <c r="L456">
        <v>1.25</v>
      </c>
      <c r="N456">
        <v>250</v>
      </c>
      <c r="O456" t="s">
        <v>747</v>
      </c>
      <c r="T456" t="s">
        <v>748</v>
      </c>
      <c r="U456">
        <v>7.7</v>
      </c>
      <c r="V456">
        <v>405</v>
      </c>
      <c r="X456" t="s">
        <v>125</v>
      </c>
    </row>
    <row r="457" spans="1:24">
      <c r="A457" t="str">
        <f>Hyperlink("https://www.diodes.com/part/view/ZXMN2A04DN8","ZXMN2A04DN8")</f>
        <v>ZXMN2A04DN8</v>
      </c>
      <c r="B457" t="str">
        <f>Hyperlink("https://www.diodes.com/assets/Datasheets/ZXMN2A04DN8.pdf","ZXMN2A04DN8 Datasheet")</f>
        <v>ZXMN2A04DN8 Datasheet</v>
      </c>
      <c r="C457" t="s">
        <v>469</v>
      </c>
      <c r="D457" t="s">
        <v>25</v>
      </c>
      <c r="E457" t="s">
        <v>26</v>
      </c>
      <c r="F457" t="s">
        <v>27</v>
      </c>
      <c r="G457" t="s">
        <v>28</v>
      </c>
      <c r="H457">
        <v>20</v>
      </c>
      <c r="I457">
        <v>12</v>
      </c>
      <c r="J457">
        <v>5.9</v>
      </c>
      <c r="L457">
        <v>1.8</v>
      </c>
      <c r="O457">
        <v>25</v>
      </c>
      <c r="P457">
        <v>35</v>
      </c>
      <c r="R457">
        <v>0.7</v>
      </c>
      <c r="T457">
        <v>40.5</v>
      </c>
      <c r="V457">
        <v>1880</v>
      </c>
      <c r="X457" t="s">
        <v>125</v>
      </c>
    </row>
    <row r="458" spans="1:24">
      <c r="A458" t="str">
        <f>Hyperlink("https://www.diodes.com/part/view/ZXMN2AMC","ZXMN2AMC")</f>
        <v>ZXMN2AMC</v>
      </c>
      <c r="B458" t="str">
        <f>Hyperlink("https://www.diodes.com/assets/Datasheets/ZXMN2AMC.pdf","ZXMN2AMC Datasheet")</f>
        <v>ZXMN2AMC Datasheet</v>
      </c>
      <c r="C458" t="s">
        <v>469</v>
      </c>
      <c r="D458" t="s">
        <v>25</v>
      </c>
      <c r="E458" t="s">
        <v>26</v>
      </c>
      <c r="F458" t="s">
        <v>27</v>
      </c>
      <c r="G458" t="s">
        <v>28</v>
      </c>
      <c r="H458">
        <v>20</v>
      </c>
      <c r="I458">
        <v>12</v>
      </c>
      <c r="J458">
        <v>2.9</v>
      </c>
      <c r="L458">
        <v>1.7</v>
      </c>
      <c r="O458">
        <v>120</v>
      </c>
      <c r="P458">
        <v>300</v>
      </c>
      <c r="R458">
        <v>0.7</v>
      </c>
      <c r="T458">
        <v>3.1</v>
      </c>
      <c r="V458">
        <v>310</v>
      </c>
      <c r="X458" t="s">
        <v>723</v>
      </c>
    </row>
    <row r="459" spans="1:24">
      <c r="A459" t="str">
        <f>Hyperlink("https://www.diodes.com/part/view/ZXMN3A04DN8","ZXMN3A04DN8")</f>
        <v>ZXMN3A04DN8</v>
      </c>
      <c r="B459" t="str">
        <f>Hyperlink("https://www.diodes.com/assets/Datasheets/ZXMN3A04DN8.pdf","ZXMN3A04DN8 Datasheet")</f>
        <v>ZXMN3A04DN8 Datasheet</v>
      </c>
      <c r="C459" t="s">
        <v>24</v>
      </c>
      <c r="D459" t="s">
        <v>28</v>
      </c>
      <c r="E459" t="s">
        <v>26</v>
      </c>
      <c r="F459" t="s">
        <v>27</v>
      </c>
      <c r="G459" t="s">
        <v>28</v>
      </c>
      <c r="H459">
        <v>30</v>
      </c>
      <c r="I459">
        <v>20</v>
      </c>
      <c r="J459">
        <v>6.5</v>
      </c>
      <c r="L459">
        <v>1.81</v>
      </c>
      <c r="N459">
        <v>20</v>
      </c>
      <c r="O459">
        <v>30</v>
      </c>
      <c r="T459" t="s">
        <v>749</v>
      </c>
      <c r="U459">
        <v>36.8</v>
      </c>
      <c r="X459" t="s">
        <v>125</v>
      </c>
    </row>
    <row r="460" spans="1:24">
      <c r="A460" t="str">
        <f>Hyperlink("https://www.diodes.com/part/view/ZXMN3A06DN8","ZXMN3A06DN8")</f>
        <v>ZXMN3A06DN8</v>
      </c>
      <c r="B460" t="str">
        <f>Hyperlink("https://www.diodes.com/assets/Datasheets/ZXMN3A06DN8.pdf","ZXMN3A06DN8 Datasheet")</f>
        <v>ZXMN3A06DN8 Datasheet</v>
      </c>
      <c r="C460" t="s">
        <v>24</v>
      </c>
      <c r="D460" t="s">
        <v>25</v>
      </c>
      <c r="E460" t="s">
        <v>26</v>
      </c>
      <c r="F460" t="s">
        <v>27</v>
      </c>
      <c r="G460" t="s">
        <v>28</v>
      </c>
      <c r="H460">
        <v>30</v>
      </c>
      <c r="I460">
        <v>20</v>
      </c>
      <c r="J460">
        <v>6.2</v>
      </c>
      <c r="L460">
        <v>1.8</v>
      </c>
      <c r="N460">
        <v>35</v>
      </c>
      <c r="O460">
        <v>50</v>
      </c>
      <c r="S460">
        <v>1</v>
      </c>
      <c r="T460" t="s">
        <v>750</v>
      </c>
      <c r="U460">
        <v>17.5</v>
      </c>
      <c r="X460" t="s">
        <v>125</v>
      </c>
    </row>
    <row r="461" spans="1:24">
      <c r="A461" t="str">
        <f>Hyperlink("https://www.diodes.com/part/view/ZXMN3AMC","ZXMN3AMC")</f>
        <v>ZXMN3AMC</v>
      </c>
      <c r="B461" t="str">
        <f>Hyperlink("https://www.diodes.com/assets/Datasheets/ZXMN3AMC.pdf","ZXMN3AMC Datasheet")</f>
        <v>ZXMN3AMC Datasheet</v>
      </c>
      <c r="C461" t="s">
        <v>549</v>
      </c>
      <c r="D461" t="s">
        <v>25</v>
      </c>
      <c r="E461" t="s">
        <v>26</v>
      </c>
      <c r="F461" t="s">
        <v>27</v>
      </c>
      <c r="G461" t="s">
        <v>28</v>
      </c>
      <c r="H461">
        <v>30</v>
      </c>
      <c r="I461">
        <v>20</v>
      </c>
      <c r="J461" t="s">
        <v>751</v>
      </c>
      <c r="L461">
        <v>1.7</v>
      </c>
      <c r="N461">
        <v>120</v>
      </c>
      <c r="O461">
        <v>180</v>
      </c>
      <c r="S461">
        <v>3</v>
      </c>
      <c r="T461">
        <v>2.3</v>
      </c>
      <c r="U461">
        <v>3.9</v>
      </c>
      <c r="V461">
        <v>190</v>
      </c>
      <c r="X461" t="s">
        <v>723</v>
      </c>
    </row>
    <row r="462" spans="1:24">
      <c r="A462" t="str">
        <f>Hyperlink("https://www.diodes.com/part/view/ZXMN3F31DN8","ZXMN3F31DN8")</f>
        <v>ZXMN3F31DN8</v>
      </c>
      <c r="B462" t="str">
        <f>Hyperlink("https://www.diodes.com/assets/Datasheets/ZXMN3F31DN8.pdf","ZXMN3F31DN8 Datasheet")</f>
        <v>ZXMN3F31DN8 Datasheet</v>
      </c>
      <c r="C462" t="s">
        <v>24</v>
      </c>
      <c r="D462" t="s">
        <v>25</v>
      </c>
      <c r="E462" t="s">
        <v>26</v>
      </c>
      <c r="F462" t="s">
        <v>27</v>
      </c>
      <c r="G462" t="s">
        <v>28</v>
      </c>
      <c r="H462">
        <v>30</v>
      </c>
      <c r="I462">
        <v>20</v>
      </c>
      <c r="J462" t="s">
        <v>752</v>
      </c>
      <c r="L462">
        <v>1.8</v>
      </c>
      <c r="N462">
        <v>24</v>
      </c>
      <c r="O462">
        <v>39</v>
      </c>
      <c r="S462">
        <v>3</v>
      </c>
      <c r="T462">
        <v>6.3</v>
      </c>
      <c r="U462">
        <v>12.9</v>
      </c>
      <c r="V462">
        <v>608</v>
      </c>
      <c r="X462" t="s">
        <v>125</v>
      </c>
    </row>
    <row r="463" spans="1:24">
      <c r="A463" t="str">
        <f>Hyperlink("https://www.diodes.com/part/view/ZXMN3G32DN8","ZXMN3G32DN8")</f>
        <v>ZXMN3G32DN8</v>
      </c>
      <c r="B463" t="str">
        <f>Hyperlink("https://www.diodes.com/assets/Datasheets/ZXMN3G32DN8.pdf","ZXMN3G32DN8 Datasheet")</f>
        <v>ZXMN3G32DN8 Datasheet</v>
      </c>
      <c r="C463" t="s">
        <v>24</v>
      </c>
      <c r="D463" t="s">
        <v>25</v>
      </c>
      <c r="E463" t="s">
        <v>26</v>
      </c>
      <c r="F463" t="s">
        <v>27</v>
      </c>
      <c r="G463" t="s">
        <v>28</v>
      </c>
      <c r="H463">
        <v>30</v>
      </c>
      <c r="I463">
        <v>20</v>
      </c>
      <c r="J463" t="s">
        <v>753</v>
      </c>
      <c r="L463">
        <v>1.8</v>
      </c>
      <c r="N463">
        <v>28</v>
      </c>
      <c r="O463">
        <v>45</v>
      </c>
      <c r="S463">
        <v>3</v>
      </c>
      <c r="U463">
        <v>10.5</v>
      </c>
      <c r="X463" t="s">
        <v>125</v>
      </c>
    </row>
    <row r="464" spans="1:24">
      <c r="A464" t="str">
        <f>Hyperlink("https://www.diodes.com/part/view/ZXMN6A09DN8","ZXMN6A09DN8")</f>
        <v>ZXMN6A09DN8</v>
      </c>
      <c r="B464" t="str">
        <f>Hyperlink("https://www.diodes.com/assets/Datasheets/ZXMN6A09DN8.pdf","ZXMN6A09DN8 Datasheet")</f>
        <v>ZXMN6A09DN8 Datasheet</v>
      </c>
      <c r="C464" t="s">
        <v>24</v>
      </c>
      <c r="D464" t="s">
        <v>25</v>
      </c>
      <c r="E464" t="s">
        <v>26</v>
      </c>
      <c r="F464" t="s">
        <v>27</v>
      </c>
      <c r="G464" t="s">
        <v>28</v>
      </c>
      <c r="H464">
        <v>60</v>
      </c>
      <c r="I464">
        <v>20</v>
      </c>
      <c r="J464">
        <v>5.6</v>
      </c>
      <c r="L464">
        <v>1.25</v>
      </c>
      <c r="N464">
        <v>40</v>
      </c>
      <c r="O464">
        <v>60</v>
      </c>
      <c r="S464">
        <v>3</v>
      </c>
      <c r="T464">
        <v>12.4</v>
      </c>
      <c r="U464">
        <v>24.2</v>
      </c>
      <c r="V464" t="s">
        <v>754</v>
      </c>
      <c r="X464" t="s">
        <v>125</v>
      </c>
    </row>
    <row r="465" spans="1:24">
      <c r="A465" t="str">
        <f>Hyperlink("https://www.diodes.com/part/view/ZXMN6A11DN8","ZXMN6A11DN8")</f>
        <v>ZXMN6A11DN8</v>
      </c>
      <c r="B465" t="str">
        <f>Hyperlink("https://www.diodes.com/assets/Datasheets/ZXMN6A11DN8.pdf","ZXMN6A11DN8 Datasheet")</f>
        <v>ZXMN6A11DN8 Datasheet</v>
      </c>
      <c r="C465" t="s">
        <v>24</v>
      </c>
      <c r="D465" t="s">
        <v>25</v>
      </c>
      <c r="E465" t="s">
        <v>26</v>
      </c>
      <c r="F465" t="s">
        <v>27</v>
      </c>
      <c r="G465" t="s">
        <v>28</v>
      </c>
      <c r="H465">
        <v>60</v>
      </c>
      <c r="I465">
        <v>20</v>
      </c>
      <c r="J465">
        <v>3.2</v>
      </c>
      <c r="L465">
        <v>1.8</v>
      </c>
      <c r="N465">
        <v>120</v>
      </c>
      <c r="O465">
        <v>180</v>
      </c>
      <c r="S465">
        <v>1</v>
      </c>
      <c r="T465" t="s">
        <v>755</v>
      </c>
      <c r="U465">
        <v>5.7</v>
      </c>
      <c r="V465" t="s">
        <v>756</v>
      </c>
      <c r="X465" t="s">
        <v>125</v>
      </c>
    </row>
    <row r="466" spans="1:24">
      <c r="A466" t="str">
        <f>Hyperlink("https://www.diodes.com/part/view/ZXMN6A25DN8","ZXMN6A25DN8")</f>
        <v>ZXMN6A25DN8</v>
      </c>
      <c r="B466" t="str">
        <f>Hyperlink("https://www.diodes.com/assets/Datasheets/ZXMN6A25DN8.pdf","ZXMN6A25DN8 Datasheet")</f>
        <v>ZXMN6A25DN8 Datasheet</v>
      </c>
      <c r="C466" t="s">
        <v>24</v>
      </c>
      <c r="D466" t="s">
        <v>25</v>
      </c>
      <c r="E466" t="s">
        <v>26</v>
      </c>
      <c r="F466" t="s">
        <v>27</v>
      </c>
      <c r="G466" t="s">
        <v>28</v>
      </c>
      <c r="H466">
        <v>60</v>
      </c>
      <c r="I466">
        <v>20</v>
      </c>
      <c r="J466">
        <v>5</v>
      </c>
      <c r="L466">
        <v>1.8</v>
      </c>
      <c r="N466">
        <v>50</v>
      </c>
      <c r="O466">
        <v>70</v>
      </c>
      <c r="S466">
        <v>1</v>
      </c>
      <c r="T466" t="s">
        <v>757</v>
      </c>
      <c r="U466">
        <v>20.4</v>
      </c>
      <c r="V466">
        <v>1063</v>
      </c>
      <c r="X466" t="s">
        <v>125</v>
      </c>
    </row>
    <row r="467" spans="1:24">
      <c r="A467" t="str">
        <f>Hyperlink("https://www.diodes.com/part/view/ZXMP3A16DN8","ZXMP3A16DN8")</f>
        <v>ZXMP3A16DN8</v>
      </c>
      <c r="B467" t="str">
        <f>Hyperlink("https://www.diodes.com/assets/Datasheets/ZXMP3A16DN8.pdf","ZXMP3A16DN8 Datasheet")</f>
        <v>ZXMP3A16DN8 Datasheet</v>
      </c>
      <c r="C467" t="s">
        <v>48</v>
      </c>
      <c r="D467" t="s">
        <v>25</v>
      </c>
      <c r="E467" t="s">
        <v>26</v>
      </c>
      <c r="F467" t="s">
        <v>49</v>
      </c>
      <c r="G467" t="s">
        <v>28</v>
      </c>
      <c r="H467">
        <v>30</v>
      </c>
      <c r="I467">
        <v>20</v>
      </c>
      <c r="J467">
        <v>5.5</v>
      </c>
      <c r="L467">
        <v>1.8</v>
      </c>
      <c r="N467">
        <v>45</v>
      </c>
      <c r="O467">
        <v>70</v>
      </c>
      <c r="S467">
        <v>1</v>
      </c>
      <c r="T467" t="s">
        <v>758</v>
      </c>
      <c r="U467">
        <v>29.6</v>
      </c>
      <c r="X467" t="s">
        <v>125</v>
      </c>
    </row>
    <row r="468" spans="1:24">
      <c r="A468" t="str">
        <f>Hyperlink("https://www.diodes.com/part/view/ZXMP3A17DN8","ZXMP3A17DN8")</f>
        <v>ZXMP3A17DN8</v>
      </c>
      <c r="B468" t="str">
        <f>Hyperlink("https://www.diodes.com/assets/Datasheets/ZXMP3A17DN8.pdf","ZXMP3A17DN8 Datasheet")</f>
        <v>ZXMP3A17DN8 Datasheet</v>
      </c>
      <c r="C468" t="s">
        <v>48</v>
      </c>
      <c r="D468" t="s">
        <v>25</v>
      </c>
      <c r="E468" t="s">
        <v>26</v>
      </c>
      <c r="F468" t="s">
        <v>49</v>
      </c>
      <c r="G468" t="s">
        <v>28</v>
      </c>
      <c r="H468">
        <v>30</v>
      </c>
      <c r="I468">
        <v>20</v>
      </c>
      <c r="J468">
        <v>4.4</v>
      </c>
      <c r="L468">
        <v>1.8</v>
      </c>
      <c r="N468">
        <v>70</v>
      </c>
      <c r="O468">
        <v>110</v>
      </c>
      <c r="S468">
        <v>1</v>
      </c>
      <c r="T468" t="s">
        <v>759</v>
      </c>
      <c r="U468">
        <v>15.8</v>
      </c>
      <c r="X468" t="s">
        <v>125</v>
      </c>
    </row>
    <row r="469" spans="1:24">
      <c r="A469" t="str">
        <f>Hyperlink("https://www.diodes.com/part/view/ZXMP6A16DN8","ZXMP6A16DN8")</f>
        <v>ZXMP6A16DN8</v>
      </c>
      <c r="B469" t="str">
        <f>Hyperlink("https://www.diodes.com/assets/Datasheets/ZXMP6A16DN8.pdf","ZXMP6A16DN8 Datasheet")</f>
        <v>ZXMP6A16DN8 Datasheet</v>
      </c>
      <c r="C469" t="s">
        <v>48</v>
      </c>
      <c r="D469" t="s">
        <v>25</v>
      </c>
      <c r="E469" t="s">
        <v>26</v>
      </c>
      <c r="F469" t="s">
        <v>49</v>
      </c>
      <c r="G469" t="s">
        <v>28</v>
      </c>
      <c r="H469">
        <v>60</v>
      </c>
      <c r="I469">
        <v>20</v>
      </c>
      <c r="J469">
        <v>3.9</v>
      </c>
      <c r="L469">
        <v>1.81</v>
      </c>
      <c r="N469">
        <v>85</v>
      </c>
      <c r="O469">
        <v>125</v>
      </c>
      <c r="S469">
        <v>1</v>
      </c>
      <c r="T469" t="s">
        <v>760</v>
      </c>
      <c r="U469">
        <v>24.2</v>
      </c>
      <c r="V469">
        <v>1021</v>
      </c>
      <c r="W469">
        <v>30</v>
      </c>
      <c r="X469" t="s">
        <v>125</v>
      </c>
    </row>
    <row r="470" spans="1:24">
      <c r="A470" t="str">
        <f>Hyperlink("https://www.diodes.com/part/view/ZXMP6A16DN8Q","ZXMP6A16DN8Q")</f>
        <v>ZXMP6A16DN8Q</v>
      </c>
      <c r="B470" t="str">
        <f>Hyperlink("https://www.diodes.com/assets/Datasheets/ZXMP6A16DN8Q.pdf","ZXMP6A16DN8Q Datasheet")</f>
        <v>ZXMP6A16DN8Q Datasheet</v>
      </c>
      <c r="C470" t="s">
        <v>761</v>
      </c>
      <c r="D470" t="s">
        <v>25</v>
      </c>
      <c r="E470" t="s">
        <v>32</v>
      </c>
      <c r="F470" t="s">
        <v>49</v>
      </c>
      <c r="G470" t="s">
        <v>28</v>
      </c>
      <c r="H470">
        <v>60</v>
      </c>
      <c r="I470">
        <v>20</v>
      </c>
      <c r="J470">
        <v>3.9</v>
      </c>
      <c r="L470">
        <v>1.81</v>
      </c>
      <c r="N470">
        <v>85</v>
      </c>
      <c r="O470">
        <v>125</v>
      </c>
      <c r="S470">
        <v>1</v>
      </c>
      <c r="T470" t="s">
        <v>760</v>
      </c>
      <c r="U470">
        <v>24.2</v>
      </c>
      <c r="W470">
        <v>30</v>
      </c>
      <c r="X470" t="s">
        <v>125</v>
      </c>
    </row>
    <row r="471" spans="1:24">
      <c r="A471" t="str">
        <f>Hyperlink("https://www.diodes.com/part/view/ZXMP6A17DN8","ZXMP6A17DN8")</f>
        <v>ZXMP6A17DN8</v>
      </c>
      <c r="B471" t="str">
        <f>Hyperlink("https://www.diodes.com/assets/Datasheets/ZXMP6A17DN8.pdf","ZXMP6A17DN8 Datasheet")</f>
        <v>ZXMP6A17DN8 Datasheet</v>
      </c>
      <c r="C471" t="s">
        <v>48</v>
      </c>
      <c r="D471" t="s">
        <v>25</v>
      </c>
      <c r="E471" t="s">
        <v>26</v>
      </c>
      <c r="F471" t="s">
        <v>49</v>
      </c>
      <c r="G471" t="s">
        <v>28</v>
      </c>
      <c r="H471">
        <v>60</v>
      </c>
      <c r="I471">
        <v>20</v>
      </c>
      <c r="J471">
        <v>3.4</v>
      </c>
      <c r="L471">
        <v>1.81</v>
      </c>
      <c r="N471">
        <v>125</v>
      </c>
      <c r="O471">
        <v>190</v>
      </c>
      <c r="S471">
        <v>1</v>
      </c>
      <c r="T471">
        <v>9</v>
      </c>
      <c r="U471">
        <v>17.7</v>
      </c>
      <c r="V471">
        <v>637</v>
      </c>
      <c r="X471" t="s">
        <v>125</v>
      </c>
    </row>
    <row r="472" spans="1:24">
      <c r="A472" t="str">
        <f>Hyperlink("https://www.diodes.com/part/view/ZXMP6A18DN8","ZXMP6A18DN8")</f>
        <v>ZXMP6A18DN8</v>
      </c>
      <c r="B472" t="str">
        <f>Hyperlink("https://www.diodes.com/assets/Datasheets/ZXMP6A18DN8.pdf","ZXMP6A18DN8 Datasheet")</f>
        <v>ZXMP6A18DN8 Datasheet</v>
      </c>
      <c r="C472" t="s">
        <v>48</v>
      </c>
      <c r="D472" t="s">
        <v>25</v>
      </c>
      <c r="E472" t="s">
        <v>26</v>
      </c>
      <c r="F472" t="s">
        <v>49</v>
      </c>
      <c r="G472" t="s">
        <v>28</v>
      </c>
      <c r="H472">
        <v>60</v>
      </c>
      <c r="I472">
        <v>20</v>
      </c>
      <c r="J472">
        <v>4.8</v>
      </c>
      <c r="L472">
        <v>1.8</v>
      </c>
      <c r="N472">
        <v>55</v>
      </c>
      <c r="O472">
        <v>80</v>
      </c>
      <c r="S472">
        <v>1</v>
      </c>
      <c r="T472" t="s">
        <v>762</v>
      </c>
      <c r="U472">
        <v>44</v>
      </c>
      <c r="V472">
        <v>1580</v>
      </c>
      <c r="X472" t="s">
        <v>125</v>
      </c>
    </row>
  </sheetData>
  <hyperlinks>
    <hyperlink ref="A2" r:id="rId_hyperlink_1" tooltip="2N7002DW" display="2N7002DW"/>
    <hyperlink ref="B2" r:id="rId_hyperlink_2" tooltip="2N7002DW Datasheet" display="2N7002DW Datasheet"/>
    <hyperlink ref="A3" r:id="rId_hyperlink_3" tooltip="2N7002DWK" display="2N7002DWK"/>
    <hyperlink ref="B3" r:id="rId_hyperlink_4" tooltip="2N7002DWK Datasheet" display="2N7002DWK Datasheet"/>
    <hyperlink ref="A4" r:id="rId_hyperlink_5" tooltip="2N7002DWQ" display="2N7002DWQ"/>
    <hyperlink ref="B4" r:id="rId_hyperlink_6" tooltip="2N7002DWQ Datasheet" display="2N7002DWQ Datasheet"/>
    <hyperlink ref="A5" r:id="rId_hyperlink_7" tooltip="2N7002DWS" display="2N7002DWS"/>
    <hyperlink ref="B5" r:id="rId_hyperlink_8" tooltip="2N7002DWS Datasheet" display="2N7002DWS Datasheet"/>
    <hyperlink ref="A6" r:id="rId_hyperlink_9" tooltip="2N7002VAC" display="2N7002VAC"/>
    <hyperlink ref="B6" r:id="rId_hyperlink_10" tooltip="2N7002VAC Datasheet" display="2N7002VAC Datasheet"/>
    <hyperlink ref="A7" r:id="rId_hyperlink_11" tooltip="2N7002VC" display="2N7002VC"/>
    <hyperlink ref="B7" r:id="rId_hyperlink_12" tooltip="2N7002VC Datasheet" display="2N7002VC Datasheet"/>
    <hyperlink ref="A8" r:id="rId_hyperlink_13" tooltip="BSS138DW" display="BSS138DW"/>
    <hyperlink ref="B8" r:id="rId_hyperlink_14" tooltip="BSS138DW Datasheet" display="BSS138DW Datasheet"/>
    <hyperlink ref="A9" r:id="rId_hyperlink_15" tooltip="BSS138DWK" display="BSS138DWK"/>
    <hyperlink ref="B9" r:id="rId_hyperlink_16" tooltip="BSS138DWK Datasheet" display="BSS138DWK Datasheet"/>
    <hyperlink ref="A10" r:id="rId_hyperlink_17" tooltip="BSS138DWQ" display="BSS138DWQ"/>
    <hyperlink ref="B10" r:id="rId_hyperlink_18" tooltip="BSS138DWQ Datasheet" display="BSS138DWQ Datasheet"/>
    <hyperlink ref="A11" r:id="rId_hyperlink_19" tooltip="BSS8402DW" display="BSS8402DW"/>
    <hyperlink ref="B11" r:id="rId_hyperlink_20" tooltip="BSS8402DW Datasheet" display="BSS8402DW Datasheet"/>
    <hyperlink ref="A12" r:id="rId_hyperlink_21" tooltip="BSS84DW" display="BSS84DW"/>
    <hyperlink ref="B12" r:id="rId_hyperlink_22" tooltip="BSS84DW Datasheet" display="BSS84DW Datasheet"/>
    <hyperlink ref="A13" r:id="rId_hyperlink_23" tooltip="BSS84DWQ" display="BSS84DWQ"/>
    <hyperlink ref="B13" r:id="rId_hyperlink_24" tooltip="BSS84DWQ Datasheet" display="BSS84DWQ Datasheet"/>
    <hyperlink ref="A14" r:id="rId_hyperlink_25" tooltip="DMC1015UPD" display="DMC1015UPD"/>
    <hyperlink ref="B14" r:id="rId_hyperlink_26" tooltip="DMC1015UPD Datasheet" display="DMC1015UPD Datasheet"/>
    <hyperlink ref="A15" r:id="rId_hyperlink_27" tooltip="DMC1016UPD" display="DMC1016UPD"/>
    <hyperlink ref="B15" r:id="rId_hyperlink_28" tooltip="DMC1016UPD Datasheet" display="DMC1016UPD Datasheet"/>
    <hyperlink ref="A16" r:id="rId_hyperlink_29" tooltip="DMC1018UPD" display="DMC1018UPD"/>
    <hyperlink ref="B16" r:id="rId_hyperlink_30" tooltip="DMC1018UPD Datasheet" display="DMC1018UPD Datasheet"/>
    <hyperlink ref="A17" r:id="rId_hyperlink_31" tooltip="DMC1018UPDWQ" display="DMC1018UPDWQ"/>
    <hyperlink ref="B17" r:id="rId_hyperlink_32" tooltip="DMC1018UPDWQ Datasheet" display="DMC1018UPDWQ Datasheet"/>
    <hyperlink ref="A18" r:id="rId_hyperlink_33" tooltip="DMC1028UFDB" display="DMC1028UFDB"/>
    <hyperlink ref="B18" r:id="rId_hyperlink_34" tooltip="DMC1028UFDB Datasheet" display="DMC1028UFDB Datasheet"/>
    <hyperlink ref="A19" r:id="rId_hyperlink_35" tooltip="DMC1028UVT" display="DMC1028UVT"/>
    <hyperlink ref="B19" r:id="rId_hyperlink_36" tooltip="DMC1028UVT Datasheet" display="DMC1028UVT Datasheet"/>
    <hyperlink ref="A20" r:id="rId_hyperlink_37" tooltip="DMC1029UFDB" display="DMC1029UFDB"/>
    <hyperlink ref="B20" r:id="rId_hyperlink_38" tooltip="DMC1029UFDB Datasheet" display="DMC1029UFDB Datasheet"/>
    <hyperlink ref="A21" r:id="rId_hyperlink_39" tooltip="DMC1030UFDB" display="DMC1030UFDB"/>
    <hyperlink ref="B21" r:id="rId_hyperlink_40" tooltip="DMC1030UFDB Datasheet" display="DMC1030UFDB Datasheet"/>
    <hyperlink ref="A22" r:id="rId_hyperlink_41" tooltip="DMC10H172SSD" display="DMC10H172SSD"/>
    <hyperlink ref="B22" r:id="rId_hyperlink_42" tooltip="DMC10H172SSD Datasheet" display="DMC10H172SSD Datasheet"/>
    <hyperlink ref="A23" r:id="rId_hyperlink_43" tooltip="DMC10H220LSD" display="DMC10H220LSD"/>
    <hyperlink ref="B23" r:id="rId_hyperlink_44" tooltip="DMC10H220LSD Datasheet" display="DMC10H220LSD Datasheet"/>
    <hyperlink ref="A24" r:id="rId_hyperlink_45" tooltip="DMC1229UFDB" display="DMC1229UFDB"/>
    <hyperlink ref="B24" r:id="rId_hyperlink_46" tooltip="DMC1229UFDB Datasheet" display="DMC1229UFDB Datasheet"/>
    <hyperlink ref="A25" r:id="rId_hyperlink_47" tooltip="DMC2004DWK" display="DMC2004DWK"/>
    <hyperlink ref="B25" r:id="rId_hyperlink_48" tooltip="DMC2004DWK Datasheet" display="DMC2004DWK Datasheet"/>
    <hyperlink ref="A26" r:id="rId_hyperlink_49" tooltip="DMC2004LPK" display="DMC2004LPK"/>
    <hyperlink ref="B26" r:id="rId_hyperlink_50" tooltip="DMC2004LPK Datasheet" display="DMC2004LPK Datasheet"/>
    <hyperlink ref="A27" r:id="rId_hyperlink_51" tooltip="DMC2020USD" display="DMC2020USD"/>
    <hyperlink ref="B27" r:id="rId_hyperlink_52" tooltip="DMC2020USD Datasheet" display="DMC2020USD Datasheet"/>
    <hyperlink ref="A28" r:id="rId_hyperlink_53" tooltip="DMC2025UFDB" display="DMC2025UFDB"/>
    <hyperlink ref="B28" r:id="rId_hyperlink_54" tooltip="DMC2025UFDB Datasheet" display="DMC2025UFDB Datasheet"/>
    <hyperlink ref="A29" r:id="rId_hyperlink_55" tooltip="DMC2025UFDBQ" display="DMC2025UFDBQ"/>
    <hyperlink ref="B29" r:id="rId_hyperlink_56" tooltip="DMC2025UFDBQ Datasheet" display="DMC2025UFDBQ Datasheet"/>
    <hyperlink ref="A30" r:id="rId_hyperlink_57" tooltip="DMC2041UFDB" display="DMC2041UFDB"/>
    <hyperlink ref="B30" r:id="rId_hyperlink_58" tooltip="DMC2041UFDB Datasheet" display="DMC2041UFDB Datasheet"/>
    <hyperlink ref="A31" r:id="rId_hyperlink_59" tooltip="DMC2053UFDB" display="DMC2053UFDB"/>
    <hyperlink ref="B31" r:id="rId_hyperlink_60" tooltip="DMC2053UFDB Datasheet" display="DMC2053UFDB Datasheet"/>
    <hyperlink ref="A32" r:id="rId_hyperlink_61" tooltip="DMC2053UFDBQ" display="DMC2053UFDBQ"/>
    <hyperlink ref="B32" r:id="rId_hyperlink_62" tooltip="DMC2053UFDBQ Datasheet" display="DMC2053UFDBQ Datasheet"/>
    <hyperlink ref="A33" r:id="rId_hyperlink_63" tooltip="DMC2053UVT" display="DMC2053UVT"/>
    <hyperlink ref="B33" r:id="rId_hyperlink_64" tooltip="DMC2053UVT Datasheet" display="DMC2053UVT Datasheet"/>
    <hyperlink ref="A34" r:id="rId_hyperlink_65" tooltip="DMC2053UVTQ" display="DMC2053UVTQ"/>
    <hyperlink ref="B34" r:id="rId_hyperlink_66" tooltip="DMC2053UVTQ Datasheet" display="DMC2053UVTQ Datasheet"/>
    <hyperlink ref="A35" r:id="rId_hyperlink_67" tooltip="DMC2057UVT" display="DMC2057UVT"/>
    <hyperlink ref="B35" r:id="rId_hyperlink_68" tooltip="DMC2057UVT Datasheet" display="DMC2057UVT Datasheet"/>
    <hyperlink ref="A36" r:id="rId_hyperlink_69" tooltip="DMC21D1UDA" display="DMC21D1UDA"/>
    <hyperlink ref="B36" r:id="rId_hyperlink_70" tooltip="DMC21D1UDA Datasheet" display="DMC21D1UDA Datasheet"/>
    <hyperlink ref="A37" r:id="rId_hyperlink_71" tooltip="DMC2400UV" display="DMC2400UV"/>
    <hyperlink ref="B37" r:id="rId_hyperlink_72" tooltip="DMC2400UV Datasheet" display="DMC2400UV Datasheet"/>
    <hyperlink ref="A38" r:id="rId_hyperlink_73" tooltip="DMC2400UVQ" display="DMC2400UVQ"/>
    <hyperlink ref="B38" r:id="rId_hyperlink_74" tooltip="DMC2400UVQ Datasheet" display="DMC2400UVQ Datasheet"/>
    <hyperlink ref="A39" r:id="rId_hyperlink_75" tooltip="DMC2450UV" display="DMC2450UV"/>
    <hyperlink ref="B39" r:id="rId_hyperlink_76" tooltip="DMC2450UV Datasheet" display="DMC2450UV Datasheet"/>
    <hyperlink ref="A40" r:id="rId_hyperlink_77" tooltip="DMC25D0UVT" display="DMC25D0UVT"/>
    <hyperlink ref="B40" r:id="rId_hyperlink_78" tooltip="DMC25D0UVT Datasheet" display="DMC25D0UVT Datasheet"/>
    <hyperlink ref="A41" r:id="rId_hyperlink_79" tooltip="DMC25D1UVT" display="DMC25D1UVT"/>
    <hyperlink ref="B41" r:id="rId_hyperlink_80" tooltip="DMC25D1UVT Datasheet" display="DMC25D1UVT Datasheet"/>
    <hyperlink ref="A42" r:id="rId_hyperlink_81" tooltip="DMC2700UDM" display="DMC2700UDM"/>
    <hyperlink ref="B42" r:id="rId_hyperlink_82" tooltip="DMC2700UDM Datasheet" display="DMC2700UDM Datasheet"/>
    <hyperlink ref="A43" r:id="rId_hyperlink_83" tooltip="DMC2710UDW" display="DMC2710UDW"/>
    <hyperlink ref="B43" r:id="rId_hyperlink_84" tooltip="DMC2710UDW Datasheet" display="DMC2710UDW Datasheet"/>
    <hyperlink ref="A44" r:id="rId_hyperlink_85" tooltip="DMC2710UDWQ" display="DMC2710UDWQ"/>
    <hyperlink ref="B44" r:id="rId_hyperlink_86" tooltip="DMC2710UDWQ Datasheet" display="DMC2710UDWQ Datasheet"/>
    <hyperlink ref="A45" r:id="rId_hyperlink_87" tooltip="DMC2710UV" display="DMC2710UV"/>
    <hyperlink ref="B45" r:id="rId_hyperlink_88" tooltip="DMC2710UV Datasheet" display="DMC2710UV Datasheet"/>
    <hyperlink ref="A46" r:id="rId_hyperlink_89" tooltip="DMC2710UVQ" display="DMC2710UVQ"/>
    <hyperlink ref="B46" r:id="rId_hyperlink_90" tooltip="DMC2710UVQ Datasheet" display="DMC2710UVQ Datasheet"/>
    <hyperlink ref="A47" r:id="rId_hyperlink_91" tooltip="DMC2710UVT" display="DMC2710UVT"/>
    <hyperlink ref="B47" r:id="rId_hyperlink_92" tooltip="DMC2710UVT Datasheet" display="DMC2710UVT Datasheet"/>
    <hyperlink ref="A48" r:id="rId_hyperlink_93" tooltip="DMC2990UDJ" display="DMC2990UDJ"/>
    <hyperlink ref="B48" r:id="rId_hyperlink_94" tooltip="DMC2990UDJ Datasheet" display="DMC2990UDJ Datasheet"/>
    <hyperlink ref="A49" r:id="rId_hyperlink_95" tooltip="DMC2990UDJQ" display="DMC2990UDJQ"/>
    <hyperlink ref="B49" r:id="rId_hyperlink_96" tooltip="DMC2990UDJQ Datasheet" display="DMC2990UDJQ Datasheet"/>
    <hyperlink ref="A50" r:id="rId_hyperlink_97" tooltip="DMC2991UDA" display="DMC2991UDA"/>
    <hyperlink ref="B50" r:id="rId_hyperlink_98" tooltip="DMC2991UDA Datasheet" display="DMC2991UDA Datasheet"/>
    <hyperlink ref="A51" r:id="rId_hyperlink_99" tooltip="DMC2991UDJ" display="DMC2991UDJ"/>
    <hyperlink ref="B51" r:id="rId_hyperlink_100" tooltip="DMC2991UDJ Datasheet" display="DMC2991UDJ Datasheet"/>
    <hyperlink ref="A52" r:id="rId_hyperlink_101" tooltip="DMC2991UDR4" display="DMC2991UDR4"/>
    <hyperlink ref="B52" r:id="rId_hyperlink_102" tooltip="DMC2991UDR4 Datasheet" display="DMC2991UDR4 Datasheet"/>
    <hyperlink ref="A53" r:id="rId_hyperlink_103" tooltip="DMC3016LDV" display="DMC3016LDV"/>
    <hyperlink ref="B53" r:id="rId_hyperlink_104" tooltip="DMC3016LDV Datasheet" display="DMC3016LDV Datasheet"/>
    <hyperlink ref="A54" r:id="rId_hyperlink_105" tooltip="DMC3016LNS" display="DMC3016LNS"/>
    <hyperlink ref="B54" r:id="rId_hyperlink_106" tooltip="DMC3016LNS Datasheet" display="DMC3016LNS Datasheet"/>
    <hyperlink ref="A55" r:id="rId_hyperlink_107" tooltip="DMC3016LSD" display="DMC3016LSD"/>
    <hyperlink ref="B55" r:id="rId_hyperlink_108" tooltip="DMC3016LSD Datasheet" display="DMC3016LSD Datasheet"/>
    <hyperlink ref="A56" r:id="rId_hyperlink_109" tooltip="DMC3020UDVW" display="DMC3020UDVW"/>
    <hyperlink ref="B56" r:id="rId_hyperlink_110" tooltip="DMC3020UDVW Datasheet" display="DMC3020UDVW Datasheet"/>
    <hyperlink ref="A57" r:id="rId_hyperlink_111" tooltip="DMC3021LSD" display="DMC3021LSD"/>
    <hyperlink ref="B57" r:id="rId_hyperlink_112" tooltip="DMC3021LSD Datasheet" display="DMC3021LSD Datasheet"/>
    <hyperlink ref="A58" r:id="rId_hyperlink_113" tooltip="DMC3021LSDQ" display="DMC3021LSDQ"/>
    <hyperlink ref="B58" r:id="rId_hyperlink_114" tooltip="DMC3021LSDQ Datasheet" display="DMC3021LSDQ Datasheet"/>
    <hyperlink ref="A59" r:id="rId_hyperlink_115" tooltip="DMC3025LDV" display="DMC3025LDV"/>
    <hyperlink ref="B59" r:id="rId_hyperlink_116" tooltip="DMC3025LDV Datasheet" display="DMC3025LDV Datasheet"/>
    <hyperlink ref="A60" r:id="rId_hyperlink_117" tooltip="DMC3025LNS" display="DMC3025LNS"/>
    <hyperlink ref="B60" r:id="rId_hyperlink_118" tooltip="DMC3025LNS Datasheet" display="DMC3025LNS Datasheet"/>
    <hyperlink ref="A61" r:id="rId_hyperlink_119" tooltip="DMC3025LSD" display="DMC3025LSD"/>
    <hyperlink ref="B61" r:id="rId_hyperlink_120" tooltip="DMC3025LSD Datasheet" display="DMC3025LSD Datasheet"/>
    <hyperlink ref="A62" r:id="rId_hyperlink_121" tooltip="DMC3025LSDQ" display="DMC3025LSDQ"/>
    <hyperlink ref="B62" r:id="rId_hyperlink_122" tooltip="DMC3025LSDQ Datasheet" display="DMC3025LSDQ Datasheet"/>
    <hyperlink ref="A63" r:id="rId_hyperlink_123" tooltip="DMC3026LSD" display="DMC3026LSD"/>
    <hyperlink ref="B63" r:id="rId_hyperlink_124" tooltip="DMC3026LSD Datasheet" display="DMC3026LSD Datasheet"/>
    <hyperlink ref="A64" r:id="rId_hyperlink_125" tooltip="DMC3028LSD" display="DMC3028LSD"/>
    <hyperlink ref="B64" r:id="rId_hyperlink_126" tooltip="DMC3028LSD Datasheet" display="DMC3028LSD Datasheet"/>
    <hyperlink ref="A65" r:id="rId_hyperlink_127" tooltip="DMC3028LSDX" display="DMC3028LSDX"/>
    <hyperlink ref="B65" r:id="rId_hyperlink_128" tooltip="DMC3028LSDX Datasheet" display="DMC3028LSDX Datasheet"/>
    <hyperlink ref="A66" r:id="rId_hyperlink_129" tooltip="DMC3028LSDXQ" display="DMC3028LSDXQ"/>
    <hyperlink ref="B66" r:id="rId_hyperlink_130" tooltip="DMC3028LSDXQ Datasheet" display="DMC3028LSDXQ Datasheet"/>
    <hyperlink ref="A67" r:id="rId_hyperlink_131" tooltip="DMC3032LFDB" display="DMC3032LFDB"/>
    <hyperlink ref="B67" r:id="rId_hyperlink_132" tooltip="DMC3032LFDB Datasheet" display="DMC3032LFDB Datasheet"/>
    <hyperlink ref="A68" r:id="rId_hyperlink_133" tooltip="DMC3032LSD" display="DMC3032LSD"/>
    <hyperlink ref="B68" r:id="rId_hyperlink_134" tooltip="DMC3032LSD Datasheet" display="DMC3032LSD Datasheet"/>
    <hyperlink ref="A69" r:id="rId_hyperlink_135" tooltip="DMC3060LVT" display="DMC3060LVT"/>
    <hyperlink ref="B69" r:id="rId_hyperlink_136" tooltip="DMC3060LVT Datasheet" display="DMC3060LVT Datasheet"/>
    <hyperlink ref="A70" r:id="rId_hyperlink_137" tooltip="DMC3060LVTQ" display="DMC3060LVTQ"/>
    <hyperlink ref="B70" r:id="rId_hyperlink_138" tooltip="DMC3060LVTQ Datasheet" display="DMC3060LVTQ Datasheet"/>
    <hyperlink ref="A71" r:id="rId_hyperlink_139" tooltip="DMC3061SVTQ" display="DMC3061SVTQ"/>
    <hyperlink ref="B71" r:id="rId_hyperlink_140" tooltip="DMC3061SVTQ Datasheet" display="DMC3061SVTQ Datasheet"/>
    <hyperlink ref="A72" r:id="rId_hyperlink_141" tooltip="DMC3071LVT" display="DMC3071LVT"/>
    <hyperlink ref="B72" r:id="rId_hyperlink_142" tooltip="DMC3071LVT Datasheet" display="DMC3071LVT Datasheet"/>
    <hyperlink ref="A73" r:id="rId_hyperlink_143" tooltip="DMC31D5UDA" display="DMC31D5UDA"/>
    <hyperlink ref="B73" r:id="rId_hyperlink_144" tooltip="DMC31D5UDA Datasheet" display="DMC31D5UDA Datasheet"/>
    <hyperlink ref="A74" r:id="rId_hyperlink_145" tooltip="DMC31D5UDAQ" display="DMC31D5UDAQ"/>
    <hyperlink ref="B74" r:id="rId_hyperlink_146" tooltip="DMC31D5UDAQ Datasheet" display="DMC31D5UDAQ Datasheet"/>
    <hyperlink ref="A75" r:id="rId_hyperlink_147" tooltip="DMC31D5UDJ" display="DMC31D5UDJ"/>
    <hyperlink ref="B75" r:id="rId_hyperlink_148" tooltip="DMC31D5UDJ Datasheet" display="DMC31D5UDJ Datasheet"/>
    <hyperlink ref="A76" r:id="rId_hyperlink_149" tooltip="DMC3350LDW" display="DMC3350LDW"/>
    <hyperlink ref="B76" r:id="rId_hyperlink_150" tooltip="DMC3350LDW Datasheet" display="DMC3350LDW Datasheet"/>
    <hyperlink ref="A77" r:id="rId_hyperlink_151" tooltip="DMC3350LDWQ" display="DMC3350LDWQ"/>
    <hyperlink ref="B77" r:id="rId_hyperlink_152" tooltip="DMC3350LDWQ Datasheet" display="DMC3350LDWQ Datasheet"/>
    <hyperlink ref="A78" r:id="rId_hyperlink_153" tooltip="DMC3400SDW" display="DMC3400SDW"/>
    <hyperlink ref="B78" r:id="rId_hyperlink_154" tooltip="DMC3400SDW Datasheet" display="DMC3400SDW Datasheet"/>
    <hyperlink ref="A79" r:id="rId_hyperlink_155" tooltip="DMC3401LDW" display="DMC3401LDW"/>
    <hyperlink ref="B79" r:id="rId_hyperlink_156" tooltip="DMC3401LDW Datasheet" display="DMC3401LDW Datasheet"/>
    <hyperlink ref="A80" r:id="rId_hyperlink_157" tooltip="DMC3730UFL3" display="DMC3730UFL3"/>
    <hyperlink ref="B80" r:id="rId_hyperlink_158" tooltip="DMC3730UFL3 Datasheet" display="DMC3730UFL3 Datasheet"/>
    <hyperlink ref="A81" r:id="rId_hyperlink_159" tooltip="DMC3730UVT" display="DMC3730UVT"/>
    <hyperlink ref="B81" r:id="rId_hyperlink_160" tooltip="DMC3730UVT Datasheet" display="DMC3730UVT Datasheet"/>
    <hyperlink ref="A82" r:id="rId_hyperlink_161" tooltip="DMC3732UVT" display="DMC3732UVT"/>
    <hyperlink ref="B82" r:id="rId_hyperlink_162" tooltip="DMC3732UVT Datasheet" display="DMC3732UVT Datasheet"/>
    <hyperlink ref="A83" r:id="rId_hyperlink_163" tooltip="DMC3732UVTQ" display="DMC3732UVTQ"/>
    <hyperlink ref="B83" r:id="rId_hyperlink_164" tooltip="DMC3732UVTQ Datasheet" display="DMC3732UVTQ Datasheet"/>
    <hyperlink ref="A84" r:id="rId_hyperlink_165" tooltip="DMC4015SSD" display="DMC4015SSD"/>
    <hyperlink ref="B84" r:id="rId_hyperlink_166" tooltip="DMC4015SSD Datasheet" display="DMC4015SSD Datasheet"/>
    <hyperlink ref="A85" r:id="rId_hyperlink_167" tooltip="DMC4028SSD" display="DMC4028SSD"/>
    <hyperlink ref="B85" r:id="rId_hyperlink_168" tooltip="DMC4028SSD Datasheet" display="DMC4028SSD Datasheet"/>
    <hyperlink ref="A86" r:id="rId_hyperlink_169" tooltip="DMC4029SK4" display="DMC4029SK4"/>
    <hyperlink ref="B86" r:id="rId_hyperlink_170" tooltip="DMC4029SK4 Datasheet" display="DMC4029SK4 Datasheet"/>
    <hyperlink ref="A87" r:id="rId_hyperlink_171" tooltip="DMC4029SSD" display="DMC4029SSD"/>
    <hyperlink ref="B87" r:id="rId_hyperlink_172" tooltip="DMC4029SSD Datasheet" display="DMC4029SSD Datasheet"/>
    <hyperlink ref="A88" r:id="rId_hyperlink_173" tooltip="DMC4040SSDQ" display="DMC4040SSDQ"/>
    <hyperlink ref="B88" r:id="rId_hyperlink_174" tooltip="DMC4040SSDQ Datasheet" display="DMC4040SSDQ Datasheet"/>
    <hyperlink ref="A89" r:id="rId_hyperlink_175" tooltip="DMC4047LSD" display="DMC4047LSD"/>
    <hyperlink ref="B89" r:id="rId_hyperlink_176" tooltip="DMC4047LSD Datasheet" display="DMC4047LSD Datasheet"/>
    <hyperlink ref="A90" r:id="rId_hyperlink_177" tooltip="DMC4050SSDQ" display="DMC4050SSDQ"/>
    <hyperlink ref="B90" r:id="rId_hyperlink_178" tooltip="DMC4050SSDQ Datasheet" display="DMC4050SSDQ Datasheet"/>
    <hyperlink ref="A91" r:id="rId_hyperlink_179" tooltip="DMC6022SSD" display="DMC6022SSD"/>
    <hyperlink ref="B91" r:id="rId_hyperlink_180" tooltip="DMC6022SSD Datasheet" display="DMC6022SSD Datasheet"/>
    <hyperlink ref="A92" r:id="rId_hyperlink_181" tooltip="DMC6040SSD" display="DMC6040SSD"/>
    <hyperlink ref="B92" r:id="rId_hyperlink_182" tooltip="DMC6040SSD Datasheet" display="DMC6040SSD Datasheet"/>
    <hyperlink ref="A93" r:id="rId_hyperlink_183" tooltip="DMC6040SSDQ" display="DMC6040SSDQ"/>
    <hyperlink ref="B93" r:id="rId_hyperlink_184" tooltip="DMC6040SSDQ Datasheet" display="DMC6040SSDQ Datasheet"/>
    <hyperlink ref="A94" r:id="rId_hyperlink_185" tooltip="DMC6070LND" display="DMC6070LND"/>
    <hyperlink ref="B94" r:id="rId_hyperlink_186" tooltip="DMC6070LND Datasheet" display="DMC6070LND Datasheet"/>
    <hyperlink ref="A95" r:id="rId_hyperlink_187" tooltip="DMC62D0SVQ" display="DMC62D0SVQ"/>
    <hyperlink ref="B95" r:id="rId_hyperlink_188" tooltip="DMC62D0SVQ Datasheet" display="DMC62D0SVQ Datasheet"/>
    <hyperlink ref="A96" r:id="rId_hyperlink_189" tooltip="DMC62D2SV" display="DMC62D2SV"/>
    <hyperlink ref="B96" r:id="rId_hyperlink_190" tooltip="DMC62D2SV Datasheet" display="DMC62D2SV Datasheet"/>
    <hyperlink ref="A97" r:id="rId_hyperlink_191" tooltip="DMC62D2SVQ" display="DMC62D2SVQ"/>
    <hyperlink ref="B97" r:id="rId_hyperlink_192" tooltip="DMC62D2SVQ Datasheet" display="DMC62D2SVQ Datasheet"/>
    <hyperlink ref="A98" r:id="rId_hyperlink_193" tooltip="DMC67D8UFDBQ" display="DMC67D8UFDBQ"/>
    <hyperlink ref="B98" r:id="rId_hyperlink_194" tooltip="DMC67D8UFDBQ Datasheet" display="DMC67D8UFDBQ Datasheet"/>
    <hyperlink ref="A99" r:id="rId_hyperlink_195" tooltip="DMG1016UDW" display="DMG1016UDW"/>
    <hyperlink ref="B99" r:id="rId_hyperlink_196" tooltip="DMG1016UDW Datasheet" display="DMG1016UDW Datasheet"/>
    <hyperlink ref="A100" r:id="rId_hyperlink_197" tooltip="DMG1016V" display="DMG1016V"/>
    <hyperlink ref="B100" r:id="rId_hyperlink_198" tooltip="DMG1016V Datasheet" display="DMG1016V Datasheet"/>
    <hyperlink ref="A101" r:id="rId_hyperlink_199" tooltip="DMG1023UV" display="DMG1023UV"/>
    <hyperlink ref="B101" r:id="rId_hyperlink_200" tooltip="DMG1023UV Datasheet" display="DMG1023UV Datasheet"/>
    <hyperlink ref="A102" r:id="rId_hyperlink_201" tooltip="DMG1023UVQ" display="DMG1023UVQ"/>
    <hyperlink ref="B102" r:id="rId_hyperlink_202" tooltip="DMG1023UVQ Datasheet" display="DMG1023UVQ Datasheet"/>
    <hyperlink ref="A103" r:id="rId_hyperlink_203" tooltip="DMG1024UV" display="DMG1024UV"/>
    <hyperlink ref="B103" r:id="rId_hyperlink_204" tooltip="DMG1024UV Datasheet" display="DMG1024UV Datasheet"/>
    <hyperlink ref="A104" r:id="rId_hyperlink_205" tooltip="DMG1026UVQ" display="DMG1026UVQ"/>
    <hyperlink ref="B104" r:id="rId_hyperlink_206" tooltip="DMG1026UVQ Datasheet" display="DMG1026UVQ Datasheet"/>
    <hyperlink ref="A105" r:id="rId_hyperlink_207" tooltip="DMG1029SVQ" display="DMG1029SVQ"/>
    <hyperlink ref="B105" r:id="rId_hyperlink_208" tooltip="DMG1029SVQ Datasheet" display="DMG1029SVQ Datasheet"/>
    <hyperlink ref="A106" r:id="rId_hyperlink_209" tooltip="DMG4511SK4" display="DMG4511SK4"/>
    <hyperlink ref="B106" r:id="rId_hyperlink_210" tooltip="DMG4511SK4 Datasheet" display="DMG4511SK4 Datasheet"/>
    <hyperlink ref="A107" r:id="rId_hyperlink_211" tooltip="DMG4800LSD" display="DMG4800LSD"/>
    <hyperlink ref="B107" r:id="rId_hyperlink_212" tooltip="DMG4800LSD Datasheet" display="DMG4800LSD Datasheet"/>
    <hyperlink ref="A108" r:id="rId_hyperlink_213" tooltip="DMG4822SSD" display="DMG4822SSD"/>
    <hyperlink ref="B108" r:id="rId_hyperlink_214" tooltip="DMG4822SSD Datasheet" display="DMG4822SSD Datasheet"/>
    <hyperlink ref="A109" r:id="rId_hyperlink_215" tooltip="DMG5802LFX" display="DMG5802LFX"/>
    <hyperlink ref="B109" r:id="rId_hyperlink_216" tooltip="DMG5802LFX Datasheet" display="DMG5802LFX Datasheet"/>
    <hyperlink ref="A110" r:id="rId_hyperlink_217" tooltip="DMG6301UDW" display="DMG6301UDW"/>
    <hyperlink ref="B110" r:id="rId_hyperlink_218" tooltip="DMG6301UDW Datasheet" display="DMG6301UDW Datasheet"/>
    <hyperlink ref="A111" r:id="rId_hyperlink_219" tooltip="DMG6302UDW" display="DMG6302UDW"/>
    <hyperlink ref="B111" r:id="rId_hyperlink_220" tooltip="DMG6302UDW Datasheet" display="DMG6302UDW Datasheet"/>
    <hyperlink ref="A112" r:id="rId_hyperlink_221" tooltip="DMG6601LVT" display="DMG6601LVT"/>
    <hyperlink ref="B112" r:id="rId_hyperlink_222" tooltip="DMG6601LVT Datasheet" display="DMG6601LVT Datasheet"/>
    <hyperlink ref="A113" r:id="rId_hyperlink_223" tooltip="DMG6898LSD" display="DMG6898LSD"/>
    <hyperlink ref="B113" r:id="rId_hyperlink_224" tooltip="DMG6898LSD Datasheet" display="DMG6898LSD Datasheet"/>
    <hyperlink ref="A114" r:id="rId_hyperlink_225" tooltip="DMG6968UDM" display="DMG6968UDM"/>
    <hyperlink ref="B114" r:id="rId_hyperlink_226" tooltip="DMG6968UDM Datasheet" display="DMG6968UDM Datasheet"/>
    <hyperlink ref="A115" r:id="rId_hyperlink_227" tooltip="DMG6968UTS" display="DMG6968UTS"/>
    <hyperlink ref="B115" r:id="rId_hyperlink_228" tooltip="DMG6968UTS Datasheet" display="DMG6968UTS Datasheet"/>
    <hyperlink ref="A116" r:id="rId_hyperlink_229" tooltip="DMG8601UFG" display="DMG8601UFG"/>
    <hyperlink ref="B116" r:id="rId_hyperlink_230" tooltip="DMG8601UFG Datasheet" display="DMG8601UFG Datasheet"/>
    <hyperlink ref="A117" r:id="rId_hyperlink_231" tooltip="DMG8822UTS" display="DMG8822UTS"/>
    <hyperlink ref="B117" r:id="rId_hyperlink_232" tooltip="DMG8822UTS Datasheet" display="DMG8822UTS Datasheet"/>
    <hyperlink ref="A118" r:id="rId_hyperlink_233" tooltip="DMG9926UDM" display="DMG9926UDM"/>
    <hyperlink ref="B118" r:id="rId_hyperlink_234" tooltip="DMG9926UDM Datasheet" display="DMG9926UDM Datasheet"/>
    <hyperlink ref="A119" r:id="rId_hyperlink_235" tooltip="DMG9926USD" display="DMG9926USD"/>
    <hyperlink ref="B119" r:id="rId_hyperlink_236" tooltip="DMG9926USD Datasheet" display="DMG9926USD Datasheet"/>
    <hyperlink ref="A120" r:id="rId_hyperlink_237" tooltip="DMG9933USD" display="DMG9933USD"/>
    <hyperlink ref="B120" r:id="rId_hyperlink_238" tooltip="DMG9933USD Datasheet" display="DMG9933USD Datasheet"/>
    <hyperlink ref="A121" r:id="rId_hyperlink_239" tooltip="DMGD7N45SSD" display="DMGD7N45SSD"/>
    <hyperlink ref="B121" r:id="rId_hyperlink_240" tooltip="DMGD7N45SSD Datasheet" display="DMGD7N45SSD Datasheet"/>
    <hyperlink ref="A122" r:id="rId_hyperlink_241" tooltip="DMN1001UCA10" display="DMN1001UCA10"/>
    <hyperlink ref="B122" r:id="rId_hyperlink_242" tooltip="DMN1001UCA10 Datasheet" display="DMN1001UCA10 Datasheet"/>
    <hyperlink ref="A123" r:id="rId_hyperlink_243" tooltip="DMN1002UCA6" display="DMN1002UCA6"/>
    <hyperlink ref="B123" r:id="rId_hyperlink_244" tooltip="DMN1002UCA6 Datasheet" display="DMN1002UCA6 Datasheet"/>
    <hyperlink ref="A124" r:id="rId_hyperlink_245" tooltip="DMN1003UCA6" display="DMN1003UCA6"/>
    <hyperlink ref="B124" r:id="rId_hyperlink_246" tooltip="DMN1003UCA6 Datasheet" display="DMN1003UCA6 Datasheet"/>
    <hyperlink ref="A125" r:id="rId_hyperlink_247" tooltip="DMN1006UCA6" display="DMN1006UCA6"/>
    <hyperlink ref="B125" r:id="rId_hyperlink_248" tooltip="DMN1006UCA6 Datasheet" display="DMN1006UCA6 Datasheet"/>
    <hyperlink ref="A126" r:id="rId_hyperlink_249" tooltip="DMN1025UFDB" display="DMN1025UFDB"/>
    <hyperlink ref="B126" r:id="rId_hyperlink_250" tooltip="DMN1025UFDB Datasheet" display="DMN1025UFDB Datasheet"/>
    <hyperlink ref="A127" r:id="rId_hyperlink_251" tooltip="DMN1029UFDB" display="DMN1029UFDB"/>
    <hyperlink ref="B127" r:id="rId_hyperlink_252" tooltip="DMN1029UFDB Datasheet" display="DMN1029UFDB Datasheet"/>
    <hyperlink ref="A128" r:id="rId_hyperlink_253" tooltip="DMN10H220LDV" display="DMN10H220LDV"/>
    <hyperlink ref="B128" r:id="rId_hyperlink_254" tooltip="DMN10H220LDV Datasheet" display="DMN10H220LDV Datasheet"/>
    <hyperlink ref="A129" r:id="rId_hyperlink_255" tooltip="DMN10H220LPDW" display="DMN10H220LPDW"/>
    <hyperlink ref="B129" r:id="rId_hyperlink_256" tooltip="DMN10H220LPDW Datasheet" display="DMN10H220LPDW Datasheet"/>
    <hyperlink ref="A130" r:id="rId_hyperlink_257" tooltip="DMN10H6D2LFDB" display="DMN10H6D2LFDB"/>
    <hyperlink ref="B130" r:id="rId_hyperlink_258" tooltip="DMN10H6D2LFDB Datasheet" display="DMN10H6D2LFDB Datasheet"/>
    <hyperlink ref="A131" r:id="rId_hyperlink_259" tooltip="DMN1150UFL3" display="DMN1150UFL3"/>
    <hyperlink ref="B131" r:id="rId_hyperlink_260" tooltip="DMN1150UFL3 Datasheet" display="DMN1150UFL3 Datasheet"/>
    <hyperlink ref="A132" r:id="rId_hyperlink_261" tooltip="DMN12M3UCA6" display="DMN12M3UCA6"/>
    <hyperlink ref="B132" r:id="rId_hyperlink_262" tooltip="DMN12M3UCA6 Datasheet" display="DMN12M3UCA6 Datasheet"/>
    <hyperlink ref="A133" r:id="rId_hyperlink_263" tooltip="DMN12M7UCA10" display="DMN12M7UCA10"/>
    <hyperlink ref="B133" r:id="rId_hyperlink_264" tooltip="DMN12M7UCA10 Datasheet" display="DMN12M7UCA10 Datasheet"/>
    <hyperlink ref="A134" r:id="rId_hyperlink_265" tooltip="DMN12M8UCA10" display="DMN12M8UCA10"/>
    <hyperlink ref="B134" r:id="rId_hyperlink_266" tooltip="DMN12M8UCA10 Datasheet" display="DMN12M8UCA10 Datasheet"/>
    <hyperlink ref="A135" r:id="rId_hyperlink_267" tooltip="DMN13M9UCA6" display="DMN13M9UCA6"/>
    <hyperlink ref="B135" r:id="rId_hyperlink_268" tooltip="DMN13M9UCA6 Datasheet" display="DMN13M9UCA6 Datasheet"/>
    <hyperlink ref="A136" r:id="rId_hyperlink_269" tooltip="DMN15M3UCA6" display="DMN15M3UCA6"/>
    <hyperlink ref="B136" r:id="rId_hyperlink_270" tooltip="DMN15M3UCA6 Datasheet" display="DMN15M3UCA6 Datasheet"/>
    <hyperlink ref="A137" r:id="rId_hyperlink_271" tooltip="DMN15M5UCA6" display="DMN15M5UCA6"/>
    <hyperlink ref="B137" r:id="rId_hyperlink_272" tooltip="DMN15M5UCA6 Datasheet" display="DMN15M5UCA6 Datasheet"/>
    <hyperlink ref="A138" r:id="rId_hyperlink_273" tooltip="DMN16M0UCA6" display="DMN16M0UCA6"/>
    <hyperlink ref="B138" r:id="rId_hyperlink_274" tooltip="DMN16M0UCA6 Datasheet" display="DMN16M0UCA6 Datasheet"/>
    <hyperlink ref="A139" r:id="rId_hyperlink_275" tooltip="DMN16M9UCA6" display="DMN16M9UCA6"/>
    <hyperlink ref="B139" r:id="rId_hyperlink_276" tooltip="DMN16M9UCA6 Datasheet" display="DMN16M9UCA6 Datasheet"/>
    <hyperlink ref="A140" r:id="rId_hyperlink_277" tooltip="DMN2004DMK" display="DMN2004DMK"/>
    <hyperlink ref="B140" r:id="rId_hyperlink_278" tooltip="DMN2004DMK Datasheet" display="DMN2004DMK Datasheet"/>
    <hyperlink ref="A141" r:id="rId_hyperlink_279" tooltip="DMN2004DWK" display="DMN2004DWK"/>
    <hyperlink ref="B141" r:id="rId_hyperlink_280" tooltip="DMN2004DWK Datasheet" display="DMN2004DWK Datasheet"/>
    <hyperlink ref="A142" r:id="rId_hyperlink_281" tooltip="DMN2004VK" display="DMN2004VK"/>
    <hyperlink ref="B142" r:id="rId_hyperlink_282" tooltip="DMN2004VK Datasheet" display="DMN2004VK Datasheet"/>
    <hyperlink ref="A143" r:id="rId_hyperlink_283" tooltip="DMN2005DLP4K" display="DMN2005DLP4K"/>
    <hyperlink ref="B143" r:id="rId_hyperlink_284" tooltip="DMN2005DLP4K Datasheet" display="DMN2005DLP4K Datasheet"/>
    <hyperlink ref="A144" r:id="rId_hyperlink_285" tooltip="DMN2008LFU" display="DMN2008LFU"/>
    <hyperlink ref="B144" r:id="rId_hyperlink_286" tooltip="DMN2008LFU Datasheet" display="DMN2008LFU Datasheet"/>
    <hyperlink ref="A145" r:id="rId_hyperlink_287" tooltip="DMN2009UCA4" display="DMN2009UCA4"/>
    <hyperlink ref="B145" r:id="rId_hyperlink_288" tooltip="DMN2009UCA4 Datasheet" display="DMN2009UCA4 Datasheet"/>
    <hyperlink ref="A146" r:id="rId_hyperlink_289" tooltip="DMN2011UFX" display="DMN2011UFX"/>
    <hyperlink ref="B146" r:id="rId_hyperlink_290" tooltip="DMN2011UFX Datasheet" display="DMN2011UFX Datasheet"/>
    <hyperlink ref="A147" r:id="rId_hyperlink_291" tooltip="DMN2012UCA6" display="DMN2012UCA6"/>
    <hyperlink ref="B147" r:id="rId_hyperlink_292" tooltip="DMN2012UCA6 Datasheet" display="DMN2012UCA6 Datasheet"/>
    <hyperlink ref="A148" r:id="rId_hyperlink_293" tooltip="DMN2013UFX" display="DMN2013UFX"/>
    <hyperlink ref="B148" r:id="rId_hyperlink_294" tooltip="DMN2013UFX Datasheet" display="DMN2013UFX Datasheet"/>
    <hyperlink ref="A149" r:id="rId_hyperlink_295" tooltip="DMN2014LHAB" display="DMN2014LHAB"/>
    <hyperlink ref="B149" r:id="rId_hyperlink_296" tooltip="DMN2014LHAB Datasheet" display="DMN2014LHAB Datasheet"/>
    <hyperlink ref="A150" r:id="rId_hyperlink_297" tooltip="DMN2016LFG" display="DMN2016LFG"/>
    <hyperlink ref="B150" r:id="rId_hyperlink_298" tooltip="DMN2016LFG Datasheet" display="DMN2016LFG Datasheet"/>
    <hyperlink ref="A151" r:id="rId_hyperlink_299" tooltip="DMN2016LHAB" display="DMN2016LHAB"/>
    <hyperlink ref="B151" r:id="rId_hyperlink_300" tooltip="DMN2016LHAB Datasheet" display="DMN2016LHAB Datasheet"/>
    <hyperlink ref="A152" r:id="rId_hyperlink_301" tooltip="DMN2016UFX" display="DMN2016UFX"/>
    <hyperlink ref="B152" r:id="rId_hyperlink_302" tooltip="DMN2016UFX Datasheet" display="DMN2016UFX Datasheet"/>
    <hyperlink ref="A153" r:id="rId_hyperlink_303" tooltip="DMN2016UTS" display="DMN2016UTS"/>
    <hyperlink ref="B153" r:id="rId_hyperlink_304" tooltip="DMN2016UTS Datasheet" display="DMN2016UTS Datasheet"/>
    <hyperlink ref="A154" r:id="rId_hyperlink_305" tooltip="DMN2019UTS" display="DMN2019UTS"/>
    <hyperlink ref="B154" r:id="rId_hyperlink_306" tooltip="DMN2019UTS Datasheet" display="DMN2019UTS Datasheet"/>
    <hyperlink ref="A155" r:id="rId_hyperlink_307" tooltip="DMN2022UNS" display="DMN2022UNS"/>
    <hyperlink ref="B155" r:id="rId_hyperlink_308" tooltip="DMN2022UNS Datasheet" display="DMN2022UNS Datasheet"/>
    <hyperlink ref="A156" r:id="rId_hyperlink_309" tooltip="DMN2023UCB4" display="DMN2023UCB4"/>
    <hyperlink ref="B156" r:id="rId_hyperlink_310" tooltip="DMN2023UCB4 Datasheet" display="DMN2023UCB4 Datasheet"/>
    <hyperlink ref="A157" r:id="rId_hyperlink_311" tooltip="DMN2024UDH" display="DMN2024UDH"/>
    <hyperlink ref="B157" r:id="rId_hyperlink_312" tooltip="DMN2024UDH Datasheet" display="DMN2024UDH Datasheet"/>
    <hyperlink ref="A158" r:id="rId_hyperlink_313" tooltip="DMN2024UFU" display="DMN2024UFU"/>
    <hyperlink ref="B158" r:id="rId_hyperlink_314" tooltip="DMN2024UFU Datasheet" display="DMN2024UFU Datasheet"/>
    <hyperlink ref="A159" r:id="rId_hyperlink_315" tooltip="DMN2024UFX" display="DMN2024UFX"/>
    <hyperlink ref="B159" r:id="rId_hyperlink_316" tooltip="DMN2024UFX Datasheet" display="DMN2024UFX Datasheet"/>
    <hyperlink ref="A160" r:id="rId_hyperlink_317" tooltip="DMN2024UTS" display="DMN2024UTS"/>
    <hyperlink ref="B160" r:id="rId_hyperlink_318" tooltip="DMN2024UTS Datasheet" display="DMN2024UTS Datasheet"/>
    <hyperlink ref="A161" r:id="rId_hyperlink_319" tooltip="DMN2024UVT" display="DMN2024UVT"/>
    <hyperlink ref="B161" r:id="rId_hyperlink_320" tooltip="DMN2024UVT Datasheet" display="DMN2024UVT Datasheet"/>
    <hyperlink ref="A162" r:id="rId_hyperlink_321" tooltip="DMN2024UVTQ" display="DMN2024UVTQ"/>
    <hyperlink ref="B162" r:id="rId_hyperlink_322" tooltip="DMN2024UVTQ Datasheet" display="DMN2024UVTQ Datasheet"/>
    <hyperlink ref="A163" r:id="rId_hyperlink_323" tooltip="DMN2025UFDB" display="DMN2025UFDB"/>
    <hyperlink ref="B163" r:id="rId_hyperlink_324" tooltip="DMN2025UFDB Datasheet" display="DMN2025UFDB Datasheet"/>
    <hyperlink ref="A164" r:id="rId_hyperlink_325" tooltip="DMN2028UFDH" display="DMN2028UFDH"/>
    <hyperlink ref="B164" r:id="rId_hyperlink_326" tooltip="DMN2028UFDH Datasheet" display="DMN2028UFDH Datasheet"/>
    <hyperlink ref="A165" r:id="rId_hyperlink_327" tooltip="DMN2028UFU" display="DMN2028UFU"/>
    <hyperlink ref="B165" r:id="rId_hyperlink_328" tooltip="DMN2028UFU Datasheet" display="DMN2028UFU Datasheet"/>
    <hyperlink ref="A166" r:id="rId_hyperlink_329" tooltip="DMN2029USD" display="DMN2029USD"/>
    <hyperlink ref="B166" r:id="rId_hyperlink_330" tooltip="DMN2029USD Datasheet" display="DMN2029USD Datasheet"/>
    <hyperlink ref="A167" r:id="rId_hyperlink_331" tooltip="DMN2030UCA4" display="DMN2030UCA4"/>
    <hyperlink ref="B167" r:id="rId_hyperlink_332" tooltip="DMN2030UCA4 Datasheet" display="DMN2030UCA4 Datasheet"/>
    <hyperlink ref="A168" r:id="rId_hyperlink_333" tooltip="DMN2036UCB4" display="DMN2036UCB4"/>
    <hyperlink ref="B168" r:id="rId_hyperlink_334" tooltip="DMN2036UCB4 Datasheet" display="DMN2036UCB4 Datasheet"/>
    <hyperlink ref="A169" r:id="rId_hyperlink_335" tooltip="DMN2040LTS" display="DMN2040LTS"/>
    <hyperlink ref="B169" r:id="rId_hyperlink_336" tooltip="DMN2040LTS Datasheet" display="DMN2040LTS Datasheet"/>
    <hyperlink ref="A170" r:id="rId_hyperlink_337" tooltip="DMN2041LSD" display="DMN2041LSD"/>
    <hyperlink ref="B170" r:id="rId_hyperlink_338" tooltip="DMN2041LSD Datasheet" display="DMN2041LSD Datasheet"/>
    <hyperlink ref="A171" r:id="rId_hyperlink_339" tooltip="DMN2041UFDB" display="DMN2041UFDB"/>
    <hyperlink ref="B171" r:id="rId_hyperlink_340" tooltip="DMN2041UFDB Datasheet" display="DMN2041UFDB Datasheet"/>
    <hyperlink ref="A172" r:id="rId_hyperlink_341" tooltip="DMN2041UVT" display="DMN2041UVT"/>
    <hyperlink ref="B172" r:id="rId_hyperlink_342" tooltip="DMN2041UVT Datasheet" display="DMN2041UVT Datasheet"/>
    <hyperlink ref="A173" r:id="rId_hyperlink_343" tooltip="DMN2046UVT" display="DMN2046UVT"/>
    <hyperlink ref="B173" r:id="rId_hyperlink_344" tooltip="DMN2046UVT Datasheet" display="DMN2046UVT Datasheet"/>
    <hyperlink ref="A174" r:id="rId_hyperlink_345" tooltip="DMN2050LFDB" display="DMN2050LFDB"/>
    <hyperlink ref="B174" r:id="rId_hyperlink_346" tooltip="DMN2050LFDB Datasheet" display="DMN2050LFDB Datasheet"/>
    <hyperlink ref="A175" r:id="rId_hyperlink_347" tooltip="DMN2053UFDB" display="DMN2053UFDB"/>
    <hyperlink ref="B175" r:id="rId_hyperlink_348" tooltip="DMN2053UFDB Datasheet" display="DMN2053UFDB Datasheet"/>
    <hyperlink ref="A176" r:id="rId_hyperlink_349" tooltip="DMN2053UFDBQ" display="DMN2053UFDBQ"/>
    <hyperlink ref="B176" r:id="rId_hyperlink_350" tooltip="DMN2053UFDBQ Datasheet" display="DMN2053UFDBQ Datasheet"/>
    <hyperlink ref="A177" r:id="rId_hyperlink_351" tooltip="DMN2053UVT" display="DMN2053UVT"/>
    <hyperlink ref="B177" r:id="rId_hyperlink_352" tooltip="DMN2053UVT Datasheet" display="DMN2053UVT Datasheet"/>
    <hyperlink ref="A178" r:id="rId_hyperlink_353" tooltip="DMN2053UVTQ" display="DMN2053UVTQ"/>
    <hyperlink ref="B178" r:id="rId_hyperlink_354" tooltip="DMN2053UVTQ Datasheet" display="DMN2053UVTQ Datasheet"/>
    <hyperlink ref="A179" r:id="rId_hyperlink_355" tooltip="DMN21D1UDA" display="DMN21D1UDA"/>
    <hyperlink ref="B179" r:id="rId_hyperlink_356" tooltip="DMN21D1UDA Datasheet" display="DMN21D1UDA Datasheet"/>
    <hyperlink ref="A180" r:id="rId_hyperlink_357" tooltip="DMN22M5UCA10" display="DMN22M5UCA10"/>
    <hyperlink ref="B180" r:id="rId_hyperlink_358" tooltip="DMN22M5UCA10 Datasheet" display="DMN22M5UCA10 Datasheet"/>
    <hyperlink ref="A181" r:id="rId_hyperlink_359" tooltip="DMN2300UFL4" display="DMN2300UFL4"/>
    <hyperlink ref="B181" r:id="rId_hyperlink_360" tooltip="DMN2300UFL4 Datasheet" display="DMN2300UFL4 Datasheet"/>
    <hyperlink ref="A182" r:id="rId_hyperlink_361" tooltip="DMN2300UFL4Q" display="DMN2300UFL4Q"/>
    <hyperlink ref="B182" r:id="rId_hyperlink_362" tooltip="DMN2300UFL4Q Datasheet" display="DMN2300UFL4Q Datasheet"/>
    <hyperlink ref="A183" r:id="rId_hyperlink_363" tooltip="DMN2400UV" display="DMN2400UV"/>
    <hyperlink ref="B183" r:id="rId_hyperlink_364" tooltip="DMN2400UV Datasheet" display="DMN2400UV Datasheet"/>
    <hyperlink ref="A184" r:id="rId_hyperlink_365" tooltip="DMN2710UDW" display="DMN2710UDW"/>
    <hyperlink ref="B184" r:id="rId_hyperlink_366" tooltip="DMN2710UDW Datasheet" display="DMN2710UDW Datasheet"/>
    <hyperlink ref="A185" r:id="rId_hyperlink_367" tooltip="DMN2710UDWQ" display="DMN2710UDWQ"/>
    <hyperlink ref="B185" r:id="rId_hyperlink_368" tooltip="DMN2710UDWQ Datasheet" display="DMN2710UDWQ Datasheet"/>
    <hyperlink ref="A186" r:id="rId_hyperlink_369" tooltip="DMN2710UV" display="DMN2710UV"/>
    <hyperlink ref="B186" r:id="rId_hyperlink_370" tooltip="DMN2710UV Datasheet" display="DMN2710UV Datasheet"/>
    <hyperlink ref="A187" r:id="rId_hyperlink_371" tooltip="DMN2710UVQ" display="DMN2710UVQ"/>
    <hyperlink ref="B187" r:id="rId_hyperlink_372" tooltip="DMN2710UVQ Datasheet" display="DMN2710UVQ Datasheet"/>
    <hyperlink ref="A188" r:id="rId_hyperlink_373" tooltip="DMN2990UDJ" display="DMN2990UDJ"/>
    <hyperlink ref="B188" r:id="rId_hyperlink_374" tooltip="DMN2990UDJ Datasheet" display="DMN2990UDJ Datasheet"/>
    <hyperlink ref="A189" r:id="rId_hyperlink_375" tooltip="DMN2990UDJQ" display="DMN2990UDJQ"/>
    <hyperlink ref="B189" r:id="rId_hyperlink_376" tooltip="DMN2990UDJQ Datasheet" display="DMN2990UDJQ Datasheet"/>
    <hyperlink ref="A190" r:id="rId_hyperlink_377" tooltip="DMN2991UDA" display="DMN2991UDA"/>
    <hyperlink ref="B190" r:id="rId_hyperlink_378" tooltip="DMN2991UDA Datasheet" display="DMN2991UDA Datasheet"/>
    <hyperlink ref="A191" r:id="rId_hyperlink_379" tooltip="DMN2991UDJ" display="DMN2991UDJ"/>
    <hyperlink ref="B191" r:id="rId_hyperlink_380" tooltip="DMN2991UDJ Datasheet" display="DMN2991UDJ Datasheet"/>
    <hyperlink ref="A192" r:id="rId_hyperlink_381" tooltip="DMN2991UDR4" display="DMN2991UDR4"/>
    <hyperlink ref="B192" r:id="rId_hyperlink_382" tooltip="DMN2991UDR4 Datasheet" display="DMN2991UDR4 Datasheet"/>
    <hyperlink ref="A193" r:id="rId_hyperlink_383" tooltip="DMN3006SCA6" display="DMN3006SCA6"/>
    <hyperlink ref="B193" r:id="rId_hyperlink_384" tooltip="DMN3006SCA6 Datasheet" display="DMN3006SCA6 Datasheet"/>
    <hyperlink ref="A194" r:id="rId_hyperlink_385" tooltip="DMN3008SCP10" display="DMN3008SCP10"/>
    <hyperlink ref="B194" r:id="rId_hyperlink_386" tooltip="DMN3008SCP10 Datasheet" display="DMN3008SCP10 Datasheet"/>
    <hyperlink ref="A195" r:id="rId_hyperlink_387" tooltip="DMN3012LEG" display="DMN3012LEG"/>
    <hyperlink ref="B195" r:id="rId_hyperlink_388" tooltip="DMN3012LEG Datasheet" display="DMN3012LEG Datasheet"/>
    <hyperlink ref="A196" r:id="rId_hyperlink_389" tooltip="DMN3012LFG" display="DMN3012LFG"/>
    <hyperlink ref="B196" r:id="rId_hyperlink_390" tooltip="DMN3012LFG Datasheet" display="DMN3012LFG Datasheet"/>
    <hyperlink ref="A197" r:id="rId_hyperlink_391" tooltip="DMN3013LDG" display="DMN3013LDG"/>
    <hyperlink ref="B197" r:id="rId_hyperlink_392" tooltip="DMN3013LDG Datasheet" display="DMN3013LDG Datasheet"/>
    <hyperlink ref="A198" r:id="rId_hyperlink_393" tooltip="DMN3013LFG" display="DMN3013LFG"/>
    <hyperlink ref="B198" r:id="rId_hyperlink_394" tooltip="DMN3013LFG Datasheet" display="DMN3013LFG Datasheet"/>
    <hyperlink ref="A199" r:id="rId_hyperlink_395" tooltip="DMN3015LSD" display="DMN3015LSD"/>
    <hyperlink ref="B199" r:id="rId_hyperlink_396" tooltip="DMN3015LSD Datasheet" display="DMN3015LSD Datasheet"/>
    <hyperlink ref="A200" r:id="rId_hyperlink_397" tooltip="DMN3016LDN" display="DMN3016LDN"/>
    <hyperlink ref="B200" r:id="rId_hyperlink_398" tooltip="DMN3016LDN Datasheet" display="DMN3016LDN Datasheet"/>
    <hyperlink ref="A201" r:id="rId_hyperlink_399" tooltip="DMN3016LDV" display="DMN3016LDV"/>
    <hyperlink ref="B201" r:id="rId_hyperlink_400" tooltip="DMN3016LDV Datasheet" display="DMN3016LDV Datasheet"/>
    <hyperlink ref="A202" r:id="rId_hyperlink_401" tooltip="DMN3018SSD" display="DMN3018SSD"/>
    <hyperlink ref="B202" r:id="rId_hyperlink_402" tooltip="DMN3018SSD Datasheet" display="DMN3018SSD Datasheet"/>
    <hyperlink ref="A203" r:id="rId_hyperlink_403" tooltip="DMN3022LDG" display="DMN3022LDG"/>
    <hyperlink ref="B203" r:id="rId_hyperlink_404" tooltip="DMN3022LDG Datasheet" display="DMN3022LDG Datasheet"/>
    <hyperlink ref="A204" r:id="rId_hyperlink_405" tooltip="DMN3022LFG" display="DMN3022LFG"/>
    <hyperlink ref="B204" r:id="rId_hyperlink_406" tooltip="DMN3022LFG Datasheet" display="DMN3022LFG Datasheet"/>
    <hyperlink ref="A205" r:id="rId_hyperlink_407" tooltip="DMN3024LSD" display="DMN3024LSD"/>
    <hyperlink ref="B205" r:id="rId_hyperlink_408" tooltip="DMN3024LSD Datasheet" display="DMN3024LSD Datasheet"/>
    <hyperlink ref="A206" r:id="rId_hyperlink_409" tooltip="DMN3032LFDB" display="DMN3032LFDB"/>
    <hyperlink ref="B206" r:id="rId_hyperlink_410" tooltip="DMN3032LFDB Datasheet" display="DMN3032LFDB Datasheet"/>
    <hyperlink ref="A207" r:id="rId_hyperlink_411" tooltip="DMN3032LFDBQ" display="DMN3032LFDBQ"/>
    <hyperlink ref="B207" r:id="rId_hyperlink_412" tooltip="DMN3032LFDBQ Datasheet" display="DMN3032LFDBQ Datasheet"/>
    <hyperlink ref="A208" r:id="rId_hyperlink_413" tooltip="DMN3032LFDBWQ" display="DMN3032LFDBWQ"/>
    <hyperlink ref="B208" r:id="rId_hyperlink_414" tooltip="DMN3032LFDBWQ Datasheet" display="DMN3032LFDBWQ Datasheet"/>
    <hyperlink ref="A209" r:id="rId_hyperlink_415" tooltip="DMN3033LSD" display="DMN3033LSD"/>
    <hyperlink ref="B209" r:id="rId_hyperlink_416" tooltip="DMN3033LSD Datasheet" display="DMN3033LSD Datasheet"/>
    <hyperlink ref="A210" r:id="rId_hyperlink_417" tooltip="DMN3033LSDQ" display="DMN3033LSDQ"/>
    <hyperlink ref="B210" r:id="rId_hyperlink_418" tooltip="DMN3033LSDQ Datasheet" display="DMN3033LSDQ Datasheet"/>
    <hyperlink ref="A211" r:id="rId_hyperlink_419" tooltip="DMN3035LWN" display="DMN3035LWN"/>
    <hyperlink ref="B211" r:id="rId_hyperlink_420" tooltip="DMN3035LWN Datasheet" display="DMN3035LWN Datasheet"/>
    <hyperlink ref="A212" r:id="rId_hyperlink_421" tooltip="DMN3055LFDB" display="DMN3055LFDB"/>
    <hyperlink ref="B212" r:id="rId_hyperlink_422" tooltip="DMN3055LFDB Datasheet" display="DMN3055LFDB Datasheet"/>
    <hyperlink ref="A213" r:id="rId_hyperlink_423" tooltip="DMN3055LFDBQ" display="DMN3055LFDBQ"/>
    <hyperlink ref="B213" r:id="rId_hyperlink_424" tooltip="DMN3055LFDBQ Datasheet" display="DMN3055LFDBQ Datasheet"/>
    <hyperlink ref="A214" r:id="rId_hyperlink_425" tooltip="DMN3060LVT" display="DMN3060LVT"/>
    <hyperlink ref="B214" r:id="rId_hyperlink_426" tooltip="DMN3060LVT Datasheet" display="DMN3060LVT Datasheet"/>
    <hyperlink ref="A215" r:id="rId_hyperlink_427" tooltip="DMN3061SVT" display="DMN3061SVT"/>
    <hyperlink ref="B215" r:id="rId_hyperlink_428" tooltip="DMN3061SVT Datasheet" display="DMN3061SVT Datasheet"/>
    <hyperlink ref="A216" r:id="rId_hyperlink_429" tooltip="DMN3061SVTQ" display="DMN3061SVTQ"/>
    <hyperlink ref="B216" r:id="rId_hyperlink_430" tooltip="DMN3061SVTQ Datasheet" display="DMN3061SVTQ Datasheet"/>
    <hyperlink ref="A217" r:id="rId_hyperlink_431" tooltip="DMN3135LVT" display="DMN3135LVT"/>
    <hyperlink ref="B217" r:id="rId_hyperlink_432" tooltip="DMN3135LVT Datasheet" display="DMN3135LVT Datasheet"/>
    <hyperlink ref="A218" r:id="rId_hyperlink_433" tooltip="DMN3190LDW" display="DMN3190LDW"/>
    <hyperlink ref="B218" r:id="rId_hyperlink_434" tooltip="DMN3190LDW Datasheet" display="DMN3190LDW Datasheet"/>
    <hyperlink ref="A219" r:id="rId_hyperlink_435" tooltip="DMN3190LDWQ" display="DMN3190LDWQ"/>
    <hyperlink ref="B219" r:id="rId_hyperlink_436" tooltip="DMN3190LDWQ Datasheet" display="DMN3190LDWQ Datasheet"/>
    <hyperlink ref="A220" r:id="rId_hyperlink_437" tooltip="DMN31D5UDA" display="DMN31D5UDA"/>
    <hyperlink ref="B220" r:id="rId_hyperlink_438" tooltip="DMN31D5UDA Datasheet" display="DMN31D5UDA Datasheet"/>
    <hyperlink ref="A221" r:id="rId_hyperlink_439" tooltip="DMN31D5UDAQ" display="DMN31D5UDAQ"/>
    <hyperlink ref="B221" r:id="rId_hyperlink_440" tooltip="DMN31D5UDAQ Datasheet" display="DMN31D5UDAQ Datasheet"/>
    <hyperlink ref="A222" r:id="rId_hyperlink_441" tooltip="DMN31D5UDJ" display="DMN31D5UDJ"/>
    <hyperlink ref="B222" r:id="rId_hyperlink_442" tooltip="DMN31D5UDJ Datasheet" display="DMN31D5UDJ Datasheet"/>
    <hyperlink ref="A223" r:id="rId_hyperlink_443" tooltip="DMN31D5UDW" display="DMN31D5UDW"/>
    <hyperlink ref="B223" r:id="rId_hyperlink_444" tooltip="DMN31D5UDW Datasheet" display="DMN31D5UDW Datasheet"/>
    <hyperlink ref="A224" r:id="rId_hyperlink_445" tooltip="DMN3270UVT" display="DMN3270UVT"/>
    <hyperlink ref="B224" r:id="rId_hyperlink_446" tooltip="DMN3270UVT Datasheet" display="DMN3270UVT Datasheet"/>
    <hyperlink ref="A225" r:id="rId_hyperlink_447" tooltip="DMN32D0LV" display="DMN32D0LV"/>
    <hyperlink ref="B225" r:id="rId_hyperlink_448" tooltip="DMN32D0LV Datasheet" display="DMN32D0LV Datasheet"/>
    <hyperlink ref="A226" r:id="rId_hyperlink_449" tooltip="DMN32D0LVQ" display="DMN32D0LVQ"/>
    <hyperlink ref="B226" r:id="rId_hyperlink_450" tooltip="DMN32D0LVQ Datasheet" display="DMN32D0LVQ Datasheet"/>
    <hyperlink ref="A227" r:id="rId_hyperlink_451" tooltip="DMN32D2LDF" display="DMN32D2LDF"/>
    <hyperlink ref="B227" r:id="rId_hyperlink_452" tooltip="DMN32D2LDF Datasheet" display="DMN32D2LDF Datasheet"/>
    <hyperlink ref="A228" r:id="rId_hyperlink_453" tooltip="DMN32D4SDW" display="DMN32D4SDW"/>
    <hyperlink ref="B228" r:id="rId_hyperlink_454" tooltip="DMN32D4SDW Datasheet" display="DMN32D4SDW Datasheet"/>
    <hyperlink ref="A229" r:id="rId_hyperlink_455" tooltip="DMN3350LDW" display="DMN3350LDW"/>
    <hyperlink ref="B229" r:id="rId_hyperlink_456" tooltip="DMN3350LDW Datasheet" display="DMN3350LDW Datasheet"/>
    <hyperlink ref="A230" r:id="rId_hyperlink_457" tooltip="DMN3350LDWQ" display="DMN3350LDWQ"/>
    <hyperlink ref="B230" r:id="rId_hyperlink_458" tooltip="DMN3350LDWQ Datasheet" display="DMN3350LDWQ Datasheet"/>
    <hyperlink ref="A231" r:id="rId_hyperlink_459" tooltip="DMN33D8LDW" display="DMN33D8LDW"/>
    <hyperlink ref="B231" r:id="rId_hyperlink_460" tooltip="DMN33D8LDW Datasheet" display="DMN33D8LDW Datasheet"/>
    <hyperlink ref="A232" r:id="rId_hyperlink_461" tooltip="DMN33D8LDWQ" display="DMN33D8LDWQ"/>
    <hyperlink ref="B232" r:id="rId_hyperlink_462" tooltip="DMN33D8LDWQ Datasheet" display="DMN33D8LDWQ Datasheet"/>
    <hyperlink ref="A233" r:id="rId_hyperlink_463" tooltip="DMN33D8LV" display="DMN33D8LV"/>
    <hyperlink ref="B233" r:id="rId_hyperlink_464" tooltip="DMN33D8LV Datasheet" display="DMN33D8LV Datasheet"/>
    <hyperlink ref="A234" r:id="rId_hyperlink_465" tooltip="DMN33D8LVQ" display="DMN33D8LVQ"/>
    <hyperlink ref="B234" r:id="rId_hyperlink_466" tooltip="DMN33D8LVQ Datasheet" display="DMN33D8LVQ Datasheet"/>
    <hyperlink ref="A235" r:id="rId_hyperlink_467" tooltip="DMN33D9LV" display="DMN33D9LV"/>
    <hyperlink ref="B235" r:id="rId_hyperlink_468" tooltip="DMN33D9LV Datasheet" display="DMN33D9LV Datasheet"/>
    <hyperlink ref="A236" r:id="rId_hyperlink_469" tooltip="DMN3401LDW" display="DMN3401LDW"/>
    <hyperlink ref="B236" r:id="rId_hyperlink_470" tooltip="DMN3401LDW Datasheet" display="DMN3401LDW Datasheet"/>
    <hyperlink ref="A237" r:id="rId_hyperlink_471" tooltip="DMN3401LDWQ" display="DMN3401LDWQ"/>
    <hyperlink ref="B237" r:id="rId_hyperlink_472" tooltip="DMN3401LDWQ Datasheet" display="DMN3401LDWQ Datasheet"/>
    <hyperlink ref="A238" r:id="rId_hyperlink_473" tooltip="DMN3401LV" display="DMN3401LV"/>
    <hyperlink ref="B238" r:id="rId_hyperlink_474" tooltip="DMN3401LV Datasheet" display="DMN3401LV Datasheet"/>
    <hyperlink ref="A239" r:id="rId_hyperlink_475" tooltip="DMN3401LVQ" display="DMN3401LVQ"/>
    <hyperlink ref="B239" r:id="rId_hyperlink_476" tooltip="DMN3401LVQ Datasheet" display="DMN3401LVQ Datasheet"/>
    <hyperlink ref="A240" r:id="rId_hyperlink_477" tooltip="DMN3732UVT" display="DMN3732UVT"/>
    <hyperlink ref="B240" r:id="rId_hyperlink_478" tooltip="DMN3732UVT Datasheet" display="DMN3732UVT Datasheet"/>
    <hyperlink ref="A241" r:id="rId_hyperlink_479" tooltip="DMN3732UVTQ" display="DMN3732UVTQ"/>
    <hyperlink ref="B241" r:id="rId_hyperlink_480" tooltip="DMN3732UVTQ Datasheet" display="DMN3732UVTQ Datasheet"/>
    <hyperlink ref="A242" r:id="rId_hyperlink_481" tooltip="DMN4026SSD" display="DMN4026SSD"/>
    <hyperlink ref="B242" r:id="rId_hyperlink_482" tooltip="DMN4026SSD Datasheet" display="DMN4026SSD Datasheet"/>
    <hyperlink ref="A243" r:id="rId_hyperlink_483" tooltip="DMN4027SSD" display="DMN4027SSD"/>
    <hyperlink ref="B243" r:id="rId_hyperlink_484" tooltip="DMN4027SSD Datasheet" display="DMN4027SSD Datasheet"/>
    <hyperlink ref="A244" r:id="rId_hyperlink_485" tooltip="DMN4031SSDQ" display="DMN4031SSDQ"/>
    <hyperlink ref="B244" r:id="rId_hyperlink_486" tooltip="DMN4031SSDQ Datasheet" display="DMN4031SSDQ Datasheet"/>
    <hyperlink ref="A245" r:id="rId_hyperlink_487" tooltip="DMN4034SSD" display="DMN4034SSD"/>
    <hyperlink ref="B245" r:id="rId_hyperlink_488" tooltip="DMN4034SSD Datasheet" display="DMN4034SSD Datasheet"/>
    <hyperlink ref="A246" r:id="rId_hyperlink_489" tooltip="DMN52D0UDM" display="DMN52D0UDM"/>
    <hyperlink ref="B246" r:id="rId_hyperlink_490" tooltip="DMN52D0UDM Datasheet" display="DMN52D0UDM Datasheet"/>
    <hyperlink ref="A247" r:id="rId_hyperlink_491" tooltip="DMN52D0UDMQ" display="DMN52D0UDMQ"/>
    <hyperlink ref="B247" r:id="rId_hyperlink_492" tooltip="DMN52D0UDMQ Datasheet" display="DMN52D0UDMQ Datasheet"/>
    <hyperlink ref="A248" r:id="rId_hyperlink_493" tooltip="DMN52D0UDW" display="DMN52D0UDW"/>
    <hyperlink ref="B248" r:id="rId_hyperlink_494" tooltip="DMN52D0UDW Datasheet" display="DMN52D0UDW Datasheet"/>
    <hyperlink ref="A249" r:id="rId_hyperlink_495" tooltip="DMN52D0UDWQ" display="DMN52D0UDWQ"/>
    <hyperlink ref="B249" r:id="rId_hyperlink_496" tooltip="DMN52D0UDWQ Datasheet" display="DMN52D0UDWQ Datasheet"/>
    <hyperlink ref="A250" r:id="rId_hyperlink_497" tooltip="DMN52D0UV" display="DMN52D0UV"/>
    <hyperlink ref="B250" r:id="rId_hyperlink_498" tooltip="DMN52D0UV Datasheet" display="DMN52D0UV Datasheet"/>
    <hyperlink ref="A251" r:id="rId_hyperlink_499" tooltip="DMN52D0UVA" display="DMN52D0UVA"/>
    <hyperlink ref="B251" r:id="rId_hyperlink_500" tooltip="DMN52D0UVA Datasheet" display="DMN52D0UVA Datasheet"/>
    <hyperlink ref="A252" r:id="rId_hyperlink_501" tooltip="DMN52D0UVQ" display="DMN52D0UVQ"/>
    <hyperlink ref="B252" r:id="rId_hyperlink_502" tooltip="DMN52D0UVQ Datasheet" display="DMN52D0UVQ Datasheet"/>
    <hyperlink ref="A253" r:id="rId_hyperlink_503" tooltip="DMN52D0UVT" display="DMN52D0UVT"/>
    <hyperlink ref="B253" r:id="rId_hyperlink_504" tooltip="DMN52D0UVT Datasheet" display="DMN52D0UVT Datasheet"/>
    <hyperlink ref="A254" r:id="rId_hyperlink_505" tooltip="DMN52D0UVTQ" display="DMN52D0UVTQ"/>
    <hyperlink ref="B254" r:id="rId_hyperlink_506" tooltip="DMN52D0UVTQ Datasheet" display="DMN52D0UVTQ Datasheet"/>
    <hyperlink ref="A255" r:id="rId_hyperlink_507" tooltip="DMN53D0LDW" display="DMN53D0LDW"/>
    <hyperlink ref="B255" r:id="rId_hyperlink_508" tooltip="DMN53D0LDW Datasheet" display="DMN53D0LDW Datasheet"/>
    <hyperlink ref="A256" r:id="rId_hyperlink_509" tooltip="DMN53D0LDWQ" display="DMN53D0LDWQ"/>
    <hyperlink ref="B256" r:id="rId_hyperlink_510" tooltip="DMN53D0LDWQ Datasheet" display="DMN53D0LDWQ Datasheet"/>
    <hyperlink ref="A257" r:id="rId_hyperlink_511" tooltip="DMN53D0LV" display="DMN53D0LV"/>
    <hyperlink ref="B257" r:id="rId_hyperlink_512" tooltip="DMN53D0LV Datasheet" display="DMN53D0LV Datasheet"/>
    <hyperlink ref="A258" r:id="rId_hyperlink_513" tooltip="DMN601DMK" display="DMN601DMK"/>
    <hyperlink ref="B258" r:id="rId_hyperlink_514" tooltip="DMN601DMK Datasheet" display="DMN601DMK Datasheet"/>
    <hyperlink ref="A259" r:id="rId_hyperlink_515" tooltip="DMN601DWK" display="DMN601DWK"/>
    <hyperlink ref="B259" r:id="rId_hyperlink_516" tooltip="DMN601DWK Datasheet" display="DMN601DWK Datasheet"/>
    <hyperlink ref="A260" r:id="rId_hyperlink_517" tooltip="DMN601DWKQ" display="DMN601DWKQ"/>
    <hyperlink ref="B260" r:id="rId_hyperlink_518" tooltip="DMN601DWKQ Datasheet" display="DMN601DWKQ Datasheet"/>
    <hyperlink ref="A261" r:id="rId_hyperlink_519" tooltip="DMN601VKQ" display="DMN601VKQ"/>
    <hyperlink ref="B261" r:id="rId_hyperlink_520" tooltip="DMN601VKQ Datasheet" display="DMN601VKQ Datasheet"/>
    <hyperlink ref="A262" r:id="rId_hyperlink_521" tooltip="DMN6022SSD" display="DMN6022SSD"/>
    <hyperlink ref="B262" r:id="rId_hyperlink_522" tooltip="DMN6022SSD Datasheet" display="DMN6022SSD Datasheet"/>
    <hyperlink ref="A263" r:id="rId_hyperlink_523" tooltip="DMN6040SSD" display="DMN6040SSD"/>
    <hyperlink ref="B263" r:id="rId_hyperlink_524" tooltip="DMN6040SSD Datasheet" display="DMN6040SSD Datasheet"/>
    <hyperlink ref="A264" r:id="rId_hyperlink_525" tooltip="DMN6040SSDQ" display="DMN6040SSDQ"/>
    <hyperlink ref="B264" r:id="rId_hyperlink_526" tooltip="DMN6040SSDQ Datasheet" display="DMN6040SSDQ Datasheet"/>
    <hyperlink ref="A265" r:id="rId_hyperlink_527" tooltip="DMN6066SSD" display="DMN6066SSD"/>
    <hyperlink ref="B265" r:id="rId_hyperlink_528" tooltip="DMN6066SSD Datasheet" display="DMN6066SSD Datasheet"/>
    <hyperlink ref="A266" r:id="rId_hyperlink_529" tooltip="DMN6070SSD" display="DMN6070SSD"/>
    <hyperlink ref="B266" r:id="rId_hyperlink_530" tooltip="DMN6070SSD Datasheet" display="DMN6070SSD Datasheet"/>
    <hyperlink ref="A267" r:id="rId_hyperlink_531" tooltip="DMN6070SSDQ" display="DMN6070SSDQ"/>
    <hyperlink ref="B267" r:id="rId_hyperlink_532" tooltip="DMN6070SSDQ Datasheet" display="DMN6070SSDQ Datasheet"/>
    <hyperlink ref="A268" r:id="rId_hyperlink_533" tooltip="DMN61D8LVT" display="DMN61D8LVT"/>
    <hyperlink ref="B268" r:id="rId_hyperlink_534" tooltip="DMN61D8LVT Datasheet" display="DMN61D8LVT Datasheet"/>
    <hyperlink ref="A269" r:id="rId_hyperlink_535" tooltip="DMN61D8LVTQ" display="DMN61D8LVTQ"/>
    <hyperlink ref="B269" r:id="rId_hyperlink_536" tooltip="DMN61D8LVTQ Datasheet" display="DMN61D8LVTQ Datasheet"/>
    <hyperlink ref="A270" r:id="rId_hyperlink_537" tooltip="DMN61D9UDWQ" display="DMN61D9UDWQ"/>
    <hyperlink ref="B270" r:id="rId_hyperlink_538" tooltip="DMN61D9UDWQ Datasheet" display="DMN61D9UDWQ Datasheet"/>
    <hyperlink ref="A271" r:id="rId_hyperlink_539" tooltip="DMN62D0UDW" display="DMN62D0UDW"/>
    <hyperlink ref="B271" r:id="rId_hyperlink_540" tooltip="DMN62D0UDW Datasheet" display="DMN62D0UDW Datasheet"/>
    <hyperlink ref="A272" r:id="rId_hyperlink_541" tooltip="DMN62D0UDWQ" display="DMN62D0UDWQ"/>
    <hyperlink ref="B272" r:id="rId_hyperlink_542" tooltip="DMN62D0UDWQ Datasheet" display="DMN62D0UDWQ Datasheet"/>
    <hyperlink ref="A273" r:id="rId_hyperlink_543" tooltip="DMN62D4LDW" display="DMN62D4LDW"/>
    <hyperlink ref="B273" r:id="rId_hyperlink_544" tooltip="DMN62D4LDW Datasheet" display="DMN62D4LDW Datasheet"/>
    <hyperlink ref="A274" r:id="rId_hyperlink_545" tooltip="DMN63D1LDW" display="DMN63D1LDW"/>
    <hyperlink ref="B274" r:id="rId_hyperlink_546" tooltip="DMN63D1LDW Datasheet" display="DMN63D1LDW Datasheet"/>
    <hyperlink ref="A275" r:id="rId_hyperlink_547" tooltip="DMN63D1LV" display="DMN63D1LV"/>
    <hyperlink ref="B275" r:id="rId_hyperlink_548" tooltip="DMN63D1LV Datasheet" display="DMN63D1LV Datasheet"/>
    <hyperlink ref="A276" r:id="rId_hyperlink_549" tooltip="DMN63D1LVQ" display="DMN63D1LVQ"/>
    <hyperlink ref="B276" r:id="rId_hyperlink_550" tooltip="DMN63D1LVQ Datasheet" display="DMN63D1LVQ Datasheet"/>
    <hyperlink ref="A277" r:id="rId_hyperlink_551" tooltip="DMN63D8LDW" display="DMN63D8LDW"/>
    <hyperlink ref="B277" r:id="rId_hyperlink_552" tooltip="DMN63D8LDW Datasheet" display="DMN63D8LDW Datasheet"/>
    <hyperlink ref="A278" r:id="rId_hyperlink_553" tooltip="DMN63D8LV" display="DMN63D8LV"/>
    <hyperlink ref="B278" r:id="rId_hyperlink_554" tooltip="DMN63D8LV Datasheet" display="DMN63D8LV Datasheet"/>
    <hyperlink ref="A279" r:id="rId_hyperlink_555" tooltip="DMN65D8LDW" display="DMN65D8LDW"/>
    <hyperlink ref="B279" r:id="rId_hyperlink_556" tooltip="DMN65D8LDW Datasheet" display="DMN65D8LDW Datasheet"/>
    <hyperlink ref="A280" r:id="rId_hyperlink_557" tooltip="DMN65D8LDWQ" display="DMN65D8LDWQ"/>
    <hyperlink ref="B280" r:id="rId_hyperlink_558" tooltip="DMN65D8LDWQ Datasheet" display="DMN65D8LDWQ Datasheet"/>
    <hyperlink ref="A281" r:id="rId_hyperlink_559" tooltip="DMN66D0LDW" display="DMN66D0LDW"/>
    <hyperlink ref="B281" r:id="rId_hyperlink_560" tooltip="DMN66D0LDW Datasheet" display="DMN66D0LDW Datasheet"/>
    <hyperlink ref="A282" r:id="rId_hyperlink_561" tooltip="DMN66D0LDWQ" display="DMN66D0LDWQ"/>
    <hyperlink ref="B282" r:id="rId_hyperlink_562" tooltip="DMN66D0LDWQ Datasheet" display="DMN66D0LDWQ Datasheet"/>
    <hyperlink ref="A283" r:id="rId_hyperlink_563" tooltip="DMN67D8LDW" display="DMN67D8LDW"/>
    <hyperlink ref="B283" r:id="rId_hyperlink_564" tooltip="DMN67D8LDW Datasheet" display="DMN67D8LDW Datasheet"/>
    <hyperlink ref="A284" r:id="rId_hyperlink_565" tooltip="DMNH4015SSD" display="DMNH4015SSD"/>
    <hyperlink ref="B284" r:id="rId_hyperlink_566" tooltip="DMNH4015SSD Datasheet" display="DMNH4015SSD Datasheet"/>
    <hyperlink ref="A285" r:id="rId_hyperlink_567" tooltip="DMNH4015SSDQ" display="DMNH4015SSDQ"/>
    <hyperlink ref="B285" r:id="rId_hyperlink_568" tooltip="DMNH4015SSDQ Datasheet" display="DMNH4015SSDQ Datasheet"/>
    <hyperlink ref="A286" r:id="rId_hyperlink_569" tooltip="DMNH4026SSD" display="DMNH4026SSD"/>
    <hyperlink ref="B286" r:id="rId_hyperlink_570" tooltip="DMNH4026SSD Datasheet" display="DMNH4026SSD Datasheet"/>
    <hyperlink ref="A287" r:id="rId_hyperlink_571" tooltip="DMNH4026SSDQ" display="DMNH4026SSDQ"/>
    <hyperlink ref="B287" r:id="rId_hyperlink_572" tooltip="DMNH4026SSDQ Datasheet" display="DMNH4026SSDQ Datasheet"/>
    <hyperlink ref="A288" r:id="rId_hyperlink_573" tooltip="DMNH6021SPD" display="DMNH6021SPD"/>
    <hyperlink ref="B288" r:id="rId_hyperlink_574" tooltip="DMNH6021SPD Datasheet" display="DMNH6021SPD Datasheet"/>
    <hyperlink ref="A289" r:id="rId_hyperlink_575" tooltip="DMNH6021SPDQ" display="DMNH6021SPDQ"/>
    <hyperlink ref="B289" r:id="rId_hyperlink_576" tooltip="DMNH6021SPDQ Datasheet" display="DMNH6021SPDQ Datasheet"/>
    <hyperlink ref="A290" r:id="rId_hyperlink_577" tooltip="DMNH6021SPDW" display="DMNH6021SPDW"/>
    <hyperlink ref="B290" r:id="rId_hyperlink_578" tooltip="DMNH6021SPDW Datasheet" display="DMNH6021SPDW Datasheet"/>
    <hyperlink ref="A291" r:id="rId_hyperlink_579" tooltip="DMNH6021SPDWQ" display="DMNH6021SPDWQ"/>
    <hyperlink ref="B291" r:id="rId_hyperlink_580" tooltip="DMNH6021SPDWQ Datasheet" display="DMNH6021SPDWQ Datasheet"/>
    <hyperlink ref="A292" r:id="rId_hyperlink_581" tooltip="DMNH6022SSD" display="DMNH6022SSD"/>
    <hyperlink ref="B292" r:id="rId_hyperlink_582" tooltip="DMNH6022SSD Datasheet" display="DMNH6022SSD Datasheet"/>
    <hyperlink ref="A293" r:id="rId_hyperlink_583" tooltip="DMNH6022SSDQ" display="DMNH6022SSDQ"/>
    <hyperlink ref="B293" r:id="rId_hyperlink_584" tooltip="DMNH6022SSDQ Datasheet" display="DMNH6022SSDQ Datasheet"/>
    <hyperlink ref="A294" r:id="rId_hyperlink_585" tooltip="DMNH6035SPDW" display="DMNH6035SPDW"/>
    <hyperlink ref="B294" r:id="rId_hyperlink_586" tooltip="DMNH6035SPDW Datasheet" display="DMNH6035SPDW Datasheet"/>
    <hyperlink ref="A295" r:id="rId_hyperlink_587" tooltip="DMNH6035SPDWQ" display="DMNH6035SPDWQ"/>
    <hyperlink ref="B295" r:id="rId_hyperlink_588" tooltip="DMNH6035SPDWQ Datasheet" display="DMNH6035SPDWQ Datasheet"/>
    <hyperlink ref="A296" r:id="rId_hyperlink_589" tooltip="DMNH6042SPD" display="DMNH6042SPD"/>
    <hyperlink ref="B296" r:id="rId_hyperlink_590" tooltip="DMNH6042SPD Datasheet" display="DMNH6042SPD Datasheet"/>
    <hyperlink ref="A297" r:id="rId_hyperlink_591" tooltip="DMNH6042SPDQ" display="DMNH6042SPDQ"/>
    <hyperlink ref="B297" r:id="rId_hyperlink_592" tooltip="DMNH6042SPDQ Datasheet" display="DMNH6042SPDQ Datasheet"/>
    <hyperlink ref="A298" r:id="rId_hyperlink_593" tooltip="DMNH6042SSD" display="DMNH6042SSD"/>
    <hyperlink ref="B298" r:id="rId_hyperlink_594" tooltip="DMNH6042SSD Datasheet" display="DMNH6042SSD Datasheet"/>
    <hyperlink ref="A299" r:id="rId_hyperlink_595" tooltip="DMNH6042SSDQ" display="DMNH6042SSDQ"/>
    <hyperlink ref="B299" r:id="rId_hyperlink_596" tooltip="DMNH6042SSDQ Datasheet" display="DMNH6042SSDQ Datasheet"/>
    <hyperlink ref="A300" r:id="rId_hyperlink_597" tooltip="DMNH6065SPDW" display="DMNH6065SPDW"/>
    <hyperlink ref="B300" r:id="rId_hyperlink_598" tooltip="DMNH6065SPDW Datasheet" display="DMNH6065SPDW Datasheet"/>
    <hyperlink ref="A301" r:id="rId_hyperlink_599" tooltip="DMNH6065SPDWQ" display="DMNH6065SPDWQ"/>
    <hyperlink ref="B301" r:id="rId_hyperlink_600" tooltip="DMNH6065SPDWQ Datasheet" display="DMNH6065SPDWQ Datasheet"/>
    <hyperlink ref="A302" r:id="rId_hyperlink_601" tooltip="DMNH6065SSD" display="DMNH6065SSD"/>
    <hyperlink ref="B302" r:id="rId_hyperlink_602" tooltip="DMNH6065SSD Datasheet" display="DMNH6065SSD Datasheet"/>
    <hyperlink ref="A303" r:id="rId_hyperlink_603" tooltip="DMNH6065SSDQ" display="DMNH6065SSDQ"/>
    <hyperlink ref="B303" r:id="rId_hyperlink_604" tooltip="DMNH6065SSDQ Datasheet" display="DMNH6065SSDQ Datasheet"/>
    <hyperlink ref="A304" r:id="rId_hyperlink_605" tooltip="DMP1046UFDB" display="DMP1046UFDB"/>
    <hyperlink ref="B304" r:id="rId_hyperlink_606" tooltip="DMP1046UFDB Datasheet" display="DMP1046UFDB Datasheet"/>
    <hyperlink ref="A305" r:id="rId_hyperlink_607" tooltip="DMP1055UFDB" display="DMP1055UFDB"/>
    <hyperlink ref="B305" r:id="rId_hyperlink_608" tooltip="DMP1055UFDB Datasheet" display="DMP1055UFDB Datasheet"/>
    <hyperlink ref="A306" r:id="rId_hyperlink_609" tooltip="DMP2004DMK" display="DMP2004DMK"/>
    <hyperlink ref="B306" r:id="rId_hyperlink_610" tooltip="DMP2004DMK Datasheet" display="DMP2004DMK Datasheet"/>
    <hyperlink ref="A307" r:id="rId_hyperlink_611" tooltip="DMP2004DWK" display="DMP2004DWK"/>
    <hyperlink ref="B307" r:id="rId_hyperlink_612" tooltip="DMP2004DWK Datasheet" display="DMP2004DWK Datasheet"/>
    <hyperlink ref="A308" r:id="rId_hyperlink_613" tooltip="DMP2004VK" display="DMP2004VK"/>
    <hyperlink ref="B308" r:id="rId_hyperlink_614" tooltip="DMP2004VK Datasheet" display="DMP2004VK Datasheet"/>
    <hyperlink ref="A309" r:id="rId_hyperlink_615" tooltip="DMP2035UTS" display="DMP2035UTS"/>
    <hyperlink ref="B309" r:id="rId_hyperlink_616" tooltip="DMP2035UTS Datasheet" display="DMP2035UTS Datasheet"/>
    <hyperlink ref="A310" r:id="rId_hyperlink_617" tooltip="DMP2040UND" display="DMP2040UND"/>
    <hyperlink ref="B310" r:id="rId_hyperlink_618" tooltip="DMP2040UND Datasheet" display="DMP2040UND Datasheet"/>
    <hyperlink ref="A311" r:id="rId_hyperlink_619" tooltip="DMP2040USD" display="DMP2040USD"/>
    <hyperlink ref="B311" r:id="rId_hyperlink_620" tooltip="DMP2040USD Datasheet" display="DMP2040USD Datasheet"/>
    <hyperlink ref="A312" r:id="rId_hyperlink_621" tooltip="DMP2045UFDB" display="DMP2045UFDB"/>
    <hyperlink ref="B312" r:id="rId_hyperlink_622" tooltip="DMP2045UFDB Datasheet" display="DMP2045UFDB Datasheet"/>
    <hyperlink ref="A313" r:id="rId_hyperlink_623" tooltip="DMP2065UFDB" display="DMP2065UFDB"/>
    <hyperlink ref="B313" r:id="rId_hyperlink_624" tooltip="DMP2065UFDB Datasheet" display="DMP2065UFDB Datasheet"/>
    <hyperlink ref="A314" r:id="rId_hyperlink_625" tooltip="DMP2075UFDB" display="DMP2075UFDB"/>
    <hyperlink ref="B314" r:id="rId_hyperlink_626" tooltip="DMP2075UFDB Datasheet" display="DMP2075UFDB Datasheet"/>
    <hyperlink ref="A315" r:id="rId_hyperlink_627" tooltip="DMP2090UFDB" display="DMP2090UFDB"/>
    <hyperlink ref="B315" r:id="rId_hyperlink_628" tooltip="DMP2090UFDB Datasheet" display="DMP2090UFDB Datasheet"/>
    <hyperlink ref="A316" r:id="rId_hyperlink_629" tooltip="DMP2100UFU" display="DMP2100UFU"/>
    <hyperlink ref="B316" r:id="rId_hyperlink_630" tooltip="DMP2100UFU Datasheet" display="DMP2100UFU Datasheet"/>
    <hyperlink ref="A317" r:id="rId_hyperlink_631" tooltip="DMP2110UFDB" display="DMP2110UFDB"/>
    <hyperlink ref="B317" r:id="rId_hyperlink_632" tooltip="DMP2110UFDB Datasheet" display="DMP2110UFDB Datasheet"/>
    <hyperlink ref="A318" r:id="rId_hyperlink_633" tooltip="DMP2110UFDBQ" display="DMP2110UFDBQ"/>
    <hyperlink ref="B318" r:id="rId_hyperlink_634" tooltip="DMP2110UFDBQ Datasheet" display="DMP2110UFDBQ Datasheet"/>
    <hyperlink ref="A319" r:id="rId_hyperlink_635" tooltip="DMP2110UVT" display="DMP2110UVT"/>
    <hyperlink ref="B319" r:id="rId_hyperlink_636" tooltip="DMP2110UVT Datasheet" display="DMP2110UVT Datasheet"/>
    <hyperlink ref="A320" r:id="rId_hyperlink_637" tooltip="DMP2110UVTQ" display="DMP2110UVTQ"/>
    <hyperlink ref="B320" r:id="rId_hyperlink_638" tooltip="DMP2110UVTQ Datasheet" display="DMP2110UVTQ Datasheet"/>
    <hyperlink ref="A321" r:id="rId_hyperlink_639" tooltip="DMP2200UDW" display="DMP2200UDW"/>
    <hyperlink ref="B321" r:id="rId_hyperlink_640" tooltip="DMP2200UDW Datasheet" display="DMP2200UDW Datasheet"/>
    <hyperlink ref="A322" r:id="rId_hyperlink_641" tooltip="DMP2200UFCL" display="DMP2200UFCL"/>
    <hyperlink ref="B322" r:id="rId_hyperlink_642" tooltip="DMP2200UFCL Datasheet" display="DMP2200UFCL Datasheet"/>
    <hyperlink ref="A323" r:id="rId_hyperlink_643" tooltip="DMP2240UDM" display="DMP2240UDM"/>
    <hyperlink ref="B323" r:id="rId_hyperlink_644" tooltip="DMP2240UDM Datasheet" display="DMP2240UDM Datasheet"/>
    <hyperlink ref="A324" r:id="rId_hyperlink_645" tooltip="DMP22D4UDA" display="DMP22D4UDA"/>
    <hyperlink ref="B324" r:id="rId_hyperlink_646" tooltip="DMP22D4UDA Datasheet" display="DMP22D4UDA Datasheet"/>
    <hyperlink ref="A325" r:id="rId_hyperlink_647" tooltip="DMP22D5UDA" display="DMP22D5UDA"/>
    <hyperlink ref="B325" r:id="rId_hyperlink_648" tooltip="DMP22D5UDA Datasheet" display="DMP22D5UDA Datasheet"/>
    <hyperlink ref="A326" r:id="rId_hyperlink_649" tooltip="DMP22D5UDJ" display="DMP22D5UDJ"/>
    <hyperlink ref="B326" r:id="rId_hyperlink_650" tooltip="DMP22D5UDJ Datasheet" display="DMP22D5UDJ Datasheet"/>
    <hyperlink ref="A327" r:id="rId_hyperlink_651" tooltip="DMP2900UDW" display="DMP2900UDW"/>
    <hyperlink ref="B327" r:id="rId_hyperlink_652" tooltip="DMP2900UDW Datasheet" display="DMP2900UDW Datasheet"/>
    <hyperlink ref="A328" r:id="rId_hyperlink_653" tooltip="DMP2900UDWQ" display="DMP2900UDWQ"/>
    <hyperlink ref="B328" r:id="rId_hyperlink_654" tooltip="DMP2900UDWQ Datasheet" display="DMP2900UDWQ Datasheet"/>
    <hyperlink ref="A329" r:id="rId_hyperlink_655" tooltip="DMP2900UV" display="DMP2900UV"/>
    <hyperlink ref="B329" r:id="rId_hyperlink_656" tooltip="DMP2900UV Datasheet" display="DMP2900UV Datasheet"/>
    <hyperlink ref="A330" r:id="rId_hyperlink_657" tooltip="DMP2900UVQ" display="DMP2900UVQ"/>
    <hyperlink ref="B330" r:id="rId_hyperlink_658" tooltip="DMP2900UVQ Datasheet" display="DMP2900UVQ Datasheet"/>
    <hyperlink ref="A331" r:id="rId_hyperlink_659" tooltip="DMP3011SPDW" display="DMP3011SPDW"/>
    <hyperlink ref="B331" r:id="rId_hyperlink_660" tooltip="DMP3011SPDW Datasheet" display="DMP3011SPDW Datasheet"/>
    <hyperlink ref="A332" r:id="rId_hyperlink_661" tooltip="DMP3021SPDW" display="DMP3021SPDW"/>
    <hyperlink ref="B332" r:id="rId_hyperlink_662" tooltip="DMP3021SPDW Datasheet" display="DMP3021SPDW Datasheet"/>
    <hyperlink ref="A333" r:id="rId_hyperlink_663" tooltip="DMP3028LSD" display="DMP3028LSD"/>
    <hyperlink ref="B333" r:id="rId_hyperlink_664" tooltip="DMP3028LSD Datasheet" display="DMP3028LSD Datasheet"/>
    <hyperlink ref="A334" r:id="rId_hyperlink_665" tooltip="DMP3036SSD" display="DMP3036SSD"/>
    <hyperlink ref="B334" r:id="rId_hyperlink_666" tooltip="DMP3036SSD Datasheet" display="DMP3036SSD Datasheet"/>
    <hyperlink ref="A335" r:id="rId_hyperlink_667" tooltip="DMP3048LSD" display="DMP3048LSD"/>
    <hyperlink ref="B335" r:id="rId_hyperlink_668" tooltip="DMP3048LSD Datasheet" display="DMP3048LSD Datasheet"/>
    <hyperlink ref="A336" r:id="rId_hyperlink_669" tooltip="DMP3056LSD" display="DMP3056LSD"/>
    <hyperlink ref="B336" r:id="rId_hyperlink_670" tooltip="DMP3056LSD Datasheet" display="DMP3056LSD Datasheet"/>
    <hyperlink ref="A337" r:id="rId_hyperlink_671" tooltip="DMP3056LSDQ" display="DMP3056LSDQ"/>
    <hyperlink ref="B337" r:id="rId_hyperlink_672" tooltip="DMP3056LSDQ Datasheet" display="DMP3056LSDQ Datasheet"/>
    <hyperlink ref="A338" r:id="rId_hyperlink_673" tooltip="DMP3085LSD" display="DMP3085LSD"/>
    <hyperlink ref="B338" r:id="rId_hyperlink_674" tooltip="DMP3085LSD Datasheet" display="DMP3085LSD Datasheet"/>
    <hyperlink ref="A339" r:id="rId_hyperlink_675" tooltip="DMP3098LSD" display="DMP3098LSD"/>
    <hyperlink ref="B339" r:id="rId_hyperlink_676" tooltip="DMP3098LSD Datasheet" display="DMP3098LSD Datasheet"/>
    <hyperlink ref="A340" r:id="rId_hyperlink_677" tooltip="DMP3164LVT" display="DMP3164LVT"/>
    <hyperlink ref="B340" r:id="rId_hyperlink_678" tooltip="DMP3164LVT Datasheet" display="DMP3164LVT Datasheet"/>
    <hyperlink ref="A341" r:id="rId_hyperlink_679" tooltip="DMP3165SVTQ" display="DMP3165SVTQ"/>
    <hyperlink ref="B341" r:id="rId_hyperlink_680" tooltip="DMP3165SVTQ Datasheet" display="DMP3165SVTQ Datasheet"/>
    <hyperlink ref="A342" r:id="rId_hyperlink_681" tooltip="DMP31D1UDW" display="DMP31D1UDW"/>
    <hyperlink ref="B342" r:id="rId_hyperlink_682" tooltip="DMP31D1UDW Datasheet" display="DMP31D1UDW Datasheet"/>
    <hyperlink ref="A343" r:id="rId_hyperlink_683" tooltip="DMP31D1UDWQ" display="DMP31D1UDWQ"/>
    <hyperlink ref="B343" r:id="rId_hyperlink_684" tooltip="DMP31D1UDWQ Datasheet" display="DMP31D1UDWQ Datasheet"/>
    <hyperlink ref="A344" r:id="rId_hyperlink_685" tooltip="DMP31D1UVT" display="DMP31D1UVT"/>
    <hyperlink ref="B344" r:id="rId_hyperlink_686" tooltip="DMP31D1UVT Datasheet" display="DMP31D1UVT Datasheet"/>
    <hyperlink ref="A345" r:id="rId_hyperlink_687" tooltip="DMP31D1UVTQ" display="DMP31D1UVTQ"/>
    <hyperlink ref="B345" r:id="rId_hyperlink_688" tooltip="DMP31D1UVTQ Datasheet" display="DMP31D1UVTQ Datasheet"/>
    <hyperlink ref="A346" r:id="rId_hyperlink_689" tooltip="DMP31D7LDW" display="DMP31D7LDW"/>
    <hyperlink ref="B346" r:id="rId_hyperlink_690" tooltip="DMP31D7LDW Datasheet" display="DMP31D7LDW Datasheet"/>
    <hyperlink ref="A347" r:id="rId_hyperlink_691" tooltip="DMP31D7LDWQ" display="DMP31D7LDWQ"/>
    <hyperlink ref="B347" r:id="rId_hyperlink_692" tooltip="DMP31D7LDWQ Datasheet" display="DMP31D7LDWQ Datasheet"/>
    <hyperlink ref="A348" r:id="rId_hyperlink_693" tooltip="DMP31D7LV" display="DMP31D7LV"/>
    <hyperlink ref="B348" r:id="rId_hyperlink_694" tooltip="DMP31D7LV Datasheet" display="DMP31D7LV Datasheet"/>
    <hyperlink ref="A349" r:id="rId_hyperlink_695" tooltip="DMP31D7LVQ" display="DMP31D7LVQ"/>
    <hyperlink ref="B349" r:id="rId_hyperlink_696" tooltip="DMP31D7LVQ Datasheet" display="DMP31D7LVQ Datasheet"/>
    <hyperlink ref="A350" r:id="rId_hyperlink_697" tooltip="DMP32D9UDA" display="DMP32D9UDA"/>
    <hyperlink ref="B350" r:id="rId_hyperlink_698" tooltip="DMP32D9UDA Datasheet" display="DMP32D9UDA Datasheet"/>
    <hyperlink ref="A351" r:id="rId_hyperlink_699" tooltip="DMP32D9UDAQ" display="DMP32D9UDAQ"/>
    <hyperlink ref="B351" r:id="rId_hyperlink_700" tooltip="DMP32D9UDAQ Datasheet" display="DMP32D9UDAQ Datasheet"/>
    <hyperlink ref="A352" r:id="rId_hyperlink_701" tooltip="DMP4026LSD" display="DMP4026LSD"/>
    <hyperlink ref="B352" r:id="rId_hyperlink_702" tooltip="DMP4026LSD Datasheet" display="DMP4026LSD Datasheet"/>
    <hyperlink ref="A353" r:id="rId_hyperlink_703" tooltip="DMP4026LSDQ" display="DMP4026LSDQ"/>
    <hyperlink ref="B353" r:id="rId_hyperlink_704" tooltip="DMP4026LSDQ Datasheet" display="DMP4026LSDQ Datasheet"/>
    <hyperlink ref="A354" r:id="rId_hyperlink_705" tooltip="DMP4047SSD" display="DMP4047SSD"/>
    <hyperlink ref="B354" r:id="rId_hyperlink_706" tooltip="DMP4047SSD Datasheet" display="DMP4047SSD Datasheet"/>
    <hyperlink ref="A355" r:id="rId_hyperlink_707" tooltip="DMP4047SSDQ" display="DMP4047SSDQ"/>
    <hyperlink ref="B355" r:id="rId_hyperlink_708" tooltip="DMP4047SSD Datasheet" display="DMP4047SSD Datasheet"/>
    <hyperlink ref="A356" r:id="rId_hyperlink_709" tooltip="DMP4050SSD" display="DMP4050SSD"/>
    <hyperlink ref="B356" r:id="rId_hyperlink_710" tooltip="DMP4050SSD Datasheet" display="DMP4050SSD Datasheet"/>
    <hyperlink ref="A357" r:id="rId_hyperlink_711" tooltip="DMP4050SSDQ" display="DMP4050SSDQ"/>
    <hyperlink ref="B357" r:id="rId_hyperlink_712" tooltip="DMP4050SSD Datasheet" display="DMP4050SSD Datasheet"/>
    <hyperlink ref="A358" r:id="rId_hyperlink_713" tooltip="DMP56D0UV" display="DMP56D0UV"/>
    <hyperlink ref="B358" r:id="rId_hyperlink_714" tooltip="DMP56D0UV Datasheet" display="DMP56D0UV Datasheet"/>
    <hyperlink ref="A359" r:id="rId_hyperlink_715" tooltip="DMP58D1LV" display="DMP58D1LV"/>
    <hyperlink ref="B359" r:id="rId_hyperlink_716" tooltip="DMP58D1LV Datasheet" display="DMP58D1LV Datasheet"/>
    <hyperlink ref="A360" r:id="rId_hyperlink_717" tooltip="DMP58D1LVQ" display="DMP58D1LVQ"/>
    <hyperlink ref="B360" r:id="rId_hyperlink_718" tooltip="DMP58D1LVQ Datasheet" display="DMP58D1LVQ Datasheet"/>
    <hyperlink ref="A361" r:id="rId_hyperlink_719" tooltip="DMP6050SSD" display="DMP6050SSD"/>
    <hyperlink ref="B361" r:id="rId_hyperlink_720" tooltip="DMP6050SSD Datasheet" display="DMP6050SSD Datasheet"/>
    <hyperlink ref="A362" r:id="rId_hyperlink_721" tooltip="DMP6110SSD" display="DMP6110SSD"/>
    <hyperlink ref="B362" r:id="rId_hyperlink_722" tooltip="DMP6110SSD Datasheet" display="DMP6110SSD Datasheet"/>
    <hyperlink ref="A363" r:id="rId_hyperlink_723" tooltip="DMP6110SSDQ" display="DMP6110SSDQ"/>
    <hyperlink ref="B363" r:id="rId_hyperlink_724" tooltip="DMP6110SSDQ Datasheet" display="DMP6110SSDQ Datasheet"/>
    <hyperlink ref="A364" r:id="rId_hyperlink_725" tooltip="DMP68D1LV" display="DMP68D1LV"/>
    <hyperlink ref="B364" r:id="rId_hyperlink_726" tooltip="DMP68D1LV Datasheet" display="DMP68D1LV Datasheet"/>
    <hyperlink ref="A365" r:id="rId_hyperlink_727" tooltip="DMP68D1LVQ" display="DMP68D1LVQ"/>
    <hyperlink ref="B365" r:id="rId_hyperlink_728" tooltip="DMP68D1LVQ Datasheet" display="DMP68D1LVQ Datasheet"/>
    <hyperlink ref="A366" r:id="rId_hyperlink_729" tooltip="DMPH4023SPDWQ" display="DMPH4023SPDWQ"/>
    <hyperlink ref="B366" r:id="rId_hyperlink_730" tooltip="DMPH4023SPDWQ Datasheet" display="DMPH4023SPDWQ Datasheet"/>
    <hyperlink ref="A367" r:id="rId_hyperlink_731" tooltip="DMPH6050SPD" display="DMPH6050SPD"/>
    <hyperlink ref="B367" r:id="rId_hyperlink_732" tooltip="DMPH6050SPD Datasheet" display="DMPH6050SPD Datasheet"/>
    <hyperlink ref="A368" r:id="rId_hyperlink_733" tooltip="DMPH6050SPDQ" display="DMPH6050SPDQ"/>
    <hyperlink ref="B368" r:id="rId_hyperlink_734" tooltip="DMPH6050SPDQ Datasheet" display="DMPH6050SPDQ Datasheet"/>
    <hyperlink ref="A369" r:id="rId_hyperlink_735" tooltip="DMPH6050SSD" display="DMPH6050SSD"/>
    <hyperlink ref="B369" r:id="rId_hyperlink_736" tooltip="DMPH6050SSD Datasheet" display="DMPH6050SSD Datasheet"/>
    <hyperlink ref="A370" r:id="rId_hyperlink_737" tooltip="DMPH6050SSDQ" display="DMPH6050SSDQ"/>
    <hyperlink ref="B370" r:id="rId_hyperlink_738" tooltip="DMPH6050SSDQ Datasheet" display="DMPH6050SSDQ Datasheet"/>
    <hyperlink ref="A371" r:id="rId_hyperlink_739" tooltip="DMT10H017LPD" display="DMT10H017LPD"/>
    <hyperlink ref="B371" r:id="rId_hyperlink_740" tooltip="DMT10H017LPD Datasheet" display="DMT10H017LPD Datasheet"/>
    <hyperlink ref="A372" r:id="rId_hyperlink_741" tooltip="DMT10H032LDV" display="DMT10H032LDV"/>
    <hyperlink ref="B372" r:id="rId_hyperlink_742" tooltip="DMT10H032LDV Datasheet" display="DMT10H032LDV Datasheet"/>
    <hyperlink ref="A373" r:id="rId_hyperlink_743" tooltip="DMT10H032LDVW" display="DMT10H032LDVW"/>
    <hyperlink ref="B373" r:id="rId_hyperlink_744" tooltip="DMT10H032LDVW Datasheet" display="DMT10H032LDVW Datasheet"/>
    <hyperlink ref="A374" r:id="rId_hyperlink_745" tooltip="DMT10H032LDVWQ" display="DMT10H032LDVWQ"/>
    <hyperlink ref="B374" r:id="rId_hyperlink_746" tooltip="DMT10H032LDVWQ Datasheet" display="DMT10H032LDVWQ Datasheet"/>
    <hyperlink ref="A375" r:id="rId_hyperlink_747" tooltip="DMT10H032SDVW" display="DMT10H032SDVW"/>
    <hyperlink ref="B375" r:id="rId_hyperlink_748" tooltip="DMT10H032SDVW Datasheet" display="DMT10H032SDVW Datasheet"/>
    <hyperlink ref="A376" r:id="rId_hyperlink_749" tooltip="DMT10H032SDVWQ" display="DMT10H032SDVWQ"/>
    <hyperlink ref="B376" r:id="rId_hyperlink_750" tooltip="DMT10H032SDVWQ Datasheet" display="DMT10H032SDVWQ Datasheet"/>
    <hyperlink ref="A377" r:id="rId_hyperlink_751" tooltip="DMT10H072LDV" display="DMT10H072LDV"/>
    <hyperlink ref="B377" r:id="rId_hyperlink_752" tooltip="DMT10H072LDV Datasheet" display="DMT10H072LDV Datasheet"/>
    <hyperlink ref="A378" r:id="rId_hyperlink_753" tooltip="DMT2005UDV" display="DMT2005UDV"/>
    <hyperlink ref="B378" r:id="rId_hyperlink_754" tooltip="DMT2005UDV Datasheet" display="DMT2005UDV Datasheet"/>
    <hyperlink ref="A379" r:id="rId_hyperlink_755" tooltip="DMT26M0LDG" display="DMT26M0LDG"/>
    <hyperlink ref="B379" r:id="rId_hyperlink_756" tooltip="DMT26M0LDG Datasheet" display="DMT26M0LDG Datasheet"/>
    <hyperlink ref="A380" r:id="rId_hyperlink_757" tooltip="DMT3006LDV" display="DMT3006LDV"/>
    <hyperlink ref="B380" r:id="rId_hyperlink_758" tooltip="DMT3006LDV Datasheet" display="DMT3006LDV Datasheet"/>
    <hyperlink ref="A381" r:id="rId_hyperlink_759" tooltip="DMT3006LPB" display="DMT3006LPB"/>
    <hyperlink ref="B381" r:id="rId_hyperlink_760" tooltip="DMT3006LPB Datasheet" display="DMT3006LPB Datasheet"/>
    <hyperlink ref="A382" r:id="rId_hyperlink_761" tooltip="DMT3009LDT" display="DMT3009LDT"/>
    <hyperlink ref="B382" r:id="rId_hyperlink_762" tooltip="DMT3009LDT Datasheet" display="DMT3009LDT Datasheet"/>
    <hyperlink ref="A383" r:id="rId_hyperlink_763" tooltip="DMT3009LEV" display="DMT3009LEV"/>
    <hyperlink ref="B383" r:id="rId_hyperlink_764" tooltip="DMT3009LEV Datasheet" display="DMT3009LEV Datasheet"/>
    <hyperlink ref="A384" r:id="rId_hyperlink_765" tooltip="DMT3009UDT" display="DMT3009UDT"/>
    <hyperlink ref="B384" r:id="rId_hyperlink_766" tooltip="DMT3009UDT Datasheet" display="DMT3009UDT Datasheet"/>
    <hyperlink ref="A385" r:id="rId_hyperlink_767" tooltip="DMT3011LDT" display="DMT3011LDT"/>
    <hyperlink ref="B385" r:id="rId_hyperlink_768" tooltip="DMT3011LDT Datasheet" display="DMT3011LDT Datasheet"/>
    <hyperlink ref="A386" r:id="rId_hyperlink_769" tooltip="DMT3020LDT" display="DMT3020LDT"/>
    <hyperlink ref="B386" r:id="rId_hyperlink_770" tooltip="DMT3020LDT Datasheet" display="DMT3020LDT Datasheet"/>
    <hyperlink ref="A387" r:id="rId_hyperlink_771" tooltip="DMT3020LDV" display="DMT3020LDV"/>
    <hyperlink ref="B387" r:id="rId_hyperlink_772" tooltip="DMT3020LDV Datasheet" display="DMT3020LDV Datasheet"/>
    <hyperlink ref="A388" r:id="rId_hyperlink_773" tooltip="DMT3020LFDB" display="DMT3020LFDB"/>
    <hyperlink ref="B388" r:id="rId_hyperlink_774" tooltip="DMT3020LFDB Datasheet" display="DMT3020LFDB Datasheet"/>
    <hyperlink ref="A389" r:id="rId_hyperlink_775" tooltip="DMT3020LFDBQ" display="DMT3020LFDBQ"/>
    <hyperlink ref="B389" r:id="rId_hyperlink_776" tooltip="DMT3020LFDBQ Datasheet" display="DMT3020LFDBQ Datasheet"/>
    <hyperlink ref="A390" r:id="rId_hyperlink_777" tooltip="DMT3020LSD" display="DMT3020LSD"/>
    <hyperlink ref="B390" r:id="rId_hyperlink_778" tooltip="DMT3020LSD Datasheet" display="DMT3020LSD Datasheet"/>
    <hyperlink ref="A391" r:id="rId_hyperlink_779" tooltip="DMT3020LSDQ" display="DMT3020LSDQ"/>
    <hyperlink ref="B391" r:id="rId_hyperlink_780" tooltip="DMT3020LSDQ Datasheet" display="DMT3020LSDQ Datasheet"/>
    <hyperlink ref="A392" r:id="rId_hyperlink_781" tooltip="DMT3020UFDB" display="DMT3020UFDB"/>
    <hyperlink ref="B392" r:id="rId_hyperlink_782" tooltip="DMT3020UFDB Datasheet" display="DMT3020UFDB Datasheet"/>
    <hyperlink ref="A393" r:id="rId_hyperlink_783" tooltip="DMT3022UEV" display="DMT3022UEV"/>
    <hyperlink ref="B393" r:id="rId_hyperlink_784" tooltip="DMT3022UEV Datasheet" display="DMT3022UEV Datasheet"/>
    <hyperlink ref="A394" r:id="rId_hyperlink_785" tooltip="DMT32M6LDG" display="DMT32M6LDG"/>
    <hyperlink ref="B394" r:id="rId_hyperlink_786" tooltip="DMT32M6LDG Datasheet" display="DMT32M6LDG Datasheet"/>
    <hyperlink ref="A395" r:id="rId_hyperlink_787" tooltip="DMT35M8LDG" display="DMT35M8LDG"/>
    <hyperlink ref="B395" r:id="rId_hyperlink_788" tooltip="DMT35M8LDG Datasheet" display="DMT35M8LDG Datasheet"/>
    <hyperlink ref="A396" r:id="rId_hyperlink_789" tooltip="DMT4014LDV" display="DMT4014LDV"/>
    <hyperlink ref="B396" r:id="rId_hyperlink_790" tooltip="DMT4014LDV Datasheet" display="DMT4014LDV Datasheet"/>
    <hyperlink ref="A397" r:id="rId_hyperlink_791" tooltip="DMT4015LDV" display="DMT4015LDV"/>
    <hyperlink ref="B397" r:id="rId_hyperlink_792" tooltip="DMT4015LDV Datasheet" display="DMT4015LDV Datasheet"/>
    <hyperlink ref="A398" r:id="rId_hyperlink_793" tooltip="DMT47M2LDV" display="DMT47M2LDV"/>
    <hyperlink ref="B398" r:id="rId_hyperlink_794" tooltip="DMT47M2LDV Datasheet" display="DMT47M2LDV Datasheet"/>
    <hyperlink ref="A399" r:id="rId_hyperlink_795" tooltip="DMT47M2LDVQ" display="DMT47M2LDVQ"/>
    <hyperlink ref="B399" r:id="rId_hyperlink_796" tooltip="DMT47M2LDVQ Datasheet" display="DMT47M2LDVQ Datasheet"/>
    <hyperlink ref="A400" r:id="rId_hyperlink_797" tooltip="DMT6011LPDW" display="DMT6011LPDW"/>
    <hyperlink ref="B400" r:id="rId_hyperlink_798" tooltip="DMT6011LPDW Datasheet" display="DMT6011LPDW Datasheet"/>
    <hyperlink ref="A401" r:id="rId_hyperlink_799" tooltip="DMT6015LPDW" display="DMT6015LPDW"/>
    <hyperlink ref="B401" r:id="rId_hyperlink_800" tooltip="DMT6015LPDW Datasheet" display="DMT6015LPDW Datasheet"/>
    <hyperlink ref="A402" r:id="rId_hyperlink_801" tooltip="DMT6018LDR" display="DMT6018LDR"/>
    <hyperlink ref="B402" r:id="rId_hyperlink_802" tooltip="DMT6018LDR Datasheet" display="DMT6018LDR Datasheet"/>
    <hyperlink ref="A403" r:id="rId_hyperlink_803" tooltip="DMT69M9LPDW" display="DMT69M9LPDW"/>
    <hyperlink ref="B403" r:id="rId_hyperlink_804" tooltip="DMT69M9LPDW Datasheet" display="DMT69M9LPDW Datasheet"/>
    <hyperlink ref="A404" r:id="rId_hyperlink_805" tooltip="DMTH10H017LPD" display="DMTH10H017LPD"/>
    <hyperlink ref="B404" r:id="rId_hyperlink_806" tooltip="DMTH10H017LPD Datasheet" display="DMTH10H017LPD Datasheet"/>
    <hyperlink ref="A405" r:id="rId_hyperlink_807" tooltip="DMTH10H017LPDQ" display="DMTH10H017LPDQ"/>
    <hyperlink ref="B405" r:id="rId_hyperlink_808" tooltip="DMTH10H017LPDQ Datasheet" display="DMTH10H017LPDQ Datasheet"/>
    <hyperlink ref="A406" r:id="rId_hyperlink_809" tooltip="DMTH10H025LPDW" display="DMTH10H025LPDW"/>
    <hyperlink ref="B406" r:id="rId_hyperlink_810" tooltip="DMTH10H025LPDW Datasheet" display="DMTH10H025LPDW Datasheet"/>
    <hyperlink ref="A407" r:id="rId_hyperlink_811" tooltip="DMTH10H025LPDWQ" display="DMTH10H025LPDWQ"/>
    <hyperlink ref="B407" r:id="rId_hyperlink_812" tooltip="DMTH10H025LPDWQ Datasheet" display="DMTH10H025LPDWQ Datasheet"/>
    <hyperlink ref="A408" r:id="rId_hyperlink_813" tooltip="DMTH10H032LDVW" display="DMTH10H032LDVW"/>
    <hyperlink ref="B408" r:id="rId_hyperlink_814" tooltip="DMTH10H032LDVW Datasheet" display="DMTH10H032LDVW Datasheet"/>
    <hyperlink ref="A409" r:id="rId_hyperlink_815" tooltip="DMTH10H032LDVWQ" display="DMTH10H032LDVWQ"/>
    <hyperlink ref="B409" r:id="rId_hyperlink_816" tooltip="DMTH10H032LDVWQ Datasheet" display="DMTH10H032LDVWQ Datasheet"/>
    <hyperlink ref="A410" r:id="rId_hyperlink_817" tooltip="DMTH10H032LPDW" display="DMTH10H032LPDW"/>
    <hyperlink ref="B410" r:id="rId_hyperlink_818" tooltip="DMTH10H032LPDW Datasheet" display="DMTH10H032LPDW Datasheet"/>
    <hyperlink ref="A411" r:id="rId_hyperlink_819" tooltip="DMTH10H032LPDWQ" display="DMTH10H032LPDWQ"/>
    <hyperlink ref="B411" r:id="rId_hyperlink_820" tooltip="DMTH10H032LPDWQ Datasheet" display="DMTH10H032LPDWQ Datasheet"/>
    <hyperlink ref="A412" r:id="rId_hyperlink_821" tooltip="DMTH10H032SDVW" display="DMTH10H032SDVW"/>
    <hyperlink ref="B412" r:id="rId_hyperlink_822" tooltip="DMTH10H032SDVW Datasheet" display="DMTH10H032SDVW Datasheet"/>
    <hyperlink ref="A413" r:id="rId_hyperlink_823" tooltip="DMTH10H032SDVWQ" display="DMTH10H032SDVWQ"/>
    <hyperlink ref="B413" r:id="rId_hyperlink_824" tooltip="DMTH10H032SDVWQ Datasheet" display="DMTH10H032SDVWQ Datasheet"/>
    <hyperlink ref="A414" r:id="rId_hyperlink_825" tooltip="DMTH10H038SPDW" display="DMTH10H038SPDW"/>
    <hyperlink ref="B414" r:id="rId_hyperlink_826" tooltip="DMTH10H038SPDW Datasheet" display="DMTH10H038SPDW Datasheet"/>
    <hyperlink ref="A415" r:id="rId_hyperlink_827" tooltip="DMTH10H038SPDWQ" display="DMTH10H038SPDWQ"/>
    <hyperlink ref="B415" r:id="rId_hyperlink_828" tooltip="DMTH10H038SPDWQ Datasheet" display="DMTH10H038SPDWQ Datasheet"/>
    <hyperlink ref="A416" r:id="rId_hyperlink_829" tooltip="DMTH4007SPD" display="DMTH4007SPD"/>
    <hyperlink ref="B416" r:id="rId_hyperlink_830" tooltip="DMTH4007SPD Datasheet" display="DMTH4007SPD Datasheet"/>
    <hyperlink ref="A417" r:id="rId_hyperlink_831" tooltip="DMTH4007SPDQ" display="DMTH4007SPDQ"/>
    <hyperlink ref="B417" r:id="rId_hyperlink_832" tooltip="DMTH4007SPDQ Datasheet" display="DMTH4007SPDQ Datasheet"/>
    <hyperlink ref="A418" r:id="rId_hyperlink_833" tooltip="DMTH4008LPDW" display="DMTH4008LPDW"/>
    <hyperlink ref="B418" r:id="rId_hyperlink_834" tooltip="DMTH4008LPDW Datasheet" display="DMTH4008LPDW Datasheet"/>
    <hyperlink ref="A419" r:id="rId_hyperlink_835" tooltip="DMTH4008LPDWQ" display="DMTH4008LPDWQ"/>
    <hyperlink ref="B419" r:id="rId_hyperlink_836" tooltip="DMTH4008LPDWQ Datasheet" display="DMTH4008LPDWQ Datasheet"/>
    <hyperlink ref="A420" r:id="rId_hyperlink_837" tooltip="DMTH4011SPD" display="DMTH4011SPD"/>
    <hyperlink ref="B420" r:id="rId_hyperlink_838" tooltip="DMTH4011SPD Datasheet" display="DMTH4011SPD Datasheet"/>
    <hyperlink ref="A421" r:id="rId_hyperlink_839" tooltip="DMTH4011SPDQ" display="DMTH4011SPDQ"/>
    <hyperlink ref="B421" r:id="rId_hyperlink_840" tooltip="DMTH4011SPDQ Datasheet" display="DMTH4011SPDQ Datasheet"/>
    <hyperlink ref="A422" r:id="rId_hyperlink_841" tooltip="DMTH4014LDVW" display="DMTH4014LDVW"/>
    <hyperlink ref="B422" r:id="rId_hyperlink_842" tooltip="DMTH4014LDVW Datasheet" display="DMTH4014LDVW Datasheet"/>
    <hyperlink ref="A423" r:id="rId_hyperlink_843" tooltip="DMTH4014LDVWQ" display="DMTH4014LDVWQ"/>
    <hyperlink ref="B423" r:id="rId_hyperlink_844" tooltip="DMTH4014LDVWQ Datasheet" display="DMTH4014LDVWQ Datasheet"/>
    <hyperlink ref="A424" r:id="rId_hyperlink_845" tooltip="DMTH4014LPD" display="DMTH4014LPD"/>
    <hyperlink ref="B424" r:id="rId_hyperlink_846" tooltip="DMTH4014LPD Datasheet" display="DMTH4014LPD Datasheet"/>
    <hyperlink ref="A425" r:id="rId_hyperlink_847" tooltip="DMTH4014LPDQ" display="DMTH4014LPDQ"/>
    <hyperlink ref="B425" r:id="rId_hyperlink_848" tooltip="DMTH4014LPDQ Datasheet" display="DMTH4014LPDQ Datasheet"/>
    <hyperlink ref="A426" r:id="rId_hyperlink_849" tooltip="DMTH45M5LPDW" display="DMTH45M5LPDW"/>
    <hyperlink ref="B426" r:id="rId_hyperlink_850" tooltip="DMTH45M5LPDW Datasheet" display="DMTH45M5LPDW Datasheet"/>
    <hyperlink ref="A427" r:id="rId_hyperlink_851" tooltip="DMTH45M5LPDWQ" display="DMTH45M5LPDWQ"/>
    <hyperlink ref="B427" r:id="rId_hyperlink_852" tooltip="DMTH45M5LPDWQ Datasheet" display="DMTH45M5LPDWQ Datasheet"/>
    <hyperlink ref="A428" r:id="rId_hyperlink_853" tooltip="DMTH45M5SPDW" display="DMTH45M5SPDW"/>
    <hyperlink ref="B428" r:id="rId_hyperlink_854" tooltip="DMTH45M5SPDW Datasheet" display="DMTH45M5SPDW Datasheet"/>
    <hyperlink ref="A429" r:id="rId_hyperlink_855" tooltip="DMTH45M5SPDWQ" display="DMTH45M5SPDWQ"/>
    <hyperlink ref="B429" r:id="rId_hyperlink_856" tooltip="DMTH45M5SPDWQ Datasheet" display="DMTH45M5SPDWQ Datasheet"/>
    <hyperlink ref="A430" r:id="rId_hyperlink_857" tooltip="DMTH6010LPD" display="DMTH6010LPD"/>
    <hyperlink ref="B430" r:id="rId_hyperlink_858" tooltip="DMTH6010LPD Datasheet" display="DMTH6010LPD Datasheet"/>
    <hyperlink ref="A431" r:id="rId_hyperlink_859" tooltip="DMTH6010LPDQ" display="DMTH6010LPDQ"/>
    <hyperlink ref="B431" r:id="rId_hyperlink_860" tooltip="DMTH6010LPDQ Datasheet" display="DMTH6010LPDQ Datasheet"/>
    <hyperlink ref="A432" r:id="rId_hyperlink_861" tooltip="DMTH6010LPDW" display="DMTH6010LPDW"/>
    <hyperlink ref="B432" r:id="rId_hyperlink_862" tooltip="DMTH6010LPDW Datasheet" display="DMTH6010LPDW Datasheet"/>
    <hyperlink ref="A433" r:id="rId_hyperlink_863" tooltip="DMTH6010LPDWQ" display="DMTH6010LPDWQ"/>
    <hyperlink ref="B433" r:id="rId_hyperlink_864" tooltip="DMTH6010LPDWQ Datasheet" display="DMTH6010LPDWQ Datasheet"/>
    <hyperlink ref="A434" r:id="rId_hyperlink_865" tooltip="DMTH6015LDVW" display="DMTH6015LDVW"/>
    <hyperlink ref="B434" r:id="rId_hyperlink_866" tooltip="DMTH6015LDVW Datasheet" display="DMTH6015LDVW Datasheet"/>
    <hyperlink ref="A435" r:id="rId_hyperlink_867" tooltip="DMTH6015LDVWQ" display="DMTH6015LDVWQ"/>
    <hyperlink ref="B435" r:id="rId_hyperlink_868" tooltip="DMTH6015LDVWQ Datasheet" display="DMTH6015LDVWQ Datasheet"/>
    <hyperlink ref="A436" r:id="rId_hyperlink_869" tooltip="DMTH6015LPDW" display="DMTH6015LPDW"/>
    <hyperlink ref="B436" r:id="rId_hyperlink_870" tooltip="DMTH6015LPDW Datasheet" display="DMTH6015LPDW Datasheet"/>
    <hyperlink ref="A437" r:id="rId_hyperlink_871" tooltip="DMTH6015LPDWQ" display="DMTH6015LPDWQ"/>
    <hyperlink ref="B437" r:id="rId_hyperlink_872" tooltip="DMTH6015LPDWQ Datasheet" display="DMTH6015LPDWQ Datasheet"/>
    <hyperlink ref="A438" r:id="rId_hyperlink_873" tooltip="DMTH6016LPD" display="DMTH6016LPD"/>
    <hyperlink ref="B438" r:id="rId_hyperlink_874" tooltip="DMTH6016LPD Datasheet" display="DMTH6016LPD Datasheet"/>
    <hyperlink ref="A439" r:id="rId_hyperlink_875" tooltip="DMTH6016LPDQ" display="DMTH6016LPDQ"/>
    <hyperlink ref="B439" r:id="rId_hyperlink_876" tooltip="DMTH6016LPDQ Datasheet" display="DMTH6016LPDQ Datasheet"/>
    <hyperlink ref="A440" r:id="rId_hyperlink_877" tooltip="DMTH6016LSD" display="DMTH6016LSD"/>
    <hyperlink ref="B440" r:id="rId_hyperlink_878" tooltip="DMTH6016LSD Datasheet" display="DMTH6016LSD Datasheet"/>
    <hyperlink ref="A441" r:id="rId_hyperlink_879" tooltip="DMTH6016LSDQ" display="DMTH6016LSDQ"/>
    <hyperlink ref="B441" r:id="rId_hyperlink_880" tooltip="DMTH6016LSDQ Datasheet" display="DMTH6016LSDQ Datasheet"/>
    <hyperlink ref="A442" r:id="rId_hyperlink_881" tooltip="DMTH69M9LPDW" display="DMTH69M9LPDW"/>
    <hyperlink ref="B442" r:id="rId_hyperlink_882" tooltip="DMTH69M9LPDW Datasheet" display="DMTH69M9LPDW Datasheet"/>
    <hyperlink ref="A443" r:id="rId_hyperlink_883" tooltip="DMTH69M9LPDWQ" display="DMTH69M9LPDWQ"/>
    <hyperlink ref="B443" r:id="rId_hyperlink_884" tooltip="DMTH69M9LPDWQ Datasheet" display="DMTH69M9LPDWQ Datasheet"/>
    <hyperlink ref="A444" r:id="rId_hyperlink_885" tooltip="DMTH8030LPDW" display="DMTH8030LPDW"/>
    <hyperlink ref="B444" r:id="rId_hyperlink_886" tooltip="DMTH8030LPDW Datasheet" display="DMTH8030LPDW Datasheet"/>
    <hyperlink ref="A445" r:id="rId_hyperlink_887" tooltip="DMTH8030LPDWQ" display="DMTH8030LPDWQ"/>
    <hyperlink ref="B445" r:id="rId_hyperlink_888" tooltip="DMTH8030LPDWQ Datasheet" display="DMTH8030LPDWQ Datasheet"/>
    <hyperlink ref="A446" r:id="rId_hyperlink_889" tooltip="ZXMC3A16DN8" display="ZXMC3A16DN8"/>
    <hyperlink ref="B446" r:id="rId_hyperlink_890" tooltip="ZXMC3A16DN8 Datasheet" display="ZXMC3A16DN8 Datasheet"/>
    <hyperlink ref="A447" r:id="rId_hyperlink_891" tooltip="ZXMC3A16DN8Q" display="ZXMC3A16DN8Q"/>
    <hyperlink ref="B447" r:id="rId_hyperlink_892" tooltip="ZXMC3A16DN8Q Datasheet" display="ZXMC3A16DN8Q Datasheet"/>
    <hyperlink ref="A448" r:id="rId_hyperlink_893" tooltip="ZXMC3A17DN8" display="ZXMC3A17DN8"/>
    <hyperlink ref="B448" r:id="rId_hyperlink_894" tooltip="ZXMC3A17DN8 Datasheet" display="ZXMC3A17DN8 Datasheet"/>
    <hyperlink ref="A449" r:id="rId_hyperlink_895" tooltip="ZXMC3A18DN8" display="ZXMC3A18DN8"/>
    <hyperlink ref="B449" r:id="rId_hyperlink_896" tooltip="ZXMC3A18DN8 Datasheet" display="ZXMC3A18DN8 Datasheet"/>
    <hyperlink ref="A450" r:id="rId_hyperlink_897" tooltip="ZXMC3AMC" display="ZXMC3AMC"/>
    <hyperlink ref="B450" r:id="rId_hyperlink_898" tooltip="ZXMC3AMC Datasheet" display="ZXMC3AMC Datasheet"/>
    <hyperlink ref="A451" r:id="rId_hyperlink_899" tooltip="ZXMC3F31DN8" display="ZXMC3F31DN8"/>
    <hyperlink ref="B451" r:id="rId_hyperlink_900" tooltip="ZXMC3F31DN8 Datasheet" display="ZXMC3F31DN8 Datasheet"/>
    <hyperlink ref="A452" r:id="rId_hyperlink_901" tooltip="ZXMC4559DN8" display="ZXMC4559DN8"/>
    <hyperlink ref="B452" r:id="rId_hyperlink_902" tooltip="ZXMC4559DN8 Datasheet" display="ZXMC4559DN8 Datasheet"/>
    <hyperlink ref="A453" r:id="rId_hyperlink_903" tooltip="ZXMC4A16DN8" display="ZXMC4A16DN8"/>
    <hyperlink ref="B453" r:id="rId_hyperlink_904" tooltip="ZXMC4A16DN8 Datasheet" display="ZXMC4A16DN8 Datasheet"/>
    <hyperlink ref="A454" r:id="rId_hyperlink_905" tooltip="ZXMC6A09DN8" display="ZXMC6A09DN8"/>
    <hyperlink ref="B454" r:id="rId_hyperlink_906" tooltip="ZXMC6A09DN8 Datasheet" display="ZXMC6A09DN8 Datasheet"/>
    <hyperlink ref="A455" r:id="rId_hyperlink_907" tooltip="ZXMD63N03X" display="ZXMD63N03X"/>
    <hyperlink ref="B455" r:id="rId_hyperlink_908" tooltip="ZXMD63N03X Datasheet" display="ZXMD63N03X Datasheet"/>
    <hyperlink ref="A456" r:id="rId_hyperlink_909" tooltip="ZXMN10A08DN8" display="ZXMN10A08DN8"/>
    <hyperlink ref="B456" r:id="rId_hyperlink_910" tooltip="ZXMN10A08DN8 Datasheet" display="ZXMN10A08DN8 Datasheet"/>
    <hyperlink ref="A457" r:id="rId_hyperlink_911" tooltip="ZXMN2A04DN8" display="ZXMN2A04DN8"/>
    <hyperlink ref="B457" r:id="rId_hyperlink_912" tooltip="ZXMN2A04DN8 Datasheet" display="ZXMN2A04DN8 Datasheet"/>
    <hyperlink ref="A458" r:id="rId_hyperlink_913" tooltip="ZXMN2AMC" display="ZXMN2AMC"/>
    <hyperlink ref="B458" r:id="rId_hyperlink_914" tooltip="ZXMN2AMC Datasheet" display="ZXMN2AMC Datasheet"/>
    <hyperlink ref="A459" r:id="rId_hyperlink_915" tooltip="ZXMN3A04DN8" display="ZXMN3A04DN8"/>
    <hyperlink ref="B459" r:id="rId_hyperlink_916" tooltip="ZXMN3A04DN8 Datasheet" display="ZXMN3A04DN8 Datasheet"/>
    <hyperlink ref="A460" r:id="rId_hyperlink_917" tooltip="ZXMN3A06DN8" display="ZXMN3A06DN8"/>
    <hyperlink ref="B460" r:id="rId_hyperlink_918" tooltip="ZXMN3A06DN8 Datasheet" display="ZXMN3A06DN8 Datasheet"/>
    <hyperlink ref="A461" r:id="rId_hyperlink_919" tooltip="ZXMN3AMC" display="ZXMN3AMC"/>
    <hyperlink ref="B461" r:id="rId_hyperlink_920" tooltip="ZXMN3AMC Datasheet" display="ZXMN3AMC Datasheet"/>
    <hyperlink ref="A462" r:id="rId_hyperlink_921" tooltip="ZXMN3F31DN8" display="ZXMN3F31DN8"/>
    <hyperlink ref="B462" r:id="rId_hyperlink_922" tooltip="ZXMN3F31DN8 Datasheet" display="ZXMN3F31DN8 Datasheet"/>
    <hyperlink ref="A463" r:id="rId_hyperlink_923" tooltip="ZXMN3G32DN8" display="ZXMN3G32DN8"/>
    <hyperlink ref="B463" r:id="rId_hyperlink_924" tooltip="ZXMN3G32DN8 Datasheet" display="ZXMN3G32DN8 Datasheet"/>
    <hyperlink ref="A464" r:id="rId_hyperlink_925" tooltip="ZXMN6A09DN8" display="ZXMN6A09DN8"/>
    <hyperlink ref="B464" r:id="rId_hyperlink_926" tooltip="ZXMN6A09DN8 Datasheet" display="ZXMN6A09DN8 Datasheet"/>
    <hyperlink ref="A465" r:id="rId_hyperlink_927" tooltip="ZXMN6A11DN8" display="ZXMN6A11DN8"/>
    <hyperlink ref="B465" r:id="rId_hyperlink_928" tooltip="ZXMN6A11DN8 Datasheet" display="ZXMN6A11DN8 Datasheet"/>
    <hyperlink ref="A466" r:id="rId_hyperlink_929" tooltip="ZXMN6A25DN8" display="ZXMN6A25DN8"/>
    <hyperlink ref="B466" r:id="rId_hyperlink_930" tooltip="ZXMN6A25DN8 Datasheet" display="ZXMN6A25DN8 Datasheet"/>
    <hyperlink ref="A467" r:id="rId_hyperlink_931" tooltip="ZXMP3A16DN8" display="ZXMP3A16DN8"/>
    <hyperlink ref="B467" r:id="rId_hyperlink_932" tooltip="ZXMP3A16DN8 Datasheet" display="ZXMP3A16DN8 Datasheet"/>
    <hyperlink ref="A468" r:id="rId_hyperlink_933" tooltip="ZXMP3A17DN8" display="ZXMP3A17DN8"/>
    <hyperlink ref="B468" r:id="rId_hyperlink_934" tooltip="ZXMP3A17DN8 Datasheet" display="ZXMP3A17DN8 Datasheet"/>
    <hyperlink ref="A469" r:id="rId_hyperlink_935" tooltip="ZXMP6A16DN8" display="ZXMP6A16DN8"/>
    <hyperlink ref="B469" r:id="rId_hyperlink_936" tooltip="ZXMP6A16DN8 Datasheet" display="ZXMP6A16DN8 Datasheet"/>
    <hyperlink ref="A470" r:id="rId_hyperlink_937" tooltip="ZXMP6A16DN8Q" display="ZXMP6A16DN8Q"/>
    <hyperlink ref="B470" r:id="rId_hyperlink_938" tooltip="ZXMP6A16DN8Q Datasheet" display="ZXMP6A16DN8Q Datasheet"/>
    <hyperlink ref="A471" r:id="rId_hyperlink_939" tooltip="ZXMP6A17DN8" display="ZXMP6A17DN8"/>
    <hyperlink ref="B471" r:id="rId_hyperlink_940" tooltip="ZXMP6A17DN8 Datasheet" display="ZXMP6A17DN8 Datasheet"/>
    <hyperlink ref="A472" r:id="rId_hyperlink_941" tooltip="ZXMP6A18DN8" display="ZXMP6A18DN8"/>
    <hyperlink ref="B472" r:id="rId_hyperlink_942" tooltip="ZXMP6A18DN8 Datasheet" display="ZXMP6A18DN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2024-04-23T14:56:10-05:00</dcterms:created>
  <dcterms:modified xsi:type="dcterms:W3CDTF">2024-04-23T14:56:10-05:00</dcterms:modified>
  <dc:title>Untitled Spreadsheet</dc:title>
  <dc:description/>
  <dc:subject/>
  <cp:keywords/>
  <cp:category/>
</cp:coreProperties>
</file>