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<sst xmlns="http://schemas.openxmlformats.org/spreadsheetml/2006/main" uniqueCount="113">
  <si>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</si>
  <si>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</si>
  <si>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</si>
  <si>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</si>
  <si>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</si>
  <si>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</si>
  <si>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</si>
  <si>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MaximumAverageRectifiedCurrent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</si>
  <si>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Peak Forward Surge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FSM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</si>
  <si>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RepetitiveReverse VoltageV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RRM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</si>
  <si>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VoltageDrop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</si>
  <si>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</si>
  <si>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</si>
  <si>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</si>
  <si>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</si>
  <si>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TotalCapacitance 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 </t>
    </r>
    <r>
      <rPr>
        <rFont val="Calibri"/>
        <b val="false"/>
        <i val="false"/>
        <strike val="false"/>
        <color rgb="FF000000"/>
        <sz val="11"/>
        <u val="none"/>
      </rPr>
      <t xml:space="preserve">(pF)</t>
    </r>
  </si>
  <si>
    <t>Packages</t>
  </si>
  <si>
    <t>fast rectifier</t>
  </si>
  <si>
    <t>Standard</t>
  </si>
  <si>
    <t>No</t>
  </si>
  <si>
    <t>FAST RECOVERY RECTIFIER</t>
  </si>
  <si>
    <t>Single</t>
  </si>
  <si>
    <t>DO-41 (Plastic)</t>
  </si>
  <si>
    <t>super fast rectifier</t>
  </si>
  <si>
    <t>SUPER FAST RECOVERY RECTIFIER</t>
  </si>
  <si>
    <t>PowerDI123</t>
  </si>
  <si>
    <t>HYPER-FAST EPITAXIAL RECTIFER</t>
  </si>
  <si>
    <t>Yes</t>
  </si>
  <si>
    <t>TO220AC (Type WX)</t>
  </si>
  <si>
    <t>12A HYPER-FAST EPITAXIAL RECTIFIER</t>
  </si>
  <si>
    <t>ITO220AC (Type WX-NC)</t>
  </si>
  <si>
    <t>15A Hyper-Fast Epitaxial Rectifier</t>
  </si>
  <si>
    <t>30A Super-Fast Epitaxial Rectifier</t>
  </si>
  <si>
    <t>Automotive</t>
  </si>
  <si>
    <t>ITO220AC</t>
  </si>
  <si>
    <t>30A SUPER-FAST EPITAXIAL RECTIFIER</t>
  </si>
  <si>
    <t>SUPER FAST EPITAXIAL RECTIFIER</t>
  </si>
  <si>
    <t>TO247-2L (Type HE)</t>
  </si>
  <si>
    <t>TO247-2 (Type WX)</t>
  </si>
  <si>
    <t>TO220AC</t>
  </si>
  <si>
    <t>8A Hyper-Fast Recovery Rectifier</t>
  </si>
  <si>
    <t>8A Hyper-Fast Epitaxial Rectifier</t>
  </si>
  <si>
    <t>TO252 (Standard)</t>
  </si>
  <si>
    <t>SMA</t>
  </si>
  <si>
    <t>1.0A SURFACE MOUNT SUPER-FAST RECTIFIER</t>
  </si>
  <si>
    <t>Super Fast(Fast) Recovery Rectifier &amp; Super Fast(Fast) Recovery Bridge</t>
  </si>
  <si>
    <t>SMA (LS)</t>
  </si>
  <si>
    <t>SMB (LS)</t>
  </si>
  <si>
    <t>SUPER-FAST RECTIFIER</t>
  </si>
  <si>
    <t>SMB</t>
  </si>
  <si>
    <t>2.0A SURFACE MOUNT SUPER-FAST RECTIFIER</t>
  </si>
  <si>
    <t>SMC</t>
  </si>
  <si>
    <t>3.0A SURFACE MOUNT SUPER-FAST RECTIFIER</t>
  </si>
  <si>
    <t>SMC (LS)</t>
  </si>
  <si>
    <t>SURFACE MOUNT SUPER FAST RECTIFIERS</t>
  </si>
  <si>
    <t>5.0A SURFACE MOUNT SUPER-FAST RECTIFIER</t>
  </si>
  <si>
    <t>SMA FLAT (LS)</t>
  </si>
  <si>
    <t>1.0A SURFACE MOUNT ULTRA-FAST RECTIFIER</t>
  </si>
  <si>
    <t>ULTRA-FAST RECTIFIER</t>
  </si>
  <si>
    <t>DO-219AA</t>
  </si>
  <si>
    <t>ULTRA-FAST RECOVERY RECTIFIER</t>
  </si>
  <si>
    <t>F1A (LS)</t>
  </si>
  <si>
    <t>2.0A SURFACE MOUNT ULTRA-FAST RECTIFIER</t>
  </si>
  <si>
    <t>F3-D (LS)</t>
  </si>
  <si>
    <t>1.0A SURFACE MOUNT FAST RECOVERY RECTIFIER</t>
  </si>
  <si>
    <t>1.0A SURFACE MOUNT FAST RECTIFIER</t>
  </si>
  <si>
    <t>1A SURFACE MOUNT FAST RECOVERY RECTIFIERS</t>
  </si>
  <si>
    <t>1.5A SURFACE MOUNT FAST RECOVERY RECTIFIER</t>
  </si>
  <si>
    <t>SURFACE MOUNT FAST RECOVERY RECTIFIER</t>
  </si>
  <si>
    <t>1.0A SURFACE MOUNT ULTRA FAST RECTIFIER</t>
  </si>
  <si>
    <t>2.0A SURFACE MOUNT ULTRA FAST RECTIFIER</t>
  </si>
  <si>
    <t>1.0A SURFACE MOUNT HYPER-FAST RECTIFIER</t>
  </si>
  <si>
    <t>HYPERFAST RECTIFIER</t>
  </si>
  <si>
    <t>D-FLAT</t>
  </si>
  <si>
    <t>TO-252/DPAK (LS)</t>
  </si>
  <si>
    <t>ITO220AC (LS)</t>
  </si>
  <si>
    <t>TO220AC (LS)</t>
  </si>
  <si>
    <t>TO-247-2L (LS)</t>
  </si>
  <si>
    <t>HYPER-FAST GLASS PASSIVATED RECTIFIER</t>
  </si>
  <si>
    <t>GLASS PASSIVATED RECTIFIER</t>
  </si>
  <si>
    <t>DO-41 (LS)</t>
  </si>
  <si>
    <t>DO-201AD (LS)</t>
  </si>
  <si>
    <t>1.0A Surface Mount Super-Fast Rectifier</t>
  </si>
  <si>
    <t>1.A Surface Mount Super-Fast Rectifier</t>
  </si>
  <si>
    <t>ultra fast rectifier</t>
  </si>
  <si>
    <t>PowerDI5</t>
  </si>
  <si>
    <t>Dual, Com. Cath</t>
  </si>
  <si>
    <t>DO-15</t>
  </si>
  <si>
    <t>2.0A FAST RECOVERY GLASS PASSIVATED RECTIFIER</t>
  </si>
  <si>
    <t>DO-15 (LS)</t>
  </si>
  <si>
    <t>3.0A FAST RECOVERY GLASS PASSIVATED RECTIFIER</t>
  </si>
  <si>
    <t>1.0A Surface Mount Fast Recovery Rectifier</t>
  </si>
  <si>
    <t>SOD123F</t>
  </si>
  <si>
    <t xml:space="preserve">1.0A SURFACE MOUNT FAST RECOVERY RECTIFIER
</t>
  </si>
  <si>
    <t>SOD123F (Type B)</t>
  </si>
  <si>
    <t>5A Surface Mount Fast Recovery Rectifier</t>
  </si>
  <si>
    <t>Dual</t>
  </si>
  <si>
    <t>ITO220AB (LS)</t>
  </si>
  <si>
    <t>ITO-220(S)AB - (LS), LSC</t>
  </si>
  <si>
    <t>ITO220AB (Type WX)</t>
  </si>
  <si>
    <t>10A SUPER-FAST RECTIFIER</t>
  </si>
  <si>
    <t>TO220AB (Type WX)</t>
  </si>
  <si>
    <t>TO220AB (LS)</t>
  </si>
  <si>
    <t>16A SUPER-FAST RECTIFIER</t>
  </si>
  <si>
    <t>TO220AB</t>
  </si>
  <si>
    <t>20A SUPER-FAST RECTIFIER</t>
  </si>
  <si>
    <t>ITO220AB (Type WX2)</t>
  </si>
  <si>
    <t>5A SURFACE MOUNT ULTRA-FAST RECOVERY RECTIFIER</t>
  </si>
  <si>
    <t>TO252 (DPAK)</t>
  </si>
  <si>
    <t>SMA-FS</t>
  </si>
  <si>
    <t>1.0A Surface-Mount Ultra-Fast Rectifier</t>
  </si>
  <si>
    <t>1.0A Surface Mount Ultra-Fast Rectifier</t>
  </si>
  <si>
    <t>2.0A Surface Mount Ultra-Fast Rectifier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</si>
</sst>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1N4933G" TargetMode="External"/><Relationship Id="rId_hyperlink_2" Type="http://schemas.openxmlformats.org/officeDocument/2006/relationships/hyperlink" Target="https://www.diodes.com/assets/Datasheets/ds27002.pdf" TargetMode="External"/><Relationship Id="rId_hyperlink_3" Type="http://schemas.openxmlformats.org/officeDocument/2006/relationships/hyperlink" Target="https://www.diodes.com/part/view/1N4934G" TargetMode="External"/><Relationship Id="rId_hyperlink_4" Type="http://schemas.openxmlformats.org/officeDocument/2006/relationships/hyperlink" Target="https://www.diodes.com/assets/Datasheets/ds27002.pdf" TargetMode="External"/><Relationship Id="rId_hyperlink_5" Type="http://schemas.openxmlformats.org/officeDocument/2006/relationships/hyperlink" Target="https://www.diodes.com/part/view/1N4935G" TargetMode="External"/><Relationship Id="rId_hyperlink_6" Type="http://schemas.openxmlformats.org/officeDocument/2006/relationships/hyperlink" Target="https://www.diodes.com/assets/Datasheets/ds27002.pdf" TargetMode="External"/><Relationship Id="rId_hyperlink_7" Type="http://schemas.openxmlformats.org/officeDocument/2006/relationships/hyperlink" Target="https://www.diodes.com/part/view/1N4936G" TargetMode="External"/><Relationship Id="rId_hyperlink_8" Type="http://schemas.openxmlformats.org/officeDocument/2006/relationships/hyperlink" Target="https://www.diodes.com/assets/Datasheets/ds27002.pdf" TargetMode="External"/><Relationship Id="rId_hyperlink_9" Type="http://schemas.openxmlformats.org/officeDocument/2006/relationships/hyperlink" Target="https://www.diodes.com/part/view/1N4937G" TargetMode="External"/><Relationship Id="rId_hyperlink_10" Type="http://schemas.openxmlformats.org/officeDocument/2006/relationships/hyperlink" Target="https://www.diodes.com/assets/Datasheets/ds27002.pdf" TargetMode="External"/><Relationship Id="rId_hyperlink_11" Type="http://schemas.openxmlformats.org/officeDocument/2006/relationships/hyperlink" Target="https://www.diodes.com/part/view/DFLU1200" TargetMode="External"/><Relationship Id="rId_hyperlink_12" Type="http://schemas.openxmlformats.org/officeDocument/2006/relationships/hyperlink" Target="https://www.diodes.com/assets/Datasheets/ds30601.pdf" TargetMode="External"/><Relationship Id="rId_hyperlink_13" Type="http://schemas.openxmlformats.org/officeDocument/2006/relationships/hyperlink" Target="https://www.diodes.com/part/view/DFLU1400" TargetMode="External"/><Relationship Id="rId_hyperlink_14" Type="http://schemas.openxmlformats.org/officeDocument/2006/relationships/hyperlink" Target="https://www.diodes.com/assets/Datasheets/ds30784.pdf" TargetMode="External"/><Relationship Id="rId_hyperlink_15" Type="http://schemas.openxmlformats.org/officeDocument/2006/relationships/hyperlink" Target="https://www.diodes.com/part/view/DTH1206D" TargetMode="External"/><Relationship Id="rId_hyperlink_16" Type="http://schemas.openxmlformats.org/officeDocument/2006/relationships/hyperlink" Target="https://www.diodes.com/assets/Datasheets/DTH1206D.pdf" TargetMode="External"/><Relationship Id="rId_hyperlink_17" Type="http://schemas.openxmlformats.org/officeDocument/2006/relationships/hyperlink" Target="https://www.diodes.com/part/view/DTH1206FP" TargetMode="External"/><Relationship Id="rId_hyperlink_18" Type="http://schemas.openxmlformats.org/officeDocument/2006/relationships/hyperlink" Target="https://www.diodes.com/assets/Datasheets/DTH1206FP.pdf" TargetMode="External"/><Relationship Id="rId_hyperlink_19" Type="http://schemas.openxmlformats.org/officeDocument/2006/relationships/hyperlink" Target="https://www.diodes.com/part/view/DTH1506D" TargetMode="External"/><Relationship Id="rId_hyperlink_20" Type="http://schemas.openxmlformats.org/officeDocument/2006/relationships/hyperlink" Target="https://www.diodes.com/assets/Datasheets/DTH1506D.pdf" TargetMode="External"/><Relationship Id="rId_hyperlink_21" Type="http://schemas.openxmlformats.org/officeDocument/2006/relationships/hyperlink" Target="https://www.diodes.com/part/view/DTH1506FP" TargetMode="External"/><Relationship Id="rId_hyperlink_22" Type="http://schemas.openxmlformats.org/officeDocument/2006/relationships/hyperlink" Target="https://www.diodes.com/assets/Datasheets/DTH1506FP.pdf" TargetMode="External"/><Relationship Id="rId_hyperlink_23" Type="http://schemas.openxmlformats.org/officeDocument/2006/relationships/hyperlink" Target="https://www.diodes.com/part/view/DTH3006D" TargetMode="External"/><Relationship Id="rId_hyperlink_24" Type="http://schemas.openxmlformats.org/officeDocument/2006/relationships/hyperlink" Target="https://www.diodes.com/assets/Datasheets/DTH3006D.pdf" TargetMode="External"/><Relationship Id="rId_hyperlink_25" Type="http://schemas.openxmlformats.org/officeDocument/2006/relationships/hyperlink" Target="https://www.diodes.com/part/view/DTH3006DQ" TargetMode="External"/><Relationship Id="rId_hyperlink_26" Type="http://schemas.openxmlformats.org/officeDocument/2006/relationships/hyperlink" Target="https://www.diodes.com/assets/Datasheets/DTH3006DQ.pdf" TargetMode="External"/><Relationship Id="rId_hyperlink_27" Type="http://schemas.openxmlformats.org/officeDocument/2006/relationships/hyperlink" Target="https://www.diodes.com/part/view/DTH3006FP" TargetMode="External"/><Relationship Id="rId_hyperlink_28" Type="http://schemas.openxmlformats.org/officeDocument/2006/relationships/hyperlink" Target="https://www.diodes.com/assets/Datasheets/DTH3006FP.pdf" TargetMode="External"/><Relationship Id="rId_hyperlink_29" Type="http://schemas.openxmlformats.org/officeDocument/2006/relationships/hyperlink" Target="https://www.diodes.com/part/view/DTH3006FPQ" TargetMode="External"/><Relationship Id="rId_hyperlink_30" Type="http://schemas.openxmlformats.org/officeDocument/2006/relationships/hyperlink" Target="https://www.diodes.com/assets/Datasheets/DTH3006FPQ.pdf" TargetMode="External"/><Relationship Id="rId_hyperlink_31" Type="http://schemas.openxmlformats.org/officeDocument/2006/relationships/hyperlink" Target="https://www.diodes.com/part/view/DTH3006PT" TargetMode="External"/><Relationship Id="rId_hyperlink_32" Type="http://schemas.openxmlformats.org/officeDocument/2006/relationships/hyperlink" Target="https://www.diodes.com/assets/Datasheets/DTH3006PT.pdf" TargetMode="External"/><Relationship Id="rId_hyperlink_33" Type="http://schemas.openxmlformats.org/officeDocument/2006/relationships/hyperlink" Target="https://www.diodes.com/part/view/DTH3006PTQ" TargetMode="External"/><Relationship Id="rId_hyperlink_34" Type="http://schemas.openxmlformats.org/officeDocument/2006/relationships/hyperlink" Target="https://www.diodes.com/assets/Datasheets/DTH3006PTQ.pdf" TargetMode="External"/><Relationship Id="rId_hyperlink_35" Type="http://schemas.openxmlformats.org/officeDocument/2006/relationships/hyperlink" Target="https://www.diodes.com/part/view/DTH810D" TargetMode="External"/><Relationship Id="rId_hyperlink_36" Type="http://schemas.openxmlformats.org/officeDocument/2006/relationships/hyperlink" Target="https://www.diodes.com/assets/Datasheets/DTH810D.pdf" TargetMode="External"/><Relationship Id="rId_hyperlink_37" Type="http://schemas.openxmlformats.org/officeDocument/2006/relationships/hyperlink" Target="https://www.diodes.com/part/view/DTH810DQ" TargetMode="External"/><Relationship Id="rId_hyperlink_38" Type="http://schemas.openxmlformats.org/officeDocument/2006/relationships/hyperlink" Target="https://www.diodes.com/assets/Datasheets/DTH810DQ.pdf" TargetMode="External"/><Relationship Id="rId_hyperlink_39" Type="http://schemas.openxmlformats.org/officeDocument/2006/relationships/hyperlink" Target="https://www.diodes.com/part/view/DTH810FP" TargetMode="External"/><Relationship Id="rId_hyperlink_40" Type="http://schemas.openxmlformats.org/officeDocument/2006/relationships/hyperlink" Target="https://www.diodes.com/assets/Datasheets/DTH810FP.pdf" TargetMode="External"/><Relationship Id="rId_hyperlink_41" Type="http://schemas.openxmlformats.org/officeDocument/2006/relationships/hyperlink" Target="https://www.diodes.com/part/view/DTH810FPQ" TargetMode="External"/><Relationship Id="rId_hyperlink_42" Type="http://schemas.openxmlformats.org/officeDocument/2006/relationships/hyperlink" Target="https://www.diodes.com/assets/Datasheets/DTH810FPQ.pdf" TargetMode="External"/><Relationship Id="rId_hyperlink_43" Type="http://schemas.openxmlformats.org/officeDocument/2006/relationships/hyperlink" Target="https://www.diodes.com/part/view/DTH8E06D" TargetMode="External"/><Relationship Id="rId_hyperlink_44" Type="http://schemas.openxmlformats.org/officeDocument/2006/relationships/hyperlink" Target="https://www.diodes.com/assets/Datasheets/DTH8E06D.pdf" TargetMode="External"/><Relationship Id="rId_hyperlink_45" Type="http://schemas.openxmlformats.org/officeDocument/2006/relationships/hyperlink" Target="https://www.diodes.com/part/view/DTH8E06FP" TargetMode="External"/><Relationship Id="rId_hyperlink_46" Type="http://schemas.openxmlformats.org/officeDocument/2006/relationships/hyperlink" Target="https://www.diodes.com/assets/Datasheets/DTH8E06FP.pdf" TargetMode="External"/><Relationship Id="rId_hyperlink_47" Type="http://schemas.openxmlformats.org/officeDocument/2006/relationships/hyperlink" Target="https://www.diodes.com/part/view/DTH8L06D" TargetMode="External"/><Relationship Id="rId_hyperlink_48" Type="http://schemas.openxmlformats.org/officeDocument/2006/relationships/hyperlink" Target="https://www.diodes.com/assets/Datasheets/DTH8L06D.pdf" TargetMode="External"/><Relationship Id="rId_hyperlink_49" Type="http://schemas.openxmlformats.org/officeDocument/2006/relationships/hyperlink" Target="https://www.diodes.com/part/view/DTH8L06DNC" TargetMode="External"/><Relationship Id="rId_hyperlink_50" Type="http://schemas.openxmlformats.org/officeDocument/2006/relationships/hyperlink" Target="https://www.diodes.com/assets/Datasheets/DTH8L06DNC.pdf" TargetMode="External"/><Relationship Id="rId_hyperlink_51" Type="http://schemas.openxmlformats.org/officeDocument/2006/relationships/hyperlink" Target="https://www.diodes.com/part/view/DTH8L06FP" TargetMode="External"/><Relationship Id="rId_hyperlink_52" Type="http://schemas.openxmlformats.org/officeDocument/2006/relationships/hyperlink" Target="https://www.diodes.com/assets/Datasheets/DTH8L06FP.pdf" TargetMode="External"/><Relationship Id="rId_hyperlink_53" Type="http://schemas.openxmlformats.org/officeDocument/2006/relationships/hyperlink" Target="https://www.diodes.com/part/view/DTH8R06D" TargetMode="External"/><Relationship Id="rId_hyperlink_54" Type="http://schemas.openxmlformats.org/officeDocument/2006/relationships/hyperlink" Target="https://www.diodes.com/assets/Datasheets/DTH8R06D.pdf" TargetMode="External"/><Relationship Id="rId_hyperlink_55" Type="http://schemas.openxmlformats.org/officeDocument/2006/relationships/hyperlink" Target="https://www.diodes.com/part/view/DTH8R06D1" TargetMode="External"/><Relationship Id="rId_hyperlink_56" Type="http://schemas.openxmlformats.org/officeDocument/2006/relationships/hyperlink" Target="https://www.diodes.com/assets/Datasheets/DTH8R06D1.pdf" TargetMode="External"/><Relationship Id="rId_hyperlink_57" Type="http://schemas.openxmlformats.org/officeDocument/2006/relationships/hyperlink" Target="https://www.diodes.com/part/view/DTH8R06FP" TargetMode="External"/><Relationship Id="rId_hyperlink_58" Type="http://schemas.openxmlformats.org/officeDocument/2006/relationships/hyperlink" Target="https://www.diodes.com/assets/Datasheets/DTH8R06FP.pdf" TargetMode="External"/><Relationship Id="rId_hyperlink_59" Type="http://schemas.openxmlformats.org/officeDocument/2006/relationships/hyperlink" Target="https://www.diodes.com/part/view/DTH8S06D" TargetMode="External"/><Relationship Id="rId_hyperlink_60" Type="http://schemas.openxmlformats.org/officeDocument/2006/relationships/hyperlink" Target="https://www.diodes.com/assets/Datasheets/DTH8S06D.pdf" TargetMode="External"/><Relationship Id="rId_hyperlink_61" Type="http://schemas.openxmlformats.org/officeDocument/2006/relationships/hyperlink" Target="https://www.diodes.com/part/view/DTH8S06FP" TargetMode="External"/><Relationship Id="rId_hyperlink_62" Type="http://schemas.openxmlformats.org/officeDocument/2006/relationships/hyperlink" Target="https://www.diodes.com/assets/Datasheets/DTH8S06FP.pdf" TargetMode="External"/><Relationship Id="rId_hyperlink_63" Type="http://schemas.openxmlformats.org/officeDocument/2006/relationships/hyperlink" Target="https://www.diodes.com/part/view/ES1A" TargetMode="External"/><Relationship Id="rId_hyperlink_64" Type="http://schemas.openxmlformats.org/officeDocument/2006/relationships/hyperlink" Target="https://www.diodes.com/assets/Datasheets/ds14001.pdf" TargetMode="External"/><Relationship Id="rId_hyperlink_65" Type="http://schemas.openxmlformats.org/officeDocument/2006/relationships/hyperlink" Target="https://www.diodes.com/part/view/ES1B" TargetMode="External"/><Relationship Id="rId_hyperlink_66" Type="http://schemas.openxmlformats.org/officeDocument/2006/relationships/hyperlink" Target="https://www.diodes.com/assets/Datasheets/ds14001.pdf" TargetMode="External"/><Relationship Id="rId_hyperlink_67" Type="http://schemas.openxmlformats.org/officeDocument/2006/relationships/hyperlink" Target="https://www.diodes.com/part/view/ES1C" TargetMode="External"/><Relationship Id="rId_hyperlink_68" Type="http://schemas.openxmlformats.org/officeDocument/2006/relationships/hyperlink" Target="https://www.diodes.com/assets/Datasheets/ds14001.pdf" TargetMode="External"/><Relationship Id="rId_hyperlink_69" Type="http://schemas.openxmlformats.org/officeDocument/2006/relationships/hyperlink" Target="https://www.diodes.com/part/view/ES1D" TargetMode="External"/><Relationship Id="rId_hyperlink_70" Type="http://schemas.openxmlformats.org/officeDocument/2006/relationships/hyperlink" Target="https://www.diodes.com/assets/Datasheets/ds14001.pdf" TargetMode="External"/><Relationship Id="rId_hyperlink_71" Type="http://schemas.openxmlformats.org/officeDocument/2006/relationships/hyperlink" Target="https://www.diodes.com/part/view/ES1D%28LS%29" TargetMode="External"/><Relationship Id="rId_hyperlink_72" Type="http://schemas.openxmlformats.org/officeDocument/2006/relationships/hyperlink" Target="https://www.diodes.com/assets/Datasheets/ES1D-ES1J_LS.pdf" TargetMode="External"/><Relationship Id="rId_hyperlink_73" Type="http://schemas.openxmlformats.org/officeDocument/2006/relationships/hyperlink" Target="https://www.diodes.com/part/view/ES1DB%28LS%29" TargetMode="External"/><Relationship Id="rId_hyperlink_74" Type="http://schemas.openxmlformats.org/officeDocument/2006/relationships/hyperlink" Target="https://www.diodes.com/assets/Datasheets/ES1DB-ES1GB_LS.pdf" TargetMode="External"/><Relationship Id="rId_hyperlink_75" Type="http://schemas.openxmlformats.org/officeDocument/2006/relationships/hyperlink" Target="https://www.diodes.com/part/view/ES1G" TargetMode="External"/><Relationship Id="rId_hyperlink_76" Type="http://schemas.openxmlformats.org/officeDocument/2006/relationships/hyperlink" Target="https://www.diodes.com/assets/Datasheets/ds14001.pdf" TargetMode="External"/><Relationship Id="rId_hyperlink_77" Type="http://schemas.openxmlformats.org/officeDocument/2006/relationships/hyperlink" Target="https://www.diodes.com/part/view/ES1G%28LS%29" TargetMode="External"/><Relationship Id="rId_hyperlink_78" Type="http://schemas.openxmlformats.org/officeDocument/2006/relationships/hyperlink" Target="https://www.diodes.com/assets/Datasheets/ES1D-ES1J_LS.pdf" TargetMode="External"/><Relationship Id="rId_hyperlink_79" Type="http://schemas.openxmlformats.org/officeDocument/2006/relationships/hyperlink" Target="https://www.diodes.com/part/view/ES1GB%28LS%29" TargetMode="External"/><Relationship Id="rId_hyperlink_80" Type="http://schemas.openxmlformats.org/officeDocument/2006/relationships/hyperlink" Target="https://www.diodes.com/assets/Datasheets/ES1DB-ES1GB_LS.pdf" TargetMode="External"/><Relationship Id="rId_hyperlink_81" Type="http://schemas.openxmlformats.org/officeDocument/2006/relationships/hyperlink" Target="https://www.diodes.com/part/view/ES1J" TargetMode="External"/><Relationship Id="rId_hyperlink_82" Type="http://schemas.openxmlformats.org/officeDocument/2006/relationships/hyperlink" Target="https://www.diodes.com/assets/Datasheets/ES1J.pdf" TargetMode="External"/><Relationship Id="rId_hyperlink_83" Type="http://schemas.openxmlformats.org/officeDocument/2006/relationships/hyperlink" Target="https://www.diodes.com/part/view/ES1J%28LS%29" TargetMode="External"/><Relationship Id="rId_hyperlink_84" Type="http://schemas.openxmlformats.org/officeDocument/2006/relationships/hyperlink" Target="https://www.diodes.com/assets/Datasheets/ES1D-ES1J_LS.pdf" TargetMode="External"/><Relationship Id="rId_hyperlink_85" Type="http://schemas.openxmlformats.org/officeDocument/2006/relationships/hyperlink" Target="https://www.diodes.com/part/view/ES1JB%28LS%29" TargetMode="External"/><Relationship Id="rId_hyperlink_86" Type="http://schemas.openxmlformats.org/officeDocument/2006/relationships/hyperlink" Target="https://www.diodes.com/assets/Datasheets/ES1JB_LS.pdf" TargetMode="External"/><Relationship Id="rId_hyperlink_87" Type="http://schemas.openxmlformats.org/officeDocument/2006/relationships/hyperlink" Target="https://www.diodes.com/part/view/ES2A" TargetMode="External"/><Relationship Id="rId_hyperlink_88" Type="http://schemas.openxmlformats.org/officeDocument/2006/relationships/hyperlink" Target="https://www.diodes.com/assets/Datasheets/ds14002.pdf" TargetMode="External"/><Relationship Id="rId_hyperlink_89" Type="http://schemas.openxmlformats.org/officeDocument/2006/relationships/hyperlink" Target="https://www.diodes.com/part/view/ES2AA" TargetMode="External"/><Relationship Id="rId_hyperlink_90" Type="http://schemas.openxmlformats.org/officeDocument/2006/relationships/hyperlink" Target="https://www.diodes.com/assets/Datasheets/ds14002.pdf" TargetMode="External"/><Relationship Id="rId_hyperlink_91" Type="http://schemas.openxmlformats.org/officeDocument/2006/relationships/hyperlink" Target="https://www.diodes.com/part/view/ES2B" TargetMode="External"/><Relationship Id="rId_hyperlink_92" Type="http://schemas.openxmlformats.org/officeDocument/2006/relationships/hyperlink" Target="https://www.diodes.com/assets/Datasheets/ds14002.pdf" TargetMode="External"/><Relationship Id="rId_hyperlink_93" Type="http://schemas.openxmlformats.org/officeDocument/2006/relationships/hyperlink" Target="https://www.diodes.com/part/view/ES2BA" TargetMode="External"/><Relationship Id="rId_hyperlink_94" Type="http://schemas.openxmlformats.org/officeDocument/2006/relationships/hyperlink" Target="https://www.diodes.com/assets/Datasheets/ds14002.pdf" TargetMode="External"/><Relationship Id="rId_hyperlink_95" Type="http://schemas.openxmlformats.org/officeDocument/2006/relationships/hyperlink" Target="https://www.diodes.com/part/view/ES2C" TargetMode="External"/><Relationship Id="rId_hyperlink_96" Type="http://schemas.openxmlformats.org/officeDocument/2006/relationships/hyperlink" Target="https://www.diodes.com/assets/Datasheets/ds14002.pdf" TargetMode="External"/><Relationship Id="rId_hyperlink_97" Type="http://schemas.openxmlformats.org/officeDocument/2006/relationships/hyperlink" Target="https://www.diodes.com/part/view/ES2CA" TargetMode="External"/><Relationship Id="rId_hyperlink_98" Type="http://schemas.openxmlformats.org/officeDocument/2006/relationships/hyperlink" Target="https://www.diodes.com/assets/Datasheets/ds14002.pdf" TargetMode="External"/><Relationship Id="rId_hyperlink_99" Type="http://schemas.openxmlformats.org/officeDocument/2006/relationships/hyperlink" Target="https://www.diodes.com/part/view/ES2D" TargetMode="External"/><Relationship Id="rId_hyperlink_100" Type="http://schemas.openxmlformats.org/officeDocument/2006/relationships/hyperlink" Target="https://www.diodes.com/assets/Datasheets/ds14002.pdf" TargetMode="External"/><Relationship Id="rId_hyperlink_101" Type="http://schemas.openxmlformats.org/officeDocument/2006/relationships/hyperlink" Target="https://www.diodes.com/part/view/ES2D%28LS%29" TargetMode="External"/><Relationship Id="rId_hyperlink_102" Type="http://schemas.openxmlformats.org/officeDocument/2006/relationships/hyperlink" Target="https://www.diodes.com/assets/Datasheets/ES2D-ES2J_LS.pdf" TargetMode="External"/><Relationship Id="rId_hyperlink_103" Type="http://schemas.openxmlformats.org/officeDocument/2006/relationships/hyperlink" Target="https://www.diodes.com/part/view/ES2DA" TargetMode="External"/><Relationship Id="rId_hyperlink_104" Type="http://schemas.openxmlformats.org/officeDocument/2006/relationships/hyperlink" Target="https://www.diodes.com/assets/Datasheets/ds14002.pdf" TargetMode="External"/><Relationship Id="rId_hyperlink_105" Type="http://schemas.openxmlformats.org/officeDocument/2006/relationships/hyperlink" Target="https://www.diodes.com/part/view/ES2DA%28LS%29" TargetMode="External"/><Relationship Id="rId_hyperlink_106" Type="http://schemas.openxmlformats.org/officeDocument/2006/relationships/hyperlink" Target="https://www.diodes.com/assets/Datasheets/ES2DA-ES2JA_LS.pdf" TargetMode="External"/><Relationship Id="rId_hyperlink_107" Type="http://schemas.openxmlformats.org/officeDocument/2006/relationships/hyperlink" Target="https://www.diodes.com/part/view/ES2G" TargetMode="External"/><Relationship Id="rId_hyperlink_108" Type="http://schemas.openxmlformats.org/officeDocument/2006/relationships/hyperlink" Target="https://www.diodes.com/assets/Datasheets/ds30212.pdf" TargetMode="External"/><Relationship Id="rId_hyperlink_109" Type="http://schemas.openxmlformats.org/officeDocument/2006/relationships/hyperlink" Target="https://www.diodes.com/part/view/ES2G%28LS%29" TargetMode="External"/><Relationship Id="rId_hyperlink_110" Type="http://schemas.openxmlformats.org/officeDocument/2006/relationships/hyperlink" Target="https://www.diodes.com/assets/Datasheets/ES2G-LS.pdf" TargetMode="External"/><Relationship Id="rId_hyperlink_111" Type="http://schemas.openxmlformats.org/officeDocument/2006/relationships/hyperlink" Target="https://www.diodes.com/part/view/ES2GA%28LS%29" TargetMode="External"/><Relationship Id="rId_hyperlink_112" Type="http://schemas.openxmlformats.org/officeDocument/2006/relationships/hyperlink" Target="https://www.diodes.com/assets/Datasheets/ES2DA-ES2JA_LS.pdf" TargetMode="External"/><Relationship Id="rId_hyperlink_113" Type="http://schemas.openxmlformats.org/officeDocument/2006/relationships/hyperlink" Target="https://www.diodes.com/part/view/ES2J%28LS%29" TargetMode="External"/><Relationship Id="rId_hyperlink_114" Type="http://schemas.openxmlformats.org/officeDocument/2006/relationships/hyperlink" Target="https://www.diodes.com/assets/Datasheets/ES2D-ES2J_LS.pdf" TargetMode="External"/><Relationship Id="rId_hyperlink_115" Type="http://schemas.openxmlformats.org/officeDocument/2006/relationships/hyperlink" Target="https://www.diodes.com/part/view/ES2JA%28LS%29" TargetMode="External"/><Relationship Id="rId_hyperlink_116" Type="http://schemas.openxmlformats.org/officeDocument/2006/relationships/hyperlink" Target="https://www.diodes.com/assets/Datasheets/ES2DA-ES2JA_LS.pdf" TargetMode="External"/><Relationship Id="rId_hyperlink_117" Type="http://schemas.openxmlformats.org/officeDocument/2006/relationships/hyperlink" Target="https://www.diodes.com/part/view/ES3A" TargetMode="External"/><Relationship Id="rId_hyperlink_118" Type="http://schemas.openxmlformats.org/officeDocument/2006/relationships/hyperlink" Target="https://www.diodes.com/assets/Datasheets/ds14003.pdf" TargetMode="External"/><Relationship Id="rId_hyperlink_119" Type="http://schemas.openxmlformats.org/officeDocument/2006/relationships/hyperlink" Target="https://www.diodes.com/part/view/ES3AB" TargetMode="External"/><Relationship Id="rId_hyperlink_120" Type="http://schemas.openxmlformats.org/officeDocument/2006/relationships/hyperlink" Target="https://www.diodes.com/assets/Datasheets/ds14003.pdf" TargetMode="External"/><Relationship Id="rId_hyperlink_121" Type="http://schemas.openxmlformats.org/officeDocument/2006/relationships/hyperlink" Target="https://www.diodes.com/part/view/ES3B" TargetMode="External"/><Relationship Id="rId_hyperlink_122" Type="http://schemas.openxmlformats.org/officeDocument/2006/relationships/hyperlink" Target="https://www.diodes.com/assets/Datasheets/ds14003.pdf" TargetMode="External"/><Relationship Id="rId_hyperlink_123" Type="http://schemas.openxmlformats.org/officeDocument/2006/relationships/hyperlink" Target="https://www.diodes.com/part/view/ES3BB" TargetMode="External"/><Relationship Id="rId_hyperlink_124" Type="http://schemas.openxmlformats.org/officeDocument/2006/relationships/hyperlink" Target="https://www.diodes.com/assets/Datasheets/ds14003.pdf" TargetMode="External"/><Relationship Id="rId_hyperlink_125" Type="http://schemas.openxmlformats.org/officeDocument/2006/relationships/hyperlink" Target="https://www.diodes.com/part/view/ES3C" TargetMode="External"/><Relationship Id="rId_hyperlink_126" Type="http://schemas.openxmlformats.org/officeDocument/2006/relationships/hyperlink" Target="https://www.diodes.com/assets/Datasheets/ds14003.pdf" TargetMode="External"/><Relationship Id="rId_hyperlink_127" Type="http://schemas.openxmlformats.org/officeDocument/2006/relationships/hyperlink" Target="https://www.diodes.com/part/view/ES3CB" TargetMode="External"/><Relationship Id="rId_hyperlink_128" Type="http://schemas.openxmlformats.org/officeDocument/2006/relationships/hyperlink" Target="https://www.diodes.com/assets/Datasheets/ds14003.pdf" TargetMode="External"/><Relationship Id="rId_hyperlink_129" Type="http://schemas.openxmlformats.org/officeDocument/2006/relationships/hyperlink" Target="https://www.diodes.com/part/view/ES3D" TargetMode="External"/><Relationship Id="rId_hyperlink_130" Type="http://schemas.openxmlformats.org/officeDocument/2006/relationships/hyperlink" Target="https://www.diodes.com/assets/Datasheets/ds14003.pdf" TargetMode="External"/><Relationship Id="rId_hyperlink_131" Type="http://schemas.openxmlformats.org/officeDocument/2006/relationships/hyperlink" Target="https://www.diodes.com/part/view/ES3D%28LS%29" TargetMode="External"/><Relationship Id="rId_hyperlink_132" Type="http://schemas.openxmlformats.org/officeDocument/2006/relationships/hyperlink" Target="https://www.diodes.com/assets/Datasheets/ES3D-ES3J_LS.pdf" TargetMode="External"/><Relationship Id="rId_hyperlink_133" Type="http://schemas.openxmlformats.org/officeDocument/2006/relationships/hyperlink" Target="https://www.diodes.com/part/view/ES3DB" TargetMode="External"/><Relationship Id="rId_hyperlink_134" Type="http://schemas.openxmlformats.org/officeDocument/2006/relationships/hyperlink" Target="https://www.diodes.com/assets/Datasheets/ds14003.pdf" TargetMode="External"/><Relationship Id="rId_hyperlink_135" Type="http://schemas.openxmlformats.org/officeDocument/2006/relationships/hyperlink" Target="https://www.diodes.com/part/view/ES3DB%28LS%29" TargetMode="External"/><Relationship Id="rId_hyperlink_136" Type="http://schemas.openxmlformats.org/officeDocument/2006/relationships/hyperlink" Target="https://www.diodes.com/assets/Datasheets/ES3DB-ES3GB_LS.pdf" TargetMode="External"/><Relationship Id="rId_hyperlink_137" Type="http://schemas.openxmlformats.org/officeDocument/2006/relationships/hyperlink" Target="https://www.diodes.com/part/view/ES3G%28LS%29" TargetMode="External"/><Relationship Id="rId_hyperlink_138" Type="http://schemas.openxmlformats.org/officeDocument/2006/relationships/hyperlink" Target="https://www.diodes.com/assets/Datasheets/ES3G_LS.pdf" TargetMode="External"/><Relationship Id="rId_hyperlink_139" Type="http://schemas.openxmlformats.org/officeDocument/2006/relationships/hyperlink" Target="https://www.diodes.com/part/view/ES3GB%28LS%29" TargetMode="External"/><Relationship Id="rId_hyperlink_140" Type="http://schemas.openxmlformats.org/officeDocument/2006/relationships/hyperlink" Target="https://www.diodes.com/assets/Datasheets/ES3DB-ES3GB_LS.pdf" TargetMode="External"/><Relationship Id="rId_hyperlink_141" Type="http://schemas.openxmlformats.org/officeDocument/2006/relationships/hyperlink" Target="https://www.diodes.com/part/view/ES3J%28LS%29" TargetMode="External"/><Relationship Id="rId_hyperlink_142" Type="http://schemas.openxmlformats.org/officeDocument/2006/relationships/hyperlink" Target="https://www.diodes.com/assets/Datasheets/ES3D-ES3J_LS.pdf" TargetMode="External"/><Relationship Id="rId_hyperlink_143" Type="http://schemas.openxmlformats.org/officeDocument/2006/relationships/hyperlink" Target="https://www.diodes.com/part/view/ES3JB" TargetMode="External"/><Relationship Id="rId_hyperlink_144" Type="http://schemas.openxmlformats.org/officeDocument/2006/relationships/hyperlink" Target="https://www.diodes.com/assets/Datasheets/ES3JB.pdf" TargetMode="External"/><Relationship Id="rId_hyperlink_145" Type="http://schemas.openxmlformats.org/officeDocument/2006/relationships/hyperlink" Target="https://www.diodes.com/part/view/ES3JB%28LS%29" TargetMode="External"/><Relationship Id="rId_hyperlink_146" Type="http://schemas.openxmlformats.org/officeDocument/2006/relationships/hyperlink" Target="https://www.diodes.com/assets/Datasheets/ES3JB_LS.pdf" TargetMode="External"/><Relationship Id="rId_hyperlink_147" Type="http://schemas.openxmlformats.org/officeDocument/2006/relationships/hyperlink" Target="https://www.diodes.com/part/view/ES4DB%28LS%29" TargetMode="External"/><Relationship Id="rId_hyperlink_148" Type="http://schemas.openxmlformats.org/officeDocument/2006/relationships/hyperlink" Target="https://www.diodes.com/assets/Datasheets/ES4DB_LS.pdf" TargetMode="External"/><Relationship Id="rId_hyperlink_149" Type="http://schemas.openxmlformats.org/officeDocument/2006/relationships/hyperlink" Target="https://www.diodes.com/part/view/ES5D%28LS%29" TargetMode="External"/><Relationship Id="rId_hyperlink_150" Type="http://schemas.openxmlformats.org/officeDocument/2006/relationships/hyperlink" Target="https://www.diodes.com/assets/Datasheets/ES5D_LS.pdf" TargetMode="External"/><Relationship Id="rId_hyperlink_151" Type="http://schemas.openxmlformats.org/officeDocument/2006/relationships/hyperlink" Target="https://www.diodes.com/part/view/ES5G%28LS%29" TargetMode="External"/><Relationship Id="rId_hyperlink_152" Type="http://schemas.openxmlformats.org/officeDocument/2006/relationships/hyperlink" Target="https://www.diodes.com/assets/Datasheets/ES5G_LS.pdf" TargetMode="External"/><Relationship Id="rId_hyperlink_153" Type="http://schemas.openxmlformats.org/officeDocument/2006/relationships/hyperlink" Target="https://www.diodes.com/part/view/ES5J%28LS%29" TargetMode="External"/><Relationship Id="rId_hyperlink_154" Type="http://schemas.openxmlformats.org/officeDocument/2006/relationships/hyperlink" Target="https://www.diodes.com/assets/Datasheets/ES5J_LS.pdf" TargetMode="External"/><Relationship Id="rId_hyperlink_155" Type="http://schemas.openxmlformats.org/officeDocument/2006/relationships/hyperlink" Target="https://www.diodes.com/part/view/FES1DD%28LS%29" TargetMode="External"/><Relationship Id="rId_hyperlink_156" Type="http://schemas.openxmlformats.org/officeDocument/2006/relationships/hyperlink" Target="https://www.diodes.com/assets/Datasheets/FES1DD_LS.pdf" TargetMode="External"/><Relationship Id="rId_hyperlink_157" Type="http://schemas.openxmlformats.org/officeDocument/2006/relationships/hyperlink" Target="https://www.diodes.com/part/view/FES1DE" TargetMode="External"/><Relationship Id="rId_hyperlink_158" Type="http://schemas.openxmlformats.org/officeDocument/2006/relationships/hyperlink" Target="https://www.diodes.com/assets/Datasheets/FES1DE.pdf" TargetMode="External"/><Relationship Id="rId_hyperlink_159" Type="http://schemas.openxmlformats.org/officeDocument/2006/relationships/hyperlink" Target="https://www.diodes.com/part/view/FES1DE%28LS%29" TargetMode="External"/><Relationship Id="rId_hyperlink_160" Type="http://schemas.openxmlformats.org/officeDocument/2006/relationships/hyperlink" Target="https://www.diodes.com/assets/Datasheets/FES1DE_LS.pdf" TargetMode="External"/><Relationship Id="rId_hyperlink_161" Type="http://schemas.openxmlformats.org/officeDocument/2006/relationships/hyperlink" Target="https://www.diodes.com/part/view/FES1DEQ" TargetMode="External"/><Relationship Id="rId_hyperlink_162" Type="http://schemas.openxmlformats.org/officeDocument/2006/relationships/hyperlink" Target="https://www.diodes.com/assets/Datasheets/FES1DEQ.pdf" TargetMode="External"/><Relationship Id="rId_hyperlink_163" Type="http://schemas.openxmlformats.org/officeDocument/2006/relationships/hyperlink" Target="https://www.diodes.com/part/view/FES1GE" TargetMode="External"/><Relationship Id="rId_hyperlink_164" Type="http://schemas.openxmlformats.org/officeDocument/2006/relationships/hyperlink" Target="https://www.diodes.com/assets/Datasheets/FES1GE.pdf" TargetMode="External"/><Relationship Id="rId_hyperlink_165" Type="http://schemas.openxmlformats.org/officeDocument/2006/relationships/hyperlink" Target="https://www.diodes.com/part/view/FES1JD%28LS%29" TargetMode="External"/><Relationship Id="rId_hyperlink_166" Type="http://schemas.openxmlformats.org/officeDocument/2006/relationships/hyperlink" Target="https://www.diodes.com/assets/Datasheets/FES1JD_LS.pdf" TargetMode="External"/><Relationship Id="rId_hyperlink_167" Type="http://schemas.openxmlformats.org/officeDocument/2006/relationships/hyperlink" Target="https://www.diodes.com/part/view/FES1JE" TargetMode="External"/><Relationship Id="rId_hyperlink_168" Type="http://schemas.openxmlformats.org/officeDocument/2006/relationships/hyperlink" Target="https://www.diodes.com/assets/Datasheets/FES1JE.pdf" TargetMode="External"/><Relationship Id="rId_hyperlink_169" Type="http://schemas.openxmlformats.org/officeDocument/2006/relationships/hyperlink" Target="https://www.diodes.com/part/view/FES2DD%28LS%29" TargetMode="External"/><Relationship Id="rId_hyperlink_170" Type="http://schemas.openxmlformats.org/officeDocument/2006/relationships/hyperlink" Target="https://www.diodes.com/assets/Datasheets/FES2DD_LS.pdf" TargetMode="External"/><Relationship Id="rId_hyperlink_171" Type="http://schemas.openxmlformats.org/officeDocument/2006/relationships/hyperlink" Target="https://www.diodes.com/part/view/FES2DE" TargetMode="External"/><Relationship Id="rId_hyperlink_172" Type="http://schemas.openxmlformats.org/officeDocument/2006/relationships/hyperlink" Target="https://www.diodes.com/assets/Datasheets/FES2DE.pdf" TargetMode="External"/><Relationship Id="rId_hyperlink_173" Type="http://schemas.openxmlformats.org/officeDocument/2006/relationships/hyperlink" Target="https://www.diodes.com/part/view/FES2DEQ" TargetMode="External"/><Relationship Id="rId_hyperlink_174" Type="http://schemas.openxmlformats.org/officeDocument/2006/relationships/hyperlink" Target="https://www.diodes.com/assets/Datasheets/FES2DEQ.pdf" TargetMode="External"/><Relationship Id="rId_hyperlink_175" Type="http://schemas.openxmlformats.org/officeDocument/2006/relationships/hyperlink" Target="https://www.diodes.com/part/view/FES2GD%28LS%29" TargetMode="External"/><Relationship Id="rId_hyperlink_176" Type="http://schemas.openxmlformats.org/officeDocument/2006/relationships/hyperlink" Target="https://www.diodes.com/assets/Datasheets/FES2GD_LS.pdf" TargetMode="External"/><Relationship Id="rId_hyperlink_177" Type="http://schemas.openxmlformats.org/officeDocument/2006/relationships/hyperlink" Target="https://www.diodes.com/part/view/FES2JD%28LS%29" TargetMode="External"/><Relationship Id="rId_hyperlink_178" Type="http://schemas.openxmlformats.org/officeDocument/2006/relationships/hyperlink" Target="https://www.diodes.com/assets/Datasheets/FES2JD_LS.pdf" TargetMode="External"/><Relationship Id="rId_hyperlink_179" Type="http://schemas.openxmlformats.org/officeDocument/2006/relationships/hyperlink" Target="https://www.diodes.com/part/view/FRS1JD%28LS%29" TargetMode="External"/><Relationship Id="rId_hyperlink_180" Type="http://schemas.openxmlformats.org/officeDocument/2006/relationships/hyperlink" Target="https://www.diodes.com/assets/Datasheets/FRS1JD_LS.pdf" TargetMode="External"/><Relationship Id="rId_hyperlink_181" Type="http://schemas.openxmlformats.org/officeDocument/2006/relationships/hyperlink" Target="https://www.diodes.com/part/view/FRS1JE" TargetMode="External"/><Relationship Id="rId_hyperlink_182" Type="http://schemas.openxmlformats.org/officeDocument/2006/relationships/hyperlink" Target="https://www.diodes.com/assets/Datasheets/FRS1JE.pdf" TargetMode="External"/><Relationship Id="rId_hyperlink_183" Type="http://schemas.openxmlformats.org/officeDocument/2006/relationships/hyperlink" Target="https://www.diodes.com/part/view/FRS1ME" TargetMode="External"/><Relationship Id="rId_hyperlink_184" Type="http://schemas.openxmlformats.org/officeDocument/2006/relationships/hyperlink" Target="https://www.diodes.com/assets/Datasheets/FRS1ME.pdf" TargetMode="External"/><Relationship Id="rId_hyperlink_185" Type="http://schemas.openxmlformats.org/officeDocument/2006/relationships/hyperlink" Target="https://www.diodes.com/part/view/FRS1ME%28LS%29" TargetMode="External"/><Relationship Id="rId_hyperlink_186" Type="http://schemas.openxmlformats.org/officeDocument/2006/relationships/hyperlink" Target="https://www.diodes.com/assets/Datasheets/FRS1ME_LS.pdf" TargetMode="External"/><Relationship Id="rId_hyperlink_187" Type="http://schemas.openxmlformats.org/officeDocument/2006/relationships/hyperlink" Target="https://www.diodes.com/part/view/FRS1MEQ" TargetMode="External"/><Relationship Id="rId_hyperlink_188" Type="http://schemas.openxmlformats.org/officeDocument/2006/relationships/hyperlink" Target="https://www.diodes.com/assets/Datasheets/FRS1MEQ.pdf" TargetMode="External"/><Relationship Id="rId_hyperlink_189" Type="http://schemas.openxmlformats.org/officeDocument/2006/relationships/hyperlink" Target="https://www.diodes.com/part/view/FRS2GD%28LS%29" TargetMode="External"/><Relationship Id="rId_hyperlink_190" Type="http://schemas.openxmlformats.org/officeDocument/2006/relationships/hyperlink" Target="https://www.diodes.com/assets/Datasheets/FRS2GD_LS.pdf" TargetMode="External"/><Relationship Id="rId_hyperlink_191" Type="http://schemas.openxmlformats.org/officeDocument/2006/relationships/hyperlink" Target="https://www.diodes.com/part/view/FRS2JD%28LS%29" TargetMode="External"/><Relationship Id="rId_hyperlink_192" Type="http://schemas.openxmlformats.org/officeDocument/2006/relationships/hyperlink" Target="https://www.diodes.com/assets/Datasheets/FRS2JD_LS.pdf" TargetMode="External"/><Relationship Id="rId_hyperlink_193" Type="http://schemas.openxmlformats.org/officeDocument/2006/relationships/hyperlink" Target="https://www.diodes.com/part/view/FRS2MD%28LS%29" TargetMode="External"/><Relationship Id="rId_hyperlink_194" Type="http://schemas.openxmlformats.org/officeDocument/2006/relationships/hyperlink" Target="https://www.diodes.com/assets/Datasheets/FRS2MD_LS.pdf" TargetMode="External"/><Relationship Id="rId_hyperlink_195" Type="http://schemas.openxmlformats.org/officeDocument/2006/relationships/hyperlink" Target="https://www.diodes.com/part/view/FUS1DD%28LS%29" TargetMode="External"/><Relationship Id="rId_hyperlink_196" Type="http://schemas.openxmlformats.org/officeDocument/2006/relationships/hyperlink" Target="https://www.diodes.com/assets/Datasheets/FUS1DD_LS.pdf" TargetMode="External"/><Relationship Id="rId_hyperlink_197" Type="http://schemas.openxmlformats.org/officeDocument/2006/relationships/hyperlink" Target="https://www.diodes.com/part/view/FUS1DE" TargetMode="External"/><Relationship Id="rId_hyperlink_198" Type="http://schemas.openxmlformats.org/officeDocument/2006/relationships/hyperlink" Target="https://www.diodes.com/assets/Datasheets/FUS1DE.pdf" TargetMode="External"/><Relationship Id="rId_hyperlink_199" Type="http://schemas.openxmlformats.org/officeDocument/2006/relationships/hyperlink" Target="https://www.diodes.com/part/view/FUS1JE" TargetMode="External"/><Relationship Id="rId_hyperlink_200" Type="http://schemas.openxmlformats.org/officeDocument/2006/relationships/hyperlink" Target="https://www.diodes.com/assets/Datasheets/FUS1JE.pdf" TargetMode="External"/><Relationship Id="rId_hyperlink_201" Type="http://schemas.openxmlformats.org/officeDocument/2006/relationships/hyperlink" Target="https://www.diodes.com/part/view/FUS1ME" TargetMode="External"/><Relationship Id="rId_hyperlink_202" Type="http://schemas.openxmlformats.org/officeDocument/2006/relationships/hyperlink" Target="https://www.diodes.com/assets/Datasheets/FUS1ME.pdf" TargetMode="External"/><Relationship Id="rId_hyperlink_203" Type="http://schemas.openxmlformats.org/officeDocument/2006/relationships/hyperlink" Target="https://www.diodes.com/part/view/FUS2DD%28LS%29" TargetMode="External"/><Relationship Id="rId_hyperlink_204" Type="http://schemas.openxmlformats.org/officeDocument/2006/relationships/hyperlink" Target="https://www.diodes.com/assets/Datasheets/FUS2DD_LS.pdf" TargetMode="External"/><Relationship Id="rId_hyperlink_205" Type="http://schemas.openxmlformats.org/officeDocument/2006/relationships/hyperlink" Target="https://www.diodes.com/part/view/FUS2GD%28LS%29" TargetMode="External"/><Relationship Id="rId_hyperlink_206" Type="http://schemas.openxmlformats.org/officeDocument/2006/relationships/hyperlink" Target="https://www.diodes.com/assets/Datasheets/FUS2GD_LS.pdf" TargetMode="External"/><Relationship Id="rId_hyperlink_207" Type="http://schemas.openxmlformats.org/officeDocument/2006/relationships/hyperlink" Target="https://www.diodes.com/part/view/FUS2JD%28LS%29" TargetMode="External"/><Relationship Id="rId_hyperlink_208" Type="http://schemas.openxmlformats.org/officeDocument/2006/relationships/hyperlink" Target="https://www.diodes.com/assets/Datasheets/FUS2JD_LS.pdf" TargetMode="External"/><Relationship Id="rId_hyperlink_209" Type="http://schemas.openxmlformats.org/officeDocument/2006/relationships/hyperlink" Target="https://www.diodes.com/part/view/FUS2MD%28LS%29" TargetMode="External"/><Relationship Id="rId_hyperlink_210" Type="http://schemas.openxmlformats.org/officeDocument/2006/relationships/hyperlink" Target="https://www.diodes.com/assets/Datasheets/FUS2MD_LS.pdf" TargetMode="External"/><Relationship Id="rId_hyperlink_211" Type="http://schemas.openxmlformats.org/officeDocument/2006/relationships/hyperlink" Target="https://www.diodes.com/part/view/HS1D" TargetMode="External"/><Relationship Id="rId_hyperlink_212" Type="http://schemas.openxmlformats.org/officeDocument/2006/relationships/hyperlink" Target="https://www.diodes.com/assets/Datasheets/HS1D.pdf" TargetMode="External"/><Relationship Id="rId_hyperlink_213" Type="http://schemas.openxmlformats.org/officeDocument/2006/relationships/hyperlink" Target="https://www.diodes.com/part/view/HS1DDF" TargetMode="External"/><Relationship Id="rId_hyperlink_214" Type="http://schemas.openxmlformats.org/officeDocument/2006/relationships/hyperlink" Target="https://www.diodes.com/assets/Datasheets/HS1DDF.pdf" TargetMode="External"/><Relationship Id="rId_hyperlink_215" Type="http://schemas.openxmlformats.org/officeDocument/2006/relationships/hyperlink" Target="https://www.diodes.com/part/view/LTTH1006LDW" TargetMode="External"/><Relationship Id="rId_hyperlink_216" Type="http://schemas.openxmlformats.org/officeDocument/2006/relationships/hyperlink" Target="https://www.diodes.com/assets/Datasheets/LTTH1006LDW.pdf" TargetMode="External"/><Relationship Id="rId_hyperlink_217" Type="http://schemas.openxmlformats.org/officeDocument/2006/relationships/hyperlink" Target="https://www.diodes.com/part/view/LTTH1006LFW" TargetMode="External"/><Relationship Id="rId_hyperlink_218" Type="http://schemas.openxmlformats.org/officeDocument/2006/relationships/hyperlink" Target="https://www.diodes.com/assets/Datasheets/LTTH1006LFW.pdf" TargetMode="External"/><Relationship Id="rId_hyperlink_219" Type="http://schemas.openxmlformats.org/officeDocument/2006/relationships/hyperlink" Target="https://www.diodes.com/part/view/LTTH1006LW" TargetMode="External"/><Relationship Id="rId_hyperlink_220" Type="http://schemas.openxmlformats.org/officeDocument/2006/relationships/hyperlink" Target="https://www.diodes.com/assets/Datasheets/LTTH1006LW.pdf" TargetMode="External"/><Relationship Id="rId_hyperlink_221" Type="http://schemas.openxmlformats.org/officeDocument/2006/relationships/hyperlink" Target="https://www.diodes.com/part/view/LTTH1206DFW" TargetMode="External"/><Relationship Id="rId_hyperlink_222" Type="http://schemas.openxmlformats.org/officeDocument/2006/relationships/hyperlink" Target="https://www.diodes.com/assets/Datasheets/LTTH1206DFW.pdf" TargetMode="External"/><Relationship Id="rId_hyperlink_223" Type="http://schemas.openxmlformats.org/officeDocument/2006/relationships/hyperlink" Target="https://www.diodes.com/part/view/LTTH1206DW" TargetMode="External"/><Relationship Id="rId_hyperlink_224" Type="http://schemas.openxmlformats.org/officeDocument/2006/relationships/hyperlink" Target="https://www.diodes.com/assets/Datasheets/LTTH1206DW.pdf" TargetMode="External"/><Relationship Id="rId_hyperlink_225" Type="http://schemas.openxmlformats.org/officeDocument/2006/relationships/hyperlink" Target="https://www.diodes.com/part/view/LTTH1506D" TargetMode="External"/><Relationship Id="rId_hyperlink_226" Type="http://schemas.openxmlformats.org/officeDocument/2006/relationships/hyperlink" Target="https://www.diodes.com/assets/Datasheets/LTTH1506D.pdf" TargetMode="External"/><Relationship Id="rId_hyperlink_227" Type="http://schemas.openxmlformats.org/officeDocument/2006/relationships/hyperlink" Target="https://www.diodes.com/part/view/LTTH1506DF" TargetMode="External"/><Relationship Id="rId_hyperlink_228" Type="http://schemas.openxmlformats.org/officeDocument/2006/relationships/hyperlink" Target="https://www.diodes.com/assets/Datasheets/LTTH1506DF.pdf" TargetMode="External"/><Relationship Id="rId_hyperlink_229" Type="http://schemas.openxmlformats.org/officeDocument/2006/relationships/hyperlink" Target="https://www.diodes.com/part/view/LTTH3060PW" TargetMode="External"/><Relationship Id="rId_hyperlink_230" Type="http://schemas.openxmlformats.org/officeDocument/2006/relationships/hyperlink" Target="https://www.diodes.com/assets/Datasheets/LTTH3060PW.pdf" TargetMode="External"/><Relationship Id="rId_hyperlink_231" Type="http://schemas.openxmlformats.org/officeDocument/2006/relationships/hyperlink" Target="https://www.diodes.com/part/view/LTTH806EFW" TargetMode="External"/><Relationship Id="rId_hyperlink_232" Type="http://schemas.openxmlformats.org/officeDocument/2006/relationships/hyperlink" Target="https://www.diodes.com/assets/Datasheets/LTTH806EFW.pdf" TargetMode="External"/><Relationship Id="rId_hyperlink_233" Type="http://schemas.openxmlformats.org/officeDocument/2006/relationships/hyperlink" Target="https://www.diodes.com/part/view/LTTH806LDW" TargetMode="External"/><Relationship Id="rId_hyperlink_234" Type="http://schemas.openxmlformats.org/officeDocument/2006/relationships/hyperlink" Target="https://www.diodes.com/assets/Datasheets/LTTH806LDW.pdf" TargetMode="External"/><Relationship Id="rId_hyperlink_235" Type="http://schemas.openxmlformats.org/officeDocument/2006/relationships/hyperlink" Target="https://www.diodes.com/part/view/LTTH806LF" TargetMode="External"/><Relationship Id="rId_hyperlink_236" Type="http://schemas.openxmlformats.org/officeDocument/2006/relationships/hyperlink" Target="https://www.diodes.com/assets/Datasheets/LTTH806LF.pdf" TargetMode="External"/><Relationship Id="rId_hyperlink_237" Type="http://schemas.openxmlformats.org/officeDocument/2006/relationships/hyperlink" Target="https://www.diodes.com/part/view/LTTH806LFW" TargetMode="External"/><Relationship Id="rId_hyperlink_238" Type="http://schemas.openxmlformats.org/officeDocument/2006/relationships/hyperlink" Target="https://www.diodes.com/assets/Datasheets/LTTH806LFW.pdf" TargetMode="External"/><Relationship Id="rId_hyperlink_239" Type="http://schemas.openxmlformats.org/officeDocument/2006/relationships/hyperlink" Target="https://www.diodes.com/part/view/LTTH806LW" TargetMode="External"/><Relationship Id="rId_hyperlink_240" Type="http://schemas.openxmlformats.org/officeDocument/2006/relationships/hyperlink" Target="https://www.diodes.com/assets/Datasheets/LTTH806LW.pdf" TargetMode="External"/><Relationship Id="rId_hyperlink_241" Type="http://schemas.openxmlformats.org/officeDocument/2006/relationships/hyperlink" Target="https://www.diodes.com/part/view/LTTH806RDW" TargetMode="External"/><Relationship Id="rId_hyperlink_242" Type="http://schemas.openxmlformats.org/officeDocument/2006/relationships/hyperlink" Target="https://www.diodes.com/assets/Datasheets/LTTH806RDW.pdf" TargetMode="External"/><Relationship Id="rId_hyperlink_243" Type="http://schemas.openxmlformats.org/officeDocument/2006/relationships/hyperlink" Target="https://www.diodes.com/part/view/LTTH806RFW" TargetMode="External"/><Relationship Id="rId_hyperlink_244" Type="http://schemas.openxmlformats.org/officeDocument/2006/relationships/hyperlink" Target="https://www.diodes.com/assets/Datasheets/LTTH806RFW.pdf" TargetMode="External"/><Relationship Id="rId_hyperlink_245" Type="http://schemas.openxmlformats.org/officeDocument/2006/relationships/hyperlink" Target="https://www.diodes.com/part/view/LTTH806RW" TargetMode="External"/><Relationship Id="rId_hyperlink_246" Type="http://schemas.openxmlformats.org/officeDocument/2006/relationships/hyperlink" Target="https://www.diodes.com/assets/Datasheets/LTTH806RW.pdf" TargetMode="External"/><Relationship Id="rId_hyperlink_247" Type="http://schemas.openxmlformats.org/officeDocument/2006/relationships/hyperlink" Target="https://www.diodes.com/part/view/LTTH806SDF" TargetMode="External"/><Relationship Id="rId_hyperlink_248" Type="http://schemas.openxmlformats.org/officeDocument/2006/relationships/hyperlink" Target="https://www.diodes.com/assets/Datasheets/LTTH806SDF.pdf" TargetMode="External"/><Relationship Id="rId_hyperlink_249" Type="http://schemas.openxmlformats.org/officeDocument/2006/relationships/hyperlink" Target="https://www.diodes.com/part/view/LTTH806SDFW" TargetMode="External"/><Relationship Id="rId_hyperlink_250" Type="http://schemas.openxmlformats.org/officeDocument/2006/relationships/hyperlink" Target="https://www.diodes.com/assets/Datasheets/LTTH806SDFW.pdf" TargetMode="External"/><Relationship Id="rId_hyperlink_251" Type="http://schemas.openxmlformats.org/officeDocument/2006/relationships/hyperlink" Target="https://www.diodes.com/part/view/LTTH806SDW" TargetMode="External"/><Relationship Id="rId_hyperlink_252" Type="http://schemas.openxmlformats.org/officeDocument/2006/relationships/hyperlink" Target="https://www.diodes.com/assets/Datasheets/LTTH806SDW.pdf" TargetMode="External"/><Relationship Id="rId_hyperlink_253" Type="http://schemas.openxmlformats.org/officeDocument/2006/relationships/hyperlink" Target="https://www.diodes.com/part/view/LTTH810FW" TargetMode="External"/><Relationship Id="rId_hyperlink_254" Type="http://schemas.openxmlformats.org/officeDocument/2006/relationships/hyperlink" Target="https://www.diodes.com/assets/Datasheets/LTTH810FW.pdf" TargetMode="External"/><Relationship Id="rId_hyperlink_255" Type="http://schemas.openxmlformats.org/officeDocument/2006/relationships/hyperlink" Target="https://www.diodes.com/part/view/LTTH810W" TargetMode="External"/><Relationship Id="rId_hyperlink_256" Type="http://schemas.openxmlformats.org/officeDocument/2006/relationships/hyperlink" Target="https://www.diodes.com/assets/Datasheets/LTTH810W.pdf" TargetMode="External"/><Relationship Id="rId_hyperlink_257" Type="http://schemas.openxmlformats.org/officeDocument/2006/relationships/hyperlink" Target="https://www.diodes.com/part/view/LTTH812FW" TargetMode="External"/><Relationship Id="rId_hyperlink_258" Type="http://schemas.openxmlformats.org/officeDocument/2006/relationships/hyperlink" Target="https://www.diodes.com/assets/Datasheets/LTTH812FW.pdf" TargetMode="External"/><Relationship Id="rId_hyperlink_259" Type="http://schemas.openxmlformats.org/officeDocument/2006/relationships/hyperlink" Target="https://www.diodes.com/part/view/LTTH812W" TargetMode="External"/><Relationship Id="rId_hyperlink_260" Type="http://schemas.openxmlformats.org/officeDocument/2006/relationships/hyperlink" Target="https://www.diodes.com/assets/Datasheets/LTTH812W.pdf" TargetMode="External"/><Relationship Id="rId_hyperlink_261" Type="http://schemas.openxmlformats.org/officeDocument/2006/relationships/hyperlink" Target="https://www.diodes.com/part/view/MUR120" TargetMode="External"/><Relationship Id="rId_hyperlink_262" Type="http://schemas.openxmlformats.org/officeDocument/2006/relationships/hyperlink" Target="https://www.diodes.com/assets/Datasheets/ds30178.pdf" TargetMode="External"/><Relationship Id="rId_hyperlink_263" Type="http://schemas.openxmlformats.org/officeDocument/2006/relationships/hyperlink" Target="https://www.diodes.com/part/view/MUR140" TargetMode="External"/><Relationship Id="rId_hyperlink_264" Type="http://schemas.openxmlformats.org/officeDocument/2006/relationships/hyperlink" Target="https://www.diodes.com/assets/Datasheets/ds30112.pdf" TargetMode="External"/><Relationship Id="rId_hyperlink_265" Type="http://schemas.openxmlformats.org/officeDocument/2006/relationships/hyperlink" Target="https://www.diodes.com/part/view/MUR160" TargetMode="External"/><Relationship Id="rId_hyperlink_266" Type="http://schemas.openxmlformats.org/officeDocument/2006/relationships/hyperlink" Target="https://www.diodes.com/assets/Datasheets/ds30112.pdf" TargetMode="External"/><Relationship Id="rId_hyperlink_267" Type="http://schemas.openxmlformats.org/officeDocument/2006/relationships/hyperlink" Target="https://www.diodes.com/part/view/MUR160%28LS%29" TargetMode="External"/><Relationship Id="rId_hyperlink_268" Type="http://schemas.openxmlformats.org/officeDocument/2006/relationships/hyperlink" Target="https://www.diodes.com/assets/Datasheets/MUR160_LS.pdf" TargetMode="External"/><Relationship Id="rId_hyperlink_269" Type="http://schemas.openxmlformats.org/officeDocument/2006/relationships/hyperlink" Target="https://www.diodes.com/part/view/MUR460" TargetMode="External"/><Relationship Id="rId_hyperlink_270" Type="http://schemas.openxmlformats.org/officeDocument/2006/relationships/hyperlink" Target="https://www.diodes.com/assets/Datasheets/MUR460.pdf" TargetMode="External"/><Relationship Id="rId_hyperlink_271" Type="http://schemas.openxmlformats.org/officeDocument/2006/relationships/hyperlink" Target="https://www.diodes.com/part/view/MUR460D" TargetMode="External"/><Relationship Id="rId_hyperlink_272" Type="http://schemas.openxmlformats.org/officeDocument/2006/relationships/hyperlink" Target="https://www.diodes.com/assets/Datasheets/MUR460D.pdf" TargetMode="External"/><Relationship Id="rId_hyperlink_273" Type="http://schemas.openxmlformats.org/officeDocument/2006/relationships/hyperlink" Target="https://www.diodes.com/part/view/MURS120" TargetMode="External"/><Relationship Id="rId_hyperlink_274" Type="http://schemas.openxmlformats.org/officeDocument/2006/relationships/hyperlink" Target="https://www.diodes.com/assets/Datasheets/MURS120.pdf" TargetMode="External"/><Relationship Id="rId_hyperlink_275" Type="http://schemas.openxmlformats.org/officeDocument/2006/relationships/hyperlink" Target="https://www.diodes.com/part/view/MURS120%28LS%29" TargetMode="External"/><Relationship Id="rId_hyperlink_276" Type="http://schemas.openxmlformats.org/officeDocument/2006/relationships/hyperlink" Target="https://www.diodes.com/assets/Datasheets/MURS120_LS.pdf" TargetMode="External"/><Relationship Id="rId_hyperlink_277" Type="http://schemas.openxmlformats.org/officeDocument/2006/relationships/hyperlink" Target="https://www.diodes.com/part/view/MURS140" TargetMode="External"/><Relationship Id="rId_hyperlink_278" Type="http://schemas.openxmlformats.org/officeDocument/2006/relationships/hyperlink" Target="https://www.diodes.com/assets/Datasheets/MURS140-MURS160.pdf" TargetMode="External"/><Relationship Id="rId_hyperlink_279" Type="http://schemas.openxmlformats.org/officeDocument/2006/relationships/hyperlink" Target="https://www.diodes.com/part/view/MURS160" TargetMode="External"/><Relationship Id="rId_hyperlink_280" Type="http://schemas.openxmlformats.org/officeDocument/2006/relationships/hyperlink" Target="https://www.diodes.com/assets/Datasheets/MURS140-MURS160.pdf" TargetMode="External"/><Relationship Id="rId_hyperlink_281" Type="http://schemas.openxmlformats.org/officeDocument/2006/relationships/hyperlink" Target="https://www.diodes.com/part/view/MURS160%28LS%29" TargetMode="External"/><Relationship Id="rId_hyperlink_282" Type="http://schemas.openxmlformats.org/officeDocument/2006/relationships/hyperlink" Target="https://www.diodes.com/assets/Datasheets/MURS160_LS.pdf" TargetMode="External"/><Relationship Id="rId_hyperlink_283" Type="http://schemas.openxmlformats.org/officeDocument/2006/relationships/hyperlink" Target="https://www.diodes.com/part/view/MURS160A" TargetMode="External"/><Relationship Id="rId_hyperlink_284" Type="http://schemas.openxmlformats.org/officeDocument/2006/relationships/hyperlink" Target="https://www.diodes.com/assets/Datasheets/MURS160A.pdf" TargetMode="External"/><Relationship Id="rId_hyperlink_285" Type="http://schemas.openxmlformats.org/officeDocument/2006/relationships/hyperlink" Target="https://www.diodes.com/part/view/MURS160Q" TargetMode="External"/><Relationship Id="rId_hyperlink_286" Type="http://schemas.openxmlformats.org/officeDocument/2006/relationships/hyperlink" Target="https://www.diodes.com/assets/Datasheets/MURS160Q.pdf" TargetMode="External"/><Relationship Id="rId_hyperlink_287" Type="http://schemas.openxmlformats.org/officeDocument/2006/relationships/hyperlink" Target="https://www.diodes.com/part/view/MURS320" TargetMode="External"/><Relationship Id="rId_hyperlink_288" Type="http://schemas.openxmlformats.org/officeDocument/2006/relationships/hyperlink" Target="https://www.diodes.com/assets/Datasheets/ds30197.pdf" TargetMode="External"/><Relationship Id="rId_hyperlink_289" Type="http://schemas.openxmlformats.org/officeDocument/2006/relationships/hyperlink" Target="https://www.diodes.com/part/view/MURS320%28LS%29" TargetMode="External"/><Relationship Id="rId_hyperlink_290" Type="http://schemas.openxmlformats.org/officeDocument/2006/relationships/hyperlink" Target="https://www.diodes.com/assets/Datasheets/MURS320_LS.pdf" TargetMode="External"/><Relationship Id="rId_hyperlink_291" Type="http://schemas.openxmlformats.org/officeDocument/2006/relationships/hyperlink" Target="https://www.diodes.com/part/view/MURS360" TargetMode="External"/><Relationship Id="rId_hyperlink_292" Type="http://schemas.openxmlformats.org/officeDocument/2006/relationships/hyperlink" Target="https://www.diodes.com/assets/Datasheets/MURS360.pdf" TargetMode="External"/><Relationship Id="rId_hyperlink_293" Type="http://schemas.openxmlformats.org/officeDocument/2006/relationships/hyperlink" Target="https://www.diodes.com/part/view/MURS360%28LS%29" TargetMode="External"/><Relationship Id="rId_hyperlink_294" Type="http://schemas.openxmlformats.org/officeDocument/2006/relationships/hyperlink" Target="https://www.diodes.com/assets/Datasheets/MURS360_LS.pdf" TargetMode="External"/><Relationship Id="rId_hyperlink_295" Type="http://schemas.openxmlformats.org/officeDocument/2006/relationships/hyperlink" Target="https://www.diodes.com/part/view/MURS360B" TargetMode="External"/><Relationship Id="rId_hyperlink_296" Type="http://schemas.openxmlformats.org/officeDocument/2006/relationships/hyperlink" Target="https://www.diodes.com/assets/Datasheets/MURS360B.pdf" TargetMode="External"/><Relationship Id="rId_hyperlink_297" Type="http://schemas.openxmlformats.org/officeDocument/2006/relationships/hyperlink" Target="https://www.diodes.com/part/view/MURS360B%28LS%29" TargetMode="External"/><Relationship Id="rId_hyperlink_298" Type="http://schemas.openxmlformats.org/officeDocument/2006/relationships/hyperlink" Target="https://www.diodes.com/assets/Datasheets/MURS360B_LS.pdf" TargetMode="External"/><Relationship Id="rId_hyperlink_299" Type="http://schemas.openxmlformats.org/officeDocument/2006/relationships/hyperlink" Target="https://www.diodes.com/part/view/MURS4100C" TargetMode="External"/><Relationship Id="rId_hyperlink_300" Type="http://schemas.openxmlformats.org/officeDocument/2006/relationships/hyperlink" Target="https://www.diodes.com/assets/Datasheets/MURS4100C.pdf" TargetMode="External"/><Relationship Id="rId_hyperlink_301" Type="http://schemas.openxmlformats.org/officeDocument/2006/relationships/hyperlink" Target="https://www.diodes.com/part/view/MURS460C" TargetMode="External"/><Relationship Id="rId_hyperlink_302" Type="http://schemas.openxmlformats.org/officeDocument/2006/relationships/hyperlink" Target="https://www.diodes.com/assets/Datasheets/MURS460C.pdf" TargetMode="External"/><Relationship Id="rId_hyperlink_303" Type="http://schemas.openxmlformats.org/officeDocument/2006/relationships/hyperlink" Target="https://www.diodes.com/part/view/MURS460C%28LS%29" TargetMode="External"/><Relationship Id="rId_hyperlink_304" Type="http://schemas.openxmlformats.org/officeDocument/2006/relationships/hyperlink" Target="https://www.diodes.com/assets/Datasheets/MURS460C_LS.pdf" TargetMode="External"/><Relationship Id="rId_hyperlink_305" Type="http://schemas.openxmlformats.org/officeDocument/2006/relationships/hyperlink" Target="https://www.diodes.com/part/view/PDU340" TargetMode="External"/><Relationship Id="rId_hyperlink_306" Type="http://schemas.openxmlformats.org/officeDocument/2006/relationships/hyperlink" Target="https://www.diodes.com/assets/Datasheets/ds30758.pdf" TargetMode="External"/><Relationship Id="rId_hyperlink_307" Type="http://schemas.openxmlformats.org/officeDocument/2006/relationships/hyperlink" Target="https://www.diodes.com/part/view/PDU420" TargetMode="External"/><Relationship Id="rId_hyperlink_308" Type="http://schemas.openxmlformats.org/officeDocument/2006/relationships/hyperlink" Target="https://www.diodes.com/assets/Datasheets/ds30549.pdf" TargetMode="External"/><Relationship Id="rId_hyperlink_309" Type="http://schemas.openxmlformats.org/officeDocument/2006/relationships/hyperlink" Target="https://www.diodes.com/part/view/PDU540" TargetMode="External"/><Relationship Id="rId_hyperlink_310" Type="http://schemas.openxmlformats.org/officeDocument/2006/relationships/hyperlink" Target="https://www.diodes.com/assets/Datasheets/ds30759.pdf" TargetMode="External"/><Relationship Id="rId_hyperlink_311" Type="http://schemas.openxmlformats.org/officeDocument/2006/relationships/hyperlink" Target="https://www.diodes.com/part/view/PDU620" TargetMode="External"/><Relationship Id="rId_hyperlink_312" Type="http://schemas.openxmlformats.org/officeDocument/2006/relationships/hyperlink" Target="https://www.diodes.com/assets/Datasheets/ds30760.pdf" TargetMode="External"/><Relationship Id="rId_hyperlink_313" Type="http://schemas.openxmlformats.org/officeDocument/2006/relationships/hyperlink" Target="https://www.diodes.com/part/view/PDU620CT" TargetMode="External"/><Relationship Id="rId_hyperlink_314" Type="http://schemas.openxmlformats.org/officeDocument/2006/relationships/hyperlink" Target="https://www.diodes.com/assets/Datasheets/ds30622.pdf" TargetMode="External"/><Relationship Id="rId_hyperlink_315" Type="http://schemas.openxmlformats.org/officeDocument/2006/relationships/hyperlink" Target="https://www.diodes.com/part/view/PR1502" TargetMode="External"/><Relationship Id="rId_hyperlink_316" Type="http://schemas.openxmlformats.org/officeDocument/2006/relationships/hyperlink" Target="https://www.diodes.com/assets/Datasheets/products_inactive_data/ds26011.pdf" TargetMode="External"/><Relationship Id="rId_hyperlink_317" Type="http://schemas.openxmlformats.org/officeDocument/2006/relationships/hyperlink" Target="https://www.diodes.com/part/view/PR1503" TargetMode="External"/><Relationship Id="rId_hyperlink_318" Type="http://schemas.openxmlformats.org/officeDocument/2006/relationships/hyperlink" Target="https://www.diodes.com/assets/Datasheets/products_inactive_data/ds26011.pdf" TargetMode="External"/><Relationship Id="rId_hyperlink_319" Type="http://schemas.openxmlformats.org/officeDocument/2006/relationships/hyperlink" Target="https://www.diodes.com/part/view/PR1504" TargetMode="External"/><Relationship Id="rId_hyperlink_320" Type="http://schemas.openxmlformats.org/officeDocument/2006/relationships/hyperlink" Target="https://www.diodes.com/assets/Datasheets/products_inactive_data/ds26011.pdf" TargetMode="External"/><Relationship Id="rId_hyperlink_321" Type="http://schemas.openxmlformats.org/officeDocument/2006/relationships/hyperlink" Target="https://www.diodes.com/part/view/PR2006G%28LS%29" TargetMode="External"/><Relationship Id="rId_hyperlink_322" Type="http://schemas.openxmlformats.org/officeDocument/2006/relationships/hyperlink" Target="https://www.diodes.com/part/view/PR3007G%28LS%29" TargetMode="External"/><Relationship Id="rId_hyperlink_323" Type="http://schemas.openxmlformats.org/officeDocument/2006/relationships/hyperlink" Target="https://www.diodes.com/assets/Datasheets/PR3007G_LS.pdf" TargetMode="External"/><Relationship Id="rId_hyperlink_324" Type="http://schemas.openxmlformats.org/officeDocument/2006/relationships/hyperlink" Target="https://www.diodes.com/part/view/RS1A" TargetMode="External"/><Relationship Id="rId_hyperlink_325" Type="http://schemas.openxmlformats.org/officeDocument/2006/relationships/hyperlink" Target="https://www.diodes.com/assets/Datasheets/ds15002.pdf" TargetMode="External"/><Relationship Id="rId_hyperlink_326" Type="http://schemas.openxmlformats.org/officeDocument/2006/relationships/hyperlink" Target="https://www.diodes.com/part/view/RS1AB" TargetMode="External"/><Relationship Id="rId_hyperlink_327" Type="http://schemas.openxmlformats.org/officeDocument/2006/relationships/hyperlink" Target="https://www.diodes.com/assets/Datasheets/ds15002.pdf" TargetMode="External"/><Relationship Id="rId_hyperlink_328" Type="http://schemas.openxmlformats.org/officeDocument/2006/relationships/hyperlink" Target="https://www.diodes.com/part/view/RS1B" TargetMode="External"/><Relationship Id="rId_hyperlink_329" Type="http://schemas.openxmlformats.org/officeDocument/2006/relationships/hyperlink" Target="https://www.diodes.com/assets/Datasheets/ds15002.pdf" TargetMode="External"/><Relationship Id="rId_hyperlink_330" Type="http://schemas.openxmlformats.org/officeDocument/2006/relationships/hyperlink" Target="https://www.diodes.com/part/view/RS1BB" TargetMode="External"/><Relationship Id="rId_hyperlink_331" Type="http://schemas.openxmlformats.org/officeDocument/2006/relationships/hyperlink" Target="https://www.diodes.com/assets/Datasheets/ds15002.pdf" TargetMode="External"/><Relationship Id="rId_hyperlink_332" Type="http://schemas.openxmlformats.org/officeDocument/2006/relationships/hyperlink" Target="https://www.diodes.com/part/view/RS1D" TargetMode="External"/><Relationship Id="rId_hyperlink_333" Type="http://schemas.openxmlformats.org/officeDocument/2006/relationships/hyperlink" Target="https://www.diodes.com/assets/Datasheets/ds15002.pdf" TargetMode="External"/><Relationship Id="rId_hyperlink_334" Type="http://schemas.openxmlformats.org/officeDocument/2006/relationships/hyperlink" Target="https://www.diodes.com/part/view/RS1DB" TargetMode="External"/><Relationship Id="rId_hyperlink_335" Type="http://schemas.openxmlformats.org/officeDocument/2006/relationships/hyperlink" Target="https://www.diodes.com/assets/Datasheets/ds15002.pdf" TargetMode="External"/><Relationship Id="rId_hyperlink_336" Type="http://schemas.openxmlformats.org/officeDocument/2006/relationships/hyperlink" Target="https://www.diodes.com/part/view/RS1G" TargetMode="External"/><Relationship Id="rId_hyperlink_337" Type="http://schemas.openxmlformats.org/officeDocument/2006/relationships/hyperlink" Target="https://www.diodes.com/assets/Datasheets/ds15002.pdf" TargetMode="External"/><Relationship Id="rId_hyperlink_338" Type="http://schemas.openxmlformats.org/officeDocument/2006/relationships/hyperlink" Target="https://www.diodes.com/part/view/RS1GB" TargetMode="External"/><Relationship Id="rId_hyperlink_339" Type="http://schemas.openxmlformats.org/officeDocument/2006/relationships/hyperlink" Target="https://www.diodes.com/assets/Datasheets/ds15002.pdf" TargetMode="External"/><Relationship Id="rId_hyperlink_340" Type="http://schemas.openxmlformats.org/officeDocument/2006/relationships/hyperlink" Target="https://www.diodes.com/part/view/RS1J" TargetMode="External"/><Relationship Id="rId_hyperlink_341" Type="http://schemas.openxmlformats.org/officeDocument/2006/relationships/hyperlink" Target="https://www.diodes.com/assets/Datasheets/ds15002.pdf" TargetMode="External"/><Relationship Id="rId_hyperlink_342" Type="http://schemas.openxmlformats.org/officeDocument/2006/relationships/hyperlink" Target="https://www.diodes.com/part/view/RS1JB" TargetMode="External"/><Relationship Id="rId_hyperlink_343" Type="http://schemas.openxmlformats.org/officeDocument/2006/relationships/hyperlink" Target="https://www.diodes.com/assets/Datasheets/ds15002.pdf" TargetMode="External"/><Relationship Id="rId_hyperlink_344" Type="http://schemas.openxmlformats.org/officeDocument/2006/relationships/hyperlink" Target="https://www.diodes.com/part/view/RS1JDF" TargetMode="External"/><Relationship Id="rId_hyperlink_345" Type="http://schemas.openxmlformats.org/officeDocument/2006/relationships/hyperlink" Target="https://www.diodes.com/assets/Datasheets/RS1JDF.pdf" TargetMode="External"/><Relationship Id="rId_hyperlink_346" Type="http://schemas.openxmlformats.org/officeDocument/2006/relationships/hyperlink" Target="https://www.diodes.com/part/view/RS1JDFQ" TargetMode="External"/><Relationship Id="rId_hyperlink_347" Type="http://schemas.openxmlformats.org/officeDocument/2006/relationships/hyperlink" Target="https://www.diodes.com/assets/Datasheets/RS1JDFQ.pdf" TargetMode="External"/><Relationship Id="rId_hyperlink_348" Type="http://schemas.openxmlformats.org/officeDocument/2006/relationships/hyperlink" Target="https://www.diodes.com/part/view/RS1K" TargetMode="External"/><Relationship Id="rId_hyperlink_349" Type="http://schemas.openxmlformats.org/officeDocument/2006/relationships/hyperlink" Target="https://www.diodes.com/assets/Datasheets/ds15002.pdf" TargetMode="External"/><Relationship Id="rId_hyperlink_350" Type="http://schemas.openxmlformats.org/officeDocument/2006/relationships/hyperlink" Target="https://www.diodes.com/part/view/RS1KB" TargetMode="External"/><Relationship Id="rId_hyperlink_351" Type="http://schemas.openxmlformats.org/officeDocument/2006/relationships/hyperlink" Target="https://www.diodes.com/assets/Datasheets/ds15002.pdf" TargetMode="External"/><Relationship Id="rId_hyperlink_352" Type="http://schemas.openxmlformats.org/officeDocument/2006/relationships/hyperlink" Target="https://www.diodes.com/part/view/RS1KP1M" TargetMode="External"/><Relationship Id="rId_hyperlink_353" Type="http://schemas.openxmlformats.org/officeDocument/2006/relationships/hyperlink" Target="https://www.diodes.com/assets/Datasheets/RS1KP1M.pdf" TargetMode="External"/><Relationship Id="rId_hyperlink_354" Type="http://schemas.openxmlformats.org/officeDocument/2006/relationships/hyperlink" Target="https://www.diodes.com/part/view/RS1M" TargetMode="External"/><Relationship Id="rId_hyperlink_355" Type="http://schemas.openxmlformats.org/officeDocument/2006/relationships/hyperlink" Target="https://www.diodes.com/assets/Datasheets/ds15002.pdf" TargetMode="External"/><Relationship Id="rId_hyperlink_356" Type="http://schemas.openxmlformats.org/officeDocument/2006/relationships/hyperlink" Target="https://www.diodes.com/part/view/RS1MB" TargetMode="External"/><Relationship Id="rId_hyperlink_357" Type="http://schemas.openxmlformats.org/officeDocument/2006/relationships/hyperlink" Target="https://www.diodes.com/assets/Datasheets/ds15002.pdf" TargetMode="External"/><Relationship Id="rId_hyperlink_358" Type="http://schemas.openxmlformats.org/officeDocument/2006/relationships/hyperlink" Target="https://www.diodes.com/part/view/RS1MDF" TargetMode="External"/><Relationship Id="rId_hyperlink_359" Type="http://schemas.openxmlformats.org/officeDocument/2006/relationships/hyperlink" Target="https://www.diodes.com/assets/Datasheets/RS1MDF.pdf" TargetMode="External"/><Relationship Id="rId_hyperlink_360" Type="http://schemas.openxmlformats.org/officeDocument/2006/relationships/hyperlink" Target="https://www.diodes.com/part/view/RS1MDFQ" TargetMode="External"/><Relationship Id="rId_hyperlink_361" Type="http://schemas.openxmlformats.org/officeDocument/2006/relationships/hyperlink" Target="https://www.diodes.com/assets/Datasheets/RS1MDFQ.pdf" TargetMode="External"/><Relationship Id="rId_hyperlink_362" Type="http://schemas.openxmlformats.org/officeDocument/2006/relationships/hyperlink" Target="https://www.diodes.com/part/view/RS1MEWF" TargetMode="External"/><Relationship Id="rId_hyperlink_363" Type="http://schemas.openxmlformats.org/officeDocument/2006/relationships/hyperlink" Target="https://www.diodes.com/assets/Datasheets/RS1MEWF.pdf" TargetMode="External"/><Relationship Id="rId_hyperlink_364" Type="http://schemas.openxmlformats.org/officeDocument/2006/relationships/hyperlink" Target="https://www.diodes.com/part/view/RS1MEWFQ" TargetMode="External"/><Relationship Id="rId_hyperlink_365" Type="http://schemas.openxmlformats.org/officeDocument/2006/relationships/hyperlink" Target="https://www.diodes.com/assets/Datasheets/RS1MEWFQ.pdf" TargetMode="External"/><Relationship Id="rId_hyperlink_366" Type="http://schemas.openxmlformats.org/officeDocument/2006/relationships/hyperlink" Target="https://www.diodes.com/part/view/RS1MSWFM" TargetMode="External"/><Relationship Id="rId_hyperlink_367" Type="http://schemas.openxmlformats.org/officeDocument/2006/relationships/hyperlink" Target="https://www.diodes.com/assets/Datasheets/RS1MSWFM.pdf" TargetMode="External"/><Relationship Id="rId_hyperlink_368" Type="http://schemas.openxmlformats.org/officeDocument/2006/relationships/hyperlink" Target="https://www.diodes.com/part/view/RS1MSWFMQ" TargetMode="External"/><Relationship Id="rId_hyperlink_369" Type="http://schemas.openxmlformats.org/officeDocument/2006/relationships/hyperlink" Target="https://www.diodes.com/assets/Datasheets/RS1MSWFMQ.pdf" TargetMode="External"/><Relationship Id="rId_hyperlink_370" Type="http://schemas.openxmlformats.org/officeDocument/2006/relationships/hyperlink" Target="https://www.diodes.com/part/view/RS1MWF" TargetMode="External"/><Relationship Id="rId_hyperlink_371" Type="http://schemas.openxmlformats.org/officeDocument/2006/relationships/hyperlink" Target="https://www.diodes.com/assets/Datasheets/RS1MWF.pdf" TargetMode="External"/><Relationship Id="rId_hyperlink_372" Type="http://schemas.openxmlformats.org/officeDocument/2006/relationships/hyperlink" Target="https://www.diodes.com/part/view/RS2A" TargetMode="External"/><Relationship Id="rId_hyperlink_373" Type="http://schemas.openxmlformats.org/officeDocument/2006/relationships/hyperlink" Target="https://www.diodes.com/assets/Datasheets/ds15004.pdf" TargetMode="External"/><Relationship Id="rId_hyperlink_374" Type="http://schemas.openxmlformats.org/officeDocument/2006/relationships/hyperlink" Target="https://www.diodes.com/part/view/RS2AA" TargetMode="External"/><Relationship Id="rId_hyperlink_375" Type="http://schemas.openxmlformats.org/officeDocument/2006/relationships/hyperlink" Target="https://www.diodes.com/assets/Datasheets/ds15004.pdf" TargetMode="External"/><Relationship Id="rId_hyperlink_376" Type="http://schemas.openxmlformats.org/officeDocument/2006/relationships/hyperlink" Target="https://www.diodes.com/part/view/RS2B" TargetMode="External"/><Relationship Id="rId_hyperlink_377" Type="http://schemas.openxmlformats.org/officeDocument/2006/relationships/hyperlink" Target="https://www.diodes.com/assets/Datasheets/ds15004.pdf" TargetMode="External"/><Relationship Id="rId_hyperlink_378" Type="http://schemas.openxmlformats.org/officeDocument/2006/relationships/hyperlink" Target="https://www.diodes.com/part/view/RS2BA" TargetMode="External"/><Relationship Id="rId_hyperlink_379" Type="http://schemas.openxmlformats.org/officeDocument/2006/relationships/hyperlink" Target="https://www.diodes.com/assets/Datasheets/ds15004.pdf" TargetMode="External"/><Relationship Id="rId_hyperlink_380" Type="http://schemas.openxmlformats.org/officeDocument/2006/relationships/hyperlink" Target="https://www.diodes.com/part/view/RS2D" TargetMode="External"/><Relationship Id="rId_hyperlink_381" Type="http://schemas.openxmlformats.org/officeDocument/2006/relationships/hyperlink" Target="https://www.diodes.com/assets/Datasheets/ds15004.pdf" TargetMode="External"/><Relationship Id="rId_hyperlink_382" Type="http://schemas.openxmlformats.org/officeDocument/2006/relationships/hyperlink" Target="https://www.diodes.com/part/view/RS2DA" TargetMode="External"/><Relationship Id="rId_hyperlink_383" Type="http://schemas.openxmlformats.org/officeDocument/2006/relationships/hyperlink" Target="https://www.diodes.com/assets/Datasheets/ds15004.pdf" TargetMode="External"/><Relationship Id="rId_hyperlink_384" Type="http://schemas.openxmlformats.org/officeDocument/2006/relationships/hyperlink" Target="https://www.diodes.com/part/view/RS2G" TargetMode="External"/><Relationship Id="rId_hyperlink_385" Type="http://schemas.openxmlformats.org/officeDocument/2006/relationships/hyperlink" Target="https://www.diodes.com/assets/Datasheets/ds15004.pdf" TargetMode="External"/><Relationship Id="rId_hyperlink_386" Type="http://schemas.openxmlformats.org/officeDocument/2006/relationships/hyperlink" Target="https://www.diodes.com/part/view/RS2GA" TargetMode="External"/><Relationship Id="rId_hyperlink_387" Type="http://schemas.openxmlformats.org/officeDocument/2006/relationships/hyperlink" Target="https://www.diodes.com/assets/Datasheets/ds15004.pdf" TargetMode="External"/><Relationship Id="rId_hyperlink_388" Type="http://schemas.openxmlformats.org/officeDocument/2006/relationships/hyperlink" Target="https://www.diodes.com/part/view/RS2J" TargetMode="External"/><Relationship Id="rId_hyperlink_389" Type="http://schemas.openxmlformats.org/officeDocument/2006/relationships/hyperlink" Target="https://www.diodes.com/assets/Datasheets/ds15004.pdf" TargetMode="External"/><Relationship Id="rId_hyperlink_390" Type="http://schemas.openxmlformats.org/officeDocument/2006/relationships/hyperlink" Target="https://www.diodes.com/part/view/RS2JA" TargetMode="External"/><Relationship Id="rId_hyperlink_391" Type="http://schemas.openxmlformats.org/officeDocument/2006/relationships/hyperlink" Target="https://www.diodes.com/assets/Datasheets/ds15004.pdf" TargetMode="External"/><Relationship Id="rId_hyperlink_392" Type="http://schemas.openxmlformats.org/officeDocument/2006/relationships/hyperlink" Target="https://www.diodes.com/part/view/RS2K" TargetMode="External"/><Relationship Id="rId_hyperlink_393" Type="http://schemas.openxmlformats.org/officeDocument/2006/relationships/hyperlink" Target="https://www.diodes.com/assets/Datasheets/ds15004.pdf" TargetMode="External"/><Relationship Id="rId_hyperlink_394" Type="http://schemas.openxmlformats.org/officeDocument/2006/relationships/hyperlink" Target="https://www.diodes.com/part/view/RS2KA" TargetMode="External"/><Relationship Id="rId_hyperlink_395" Type="http://schemas.openxmlformats.org/officeDocument/2006/relationships/hyperlink" Target="https://www.diodes.com/assets/Datasheets/ds15004.pdf" TargetMode="External"/><Relationship Id="rId_hyperlink_396" Type="http://schemas.openxmlformats.org/officeDocument/2006/relationships/hyperlink" Target="https://www.diodes.com/part/view/RS2M" TargetMode="External"/><Relationship Id="rId_hyperlink_397" Type="http://schemas.openxmlformats.org/officeDocument/2006/relationships/hyperlink" Target="https://www.diodes.com/assets/Datasheets/ds15004.pdf" TargetMode="External"/><Relationship Id="rId_hyperlink_398" Type="http://schemas.openxmlformats.org/officeDocument/2006/relationships/hyperlink" Target="https://www.diodes.com/part/view/RS2MA" TargetMode="External"/><Relationship Id="rId_hyperlink_399" Type="http://schemas.openxmlformats.org/officeDocument/2006/relationships/hyperlink" Target="https://www.diodes.com/assets/Datasheets/ds15004.pdf" TargetMode="External"/><Relationship Id="rId_hyperlink_400" Type="http://schemas.openxmlformats.org/officeDocument/2006/relationships/hyperlink" Target="https://www.diodes.com/part/view/RS3A" TargetMode="External"/><Relationship Id="rId_hyperlink_401" Type="http://schemas.openxmlformats.org/officeDocument/2006/relationships/hyperlink" Target="https://www.diodes.com/assets/Datasheets/ds15005.pdf" TargetMode="External"/><Relationship Id="rId_hyperlink_402" Type="http://schemas.openxmlformats.org/officeDocument/2006/relationships/hyperlink" Target="https://www.diodes.com/part/view/RS3AB" TargetMode="External"/><Relationship Id="rId_hyperlink_403" Type="http://schemas.openxmlformats.org/officeDocument/2006/relationships/hyperlink" Target="https://www.diodes.com/assets/Datasheets/ds15005.pdf" TargetMode="External"/><Relationship Id="rId_hyperlink_404" Type="http://schemas.openxmlformats.org/officeDocument/2006/relationships/hyperlink" Target="https://www.diodes.com/part/view/RS3B" TargetMode="External"/><Relationship Id="rId_hyperlink_405" Type="http://schemas.openxmlformats.org/officeDocument/2006/relationships/hyperlink" Target="https://www.diodes.com/assets/Datasheets/ds15005.pdf" TargetMode="External"/><Relationship Id="rId_hyperlink_406" Type="http://schemas.openxmlformats.org/officeDocument/2006/relationships/hyperlink" Target="https://www.diodes.com/part/view/RS3BB" TargetMode="External"/><Relationship Id="rId_hyperlink_407" Type="http://schemas.openxmlformats.org/officeDocument/2006/relationships/hyperlink" Target="https://www.diodes.com/assets/Datasheets/ds15005.pdf" TargetMode="External"/><Relationship Id="rId_hyperlink_408" Type="http://schemas.openxmlformats.org/officeDocument/2006/relationships/hyperlink" Target="https://www.diodes.com/part/view/RS3D" TargetMode="External"/><Relationship Id="rId_hyperlink_409" Type="http://schemas.openxmlformats.org/officeDocument/2006/relationships/hyperlink" Target="https://www.diodes.com/assets/Datasheets/ds15005.pdf" TargetMode="External"/><Relationship Id="rId_hyperlink_410" Type="http://schemas.openxmlformats.org/officeDocument/2006/relationships/hyperlink" Target="https://www.diodes.com/part/view/RS3DB" TargetMode="External"/><Relationship Id="rId_hyperlink_411" Type="http://schemas.openxmlformats.org/officeDocument/2006/relationships/hyperlink" Target="https://www.diodes.com/assets/Datasheets/ds15005.pdf" TargetMode="External"/><Relationship Id="rId_hyperlink_412" Type="http://schemas.openxmlformats.org/officeDocument/2006/relationships/hyperlink" Target="https://www.diodes.com/part/view/RS3G" TargetMode="External"/><Relationship Id="rId_hyperlink_413" Type="http://schemas.openxmlformats.org/officeDocument/2006/relationships/hyperlink" Target="https://www.diodes.com/assets/Datasheets/ds15005.pdf" TargetMode="External"/><Relationship Id="rId_hyperlink_414" Type="http://schemas.openxmlformats.org/officeDocument/2006/relationships/hyperlink" Target="https://www.diodes.com/part/view/RS3GB" TargetMode="External"/><Relationship Id="rId_hyperlink_415" Type="http://schemas.openxmlformats.org/officeDocument/2006/relationships/hyperlink" Target="https://www.diodes.com/assets/Datasheets/ds15005.pdf" TargetMode="External"/><Relationship Id="rId_hyperlink_416" Type="http://schemas.openxmlformats.org/officeDocument/2006/relationships/hyperlink" Target="https://www.diodes.com/part/view/RS3J" TargetMode="External"/><Relationship Id="rId_hyperlink_417" Type="http://schemas.openxmlformats.org/officeDocument/2006/relationships/hyperlink" Target="https://www.diodes.com/assets/Datasheets/ds15005.pdf" TargetMode="External"/><Relationship Id="rId_hyperlink_418" Type="http://schemas.openxmlformats.org/officeDocument/2006/relationships/hyperlink" Target="https://www.diodes.com/part/view/RS3JB" TargetMode="External"/><Relationship Id="rId_hyperlink_419" Type="http://schemas.openxmlformats.org/officeDocument/2006/relationships/hyperlink" Target="https://www.diodes.com/assets/Datasheets/ds15005.pdf" TargetMode="External"/><Relationship Id="rId_hyperlink_420" Type="http://schemas.openxmlformats.org/officeDocument/2006/relationships/hyperlink" Target="https://www.diodes.com/part/view/RS3K" TargetMode="External"/><Relationship Id="rId_hyperlink_421" Type="http://schemas.openxmlformats.org/officeDocument/2006/relationships/hyperlink" Target="https://www.diodes.com/assets/Datasheets/ds15005.pdf" TargetMode="External"/><Relationship Id="rId_hyperlink_422" Type="http://schemas.openxmlformats.org/officeDocument/2006/relationships/hyperlink" Target="https://www.diodes.com/part/view/RS3KB" TargetMode="External"/><Relationship Id="rId_hyperlink_423" Type="http://schemas.openxmlformats.org/officeDocument/2006/relationships/hyperlink" Target="https://www.diodes.com/assets/Datasheets/ds15005.pdf" TargetMode="External"/><Relationship Id="rId_hyperlink_424" Type="http://schemas.openxmlformats.org/officeDocument/2006/relationships/hyperlink" Target="https://www.diodes.com/part/view/RS3M" TargetMode="External"/><Relationship Id="rId_hyperlink_425" Type="http://schemas.openxmlformats.org/officeDocument/2006/relationships/hyperlink" Target="https://www.diodes.com/assets/Datasheets/ds15005.pdf" TargetMode="External"/><Relationship Id="rId_hyperlink_426" Type="http://schemas.openxmlformats.org/officeDocument/2006/relationships/hyperlink" Target="https://www.diodes.com/part/view/RS3MB" TargetMode="External"/><Relationship Id="rId_hyperlink_427" Type="http://schemas.openxmlformats.org/officeDocument/2006/relationships/hyperlink" Target="https://www.diodes.com/assets/Datasheets/ds15005.pdf" TargetMode="External"/><Relationship Id="rId_hyperlink_428" Type="http://schemas.openxmlformats.org/officeDocument/2006/relationships/hyperlink" Target="https://www.diodes.com/part/view/RS5KP5M" TargetMode="External"/><Relationship Id="rId_hyperlink_429" Type="http://schemas.openxmlformats.org/officeDocument/2006/relationships/hyperlink" Target="https://www.diodes.com/assets/Datasheets/RS5KP5M.pdf" TargetMode="External"/><Relationship Id="rId_hyperlink_430" Type="http://schemas.openxmlformats.org/officeDocument/2006/relationships/hyperlink" Target="https://www.diodes.com/part/view/SF1DDF" TargetMode="External"/><Relationship Id="rId_hyperlink_431" Type="http://schemas.openxmlformats.org/officeDocument/2006/relationships/hyperlink" Target="https://www.diodes.com/assets/Datasheets/SF1DDF-SF1JDF.pdf" TargetMode="External"/><Relationship Id="rId_hyperlink_432" Type="http://schemas.openxmlformats.org/officeDocument/2006/relationships/hyperlink" Target="https://www.diodes.com/part/view/SF1GDF" TargetMode="External"/><Relationship Id="rId_hyperlink_433" Type="http://schemas.openxmlformats.org/officeDocument/2006/relationships/hyperlink" Target="https://www.diodes.com/assets/Datasheets/SF1DDF-SF1JDF.pdf" TargetMode="External"/><Relationship Id="rId_hyperlink_434" Type="http://schemas.openxmlformats.org/officeDocument/2006/relationships/hyperlink" Target="https://www.diodes.com/part/view/SF1JDF" TargetMode="External"/><Relationship Id="rId_hyperlink_435" Type="http://schemas.openxmlformats.org/officeDocument/2006/relationships/hyperlink" Target="https://www.diodes.com/assets/Datasheets/SF1DDF-SF1JDF.pdf" TargetMode="External"/><Relationship Id="rId_hyperlink_436" Type="http://schemas.openxmlformats.org/officeDocument/2006/relationships/hyperlink" Target="https://www.diodes.com/part/view/SF1JWF" TargetMode="External"/><Relationship Id="rId_hyperlink_437" Type="http://schemas.openxmlformats.org/officeDocument/2006/relationships/hyperlink" Target="https://www.diodes.com/assets/Datasheets/SF1JWF.pdf" TargetMode="External"/><Relationship Id="rId_hyperlink_438" Type="http://schemas.openxmlformats.org/officeDocument/2006/relationships/hyperlink" Target="https://www.diodes.com/part/view/SF2DDF" TargetMode="External"/><Relationship Id="rId_hyperlink_439" Type="http://schemas.openxmlformats.org/officeDocument/2006/relationships/hyperlink" Target="https://www.diodes.com/assets/Datasheets/SF2DDF-SF2JDF.pdf" TargetMode="External"/><Relationship Id="rId_hyperlink_440" Type="http://schemas.openxmlformats.org/officeDocument/2006/relationships/hyperlink" Target="https://www.diodes.com/part/view/SF2GDF" TargetMode="External"/><Relationship Id="rId_hyperlink_441" Type="http://schemas.openxmlformats.org/officeDocument/2006/relationships/hyperlink" Target="https://www.diodes.com/assets/Datasheets/SF2DDF-SF2JDF.pdf" TargetMode="External"/><Relationship Id="rId_hyperlink_442" Type="http://schemas.openxmlformats.org/officeDocument/2006/relationships/hyperlink" Target="https://www.diodes.com/part/view/SF2JDF" TargetMode="External"/><Relationship Id="rId_hyperlink_443" Type="http://schemas.openxmlformats.org/officeDocument/2006/relationships/hyperlink" Target="https://www.diodes.com/assets/Datasheets/SF2DDF-SF2JDF.pdf" TargetMode="External"/><Relationship Id="rId_hyperlink_444" Type="http://schemas.openxmlformats.org/officeDocument/2006/relationships/hyperlink" Target="https://www.diodes.com/part/view/STPF1020CT" TargetMode="External"/><Relationship Id="rId_hyperlink_445" Type="http://schemas.openxmlformats.org/officeDocument/2006/relationships/hyperlink" Target="https://www.diodes.com/assets/Datasheets/STPF1020CT.pdf" TargetMode="External"/><Relationship Id="rId_hyperlink_446" Type="http://schemas.openxmlformats.org/officeDocument/2006/relationships/hyperlink" Target="https://www.diodes.com/part/view/STPF1020CTSW" TargetMode="External"/><Relationship Id="rId_hyperlink_447" Type="http://schemas.openxmlformats.org/officeDocument/2006/relationships/hyperlink" Target="https://www.diodes.com/assets/Datasheets/STPF1020CTSW.pdf" TargetMode="External"/><Relationship Id="rId_hyperlink_448" Type="http://schemas.openxmlformats.org/officeDocument/2006/relationships/hyperlink" Target="https://www.diodes.com/part/view/STPF1030" TargetMode="External"/><Relationship Id="rId_hyperlink_449" Type="http://schemas.openxmlformats.org/officeDocument/2006/relationships/hyperlink" Target="https://www.diodes.com/assets/Datasheets/STPF1030.pdf" TargetMode="External"/><Relationship Id="rId_hyperlink_450" Type="http://schemas.openxmlformats.org/officeDocument/2006/relationships/hyperlink" Target="https://www.diodes.com/part/view/STPF1040" TargetMode="External"/><Relationship Id="rId_hyperlink_451" Type="http://schemas.openxmlformats.org/officeDocument/2006/relationships/hyperlink" Target="https://www.diodes.com/assets/Datasheets/STPF1040.pdf" TargetMode="External"/><Relationship Id="rId_hyperlink_452" Type="http://schemas.openxmlformats.org/officeDocument/2006/relationships/hyperlink" Target="https://www.diodes.com/part/view/STPF1040CT" TargetMode="External"/><Relationship Id="rId_hyperlink_453" Type="http://schemas.openxmlformats.org/officeDocument/2006/relationships/hyperlink" Target="https://www.diodes.com/assets/Datasheets/STPF1040CT.pdf" TargetMode="External"/><Relationship Id="rId_hyperlink_454" Type="http://schemas.openxmlformats.org/officeDocument/2006/relationships/hyperlink" Target="https://www.diodes.com/part/view/STPF1040CTW" TargetMode="External"/><Relationship Id="rId_hyperlink_455" Type="http://schemas.openxmlformats.org/officeDocument/2006/relationships/hyperlink" Target="https://www.diodes.com/assets/Datasheets/STPF1040CTW.pdf" TargetMode="External"/><Relationship Id="rId_hyperlink_456" Type="http://schemas.openxmlformats.org/officeDocument/2006/relationships/hyperlink" Target="https://www.diodes.com/part/view/STPF1060CT" TargetMode="External"/><Relationship Id="rId_hyperlink_457" Type="http://schemas.openxmlformats.org/officeDocument/2006/relationships/hyperlink" Target="https://www.diodes.com/assets/Datasheets/STPF1060CT.pdf" TargetMode="External"/><Relationship Id="rId_hyperlink_458" Type="http://schemas.openxmlformats.org/officeDocument/2006/relationships/hyperlink" Target="https://www.diodes.com/part/view/STPF1620CT" TargetMode="External"/><Relationship Id="rId_hyperlink_459" Type="http://schemas.openxmlformats.org/officeDocument/2006/relationships/hyperlink" Target="https://www.diodes.com/assets/Datasheets/STPF1620CT.pdf" TargetMode="External"/><Relationship Id="rId_hyperlink_460" Type="http://schemas.openxmlformats.org/officeDocument/2006/relationships/hyperlink" Target="https://www.diodes.com/part/view/STPF2020CT" TargetMode="External"/><Relationship Id="rId_hyperlink_461" Type="http://schemas.openxmlformats.org/officeDocument/2006/relationships/hyperlink" Target="https://www.diodes.com/assets/Datasheets/STPF2020CT.pdf" TargetMode="External"/><Relationship Id="rId_hyperlink_462" Type="http://schemas.openxmlformats.org/officeDocument/2006/relationships/hyperlink" Target="https://www.diodes.com/part/view/STPR1020" TargetMode="External"/><Relationship Id="rId_hyperlink_463" Type="http://schemas.openxmlformats.org/officeDocument/2006/relationships/hyperlink" Target="https://www.diodes.com/assets/Datasheets/STPR1020.pdf" TargetMode="External"/><Relationship Id="rId_hyperlink_464" Type="http://schemas.openxmlformats.org/officeDocument/2006/relationships/hyperlink" Target="https://www.diodes.com/part/view/STPR1020CTW" TargetMode="External"/><Relationship Id="rId_hyperlink_465" Type="http://schemas.openxmlformats.org/officeDocument/2006/relationships/hyperlink" Target="https://www.diodes.com/assets/Datasheets/STPR1020CTW.pdf" TargetMode="External"/><Relationship Id="rId_hyperlink_466" Type="http://schemas.openxmlformats.org/officeDocument/2006/relationships/hyperlink" Target="https://www.diodes.com/part/view/STPR1030" TargetMode="External"/><Relationship Id="rId_hyperlink_467" Type="http://schemas.openxmlformats.org/officeDocument/2006/relationships/hyperlink" Target="https://www.diodes.com/assets/Datasheets/STPR1030.pdf" TargetMode="External"/><Relationship Id="rId_hyperlink_468" Type="http://schemas.openxmlformats.org/officeDocument/2006/relationships/hyperlink" Target="https://www.diodes.com/part/view/STPR1040" TargetMode="External"/><Relationship Id="rId_hyperlink_469" Type="http://schemas.openxmlformats.org/officeDocument/2006/relationships/hyperlink" Target="https://www.diodes.com/assets/Datasheets/STPR1040.pdf" TargetMode="External"/><Relationship Id="rId_hyperlink_470" Type="http://schemas.openxmlformats.org/officeDocument/2006/relationships/hyperlink" Target="https://www.diodes.com/part/view/STPR1040CTW" TargetMode="External"/><Relationship Id="rId_hyperlink_471" Type="http://schemas.openxmlformats.org/officeDocument/2006/relationships/hyperlink" Target="https://www.diodes.com/assets/Datasheets/STPR1040CTW.pdf" TargetMode="External"/><Relationship Id="rId_hyperlink_472" Type="http://schemas.openxmlformats.org/officeDocument/2006/relationships/hyperlink" Target="https://www.diodes.com/part/view/STPR1060" TargetMode="External"/><Relationship Id="rId_hyperlink_473" Type="http://schemas.openxmlformats.org/officeDocument/2006/relationships/hyperlink" Target="https://www.diodes.com/assets/STPR1060.pdf" TargetMode="External"/><Relationship Id="rId_hyperlink_474" Type="http://schemas.openxmlformats.org/officeDocument/2006/relationships/hyperlink" Target="https://www.diodes.com/part/view/STPR1060CT" TargetMode="External"/><Relationship Id="rId_hyperlink_475" Type="http://schemas.openxmlformats.org/officeDocument/2006/relationships/hyperlink" Target="https://www.diodes.com/assets/Datasheets/STPR1060CT.pdf" TargetMode="External"/><Relationship Id="rId_hyperlink_476" Type="http://schemas.openxmlformats.org/officeDocument/2006/relationships/hyperlink" Target="https://www.diodes.com/part/view/STPR1240" TargetMode="External"/><Relationship Id="rId_hyperlink_477" Type="http://schemas.openxmlformats.org/officeDocument/2006/relationships/hyperlink" Target="https://www.diodes.com/assets/Datasheets/STPR1240.pdf" TargetMode="External"/><Relationship Id="rId_hyperlink_478" Type="http://schemas.openxmlformats.org/officeDocument/2006/relationships/hyperlink" Target="https://www.diodes.com/part/view/STPR1620" TargetMode="External"/><Relationship Id="rId_hyperlink_479" Type="http://schemas.openxmlformats.org/officeDocument/2006/relationships/hyperlink" Target="https://www.diodes.com/assets/Datasheets/STPR1620.pdf" TargetMode="External"/><Relationship Id="rId_hyperlink_480" Type="http://schemas.openxmlformats.org/officeDocument/2006/relationships/hyperlink" Target="https://www.diodes.com/part/view/STPR1620CTW" TargetMode="External"/><Relationship Id="rId_hyperlink_481" Type="http://schemas.openxmlformats.org/officeDocument/2006/relationships/hyperlink" Target="https://www.diodes.com/assets/Datasheets/STPR1620CTW.pdf" TargetMode="External"/><Relationship Id="rId_hyperlink_482" Type="http://schemas.openxmlformats.org/officeDocument/2006/relationships/hyperlink" Target="https://www.diodes.com/part/view/STPR1640" TargetMode="External"/><Relationship Id="rId_hyperlink_483" Type="http://schemas.openxmlformats.org/officeDocument/2006/relationships/hyperlink" Target="https://www.diodes.com/assets/Datasheets/STPR1640.pdf" TargetMode="External"/><Relationship Id="rId_hyperlink_484" Type="http://schemas.openxmlformats.org/officeDocument/2006/relationships/hyperlink" Target="https://www.diodes.com/part/view/STPR1640CT" TargetMode="External"/><Relationship Id="rId_hyperlink_485" Type="http://schemas.openxmlformats.org/officeDocument/2006/relationships/hyperlink" Target="https://www.diodes.com/assets/Datasheets/STPR1640CT.pdf" TargetMode="External"/><Relationship Id="rId_hyperlink_486" Type="http://schemas.openxmlformats.org/officeDocument/2006/relationships/hyperlink" Target="https://www.diodes.com/part/view/STPR1640CTW" TargetMode="External"/><Relationship Id="rId_hyperlink_487" Type="http://schemas.openxmlformats.org/officeDocument/2006/relationships/hyperlink" Target="https://www.diodes.com/assets/Datasheets/STPR1640CTW.pdf" TargetMode="External"/><Relationship Id="rId_hyperlink_488" Type="http://schemas.openxmlformats.org/officeDocument/2006/relationships/hyperlink" Target="https://www.diodes.com/part/view/STPR1660" TargetMode="External"/><Relationship Id="rId_hyperlink_489" Type="http://schemas.openxmlformats.org/officeDocument/2006/relationships/hyperlink" Target="https://www.diodes.com/assets/Datasheets/STPR1660.pdf" TargetMode="External"/><Relationship Id="rId_hyperlink_490" Type="http://schemas.openxmlformats.org/officeDocument/2006/relationships/hyperlink" Target="https://www.diodes.com/part/view/STPR1660CT" TargetMode="External"/><Relationship Id="rId_hyperlink_491" Type="http://schemas.openxmlformats.org/officeDocument/2006/relationships/hyperlink" Target="https://www.diodes.com/assets/Datasheets/STPR1660CT.pdf" TargetMode="External"/><Relationship Id="rId_hyperlink_492" Type="http://schemas.openxmlformats.org/officeDocument/2006/relationships/hyperlink" Target="https://www.diodes.com/part/view/STPR2020" TargetMode="External"/><Relationship Id="rId_hyperlink_493" Type="http://schemas.openxmlformats.org/officeDocument/2006/relationships/hyperlink" Target="https://www.diodes.com/assets/Datasheets/STPR2020.pdf" TargetMode="External"/><Relationship Id="rId_hyperlink_494" Type="http://schemas.openxmlformats.org/officeDocument/2006/relationships/hyperlink" Target="https://www.diodes.com/part/view/STPR2020CTW" TargetMode="External"/><Relationship Id="rId_hyperlink_495" Type="http://schemas.openxmlformats.org/officeDocument/2006/relationships/hyperlink" Target="https://www.diodes.com/assets/Datasheets/STPR2020CTW.pdf" TargetMode="External"/><Relationship Id="rId_hyperlink_496" Type="http://schemas.openxmlformats.org/officeDocument/2006/relationships/hyperlink" Target="https://www.diodes.com/part/view/STPR2030" TargetMode="External"/><Relationship Id="rId_hyperlink_497" Type="http://schemas.openxmlformats.org/officeDocument/2006/relationships/hyperlink" Target="https://www.diodes.com/assets/Datasheets/STPR2030.pdf" TargetMode="External"/><Relationship Id="rId_hyperlink_498" Type="http://schemas.openxmlformats.org/officeDocument/2006/relationships/hyperlink" Target="https://www.diodes.com/part/view/STPR2040" TargetMode="External"/><Relationship Id="rId_hyperlink_499" Type="http://schemas.openxmlformats.org/officeDocument/2006/relationships/hyperlink" Target="https://www.diodes.com/assets/Datasheets/STPR2040.pdf" TargetMode="External"/><Relationship Id="rId_hyperlink_500" Type="http://schemas.openxmlformats.org/officeDocument/2006/relationships/hyperlink" Target="https://www.diodes.com/part/view/STPR2040CTW" TargetMode="External"/><Relationship Id="rId_hyperlink_501" Type="http://schemas.openxmlformats.org/officeDocument/2006/relationships/hyperlink" Target="https://www.diodes.com/assets/Datasheets/STPR2040CTW.pdf" TargetMode="External"/><Relationship Id="rId_hyperlink_502" Type="http://schemas.openxmlformats.org/officeDocument/2006/relationships/hyperlink" Target="https://www.diodes.com/part/view/STPR2060" TargetMode="External"/><Relationship Id="rId_hyperlink_503" Type="http://schemas.openxmlformats.org/officeDocument/2006/relationships/hyperlink" Target="https://www.diodes.com/assets/Datasheets/STPR2060.pdf" TargetMode="External"/><Relationship Id="rId_hyperlink_504" Type="http://schemas.openxmlformats.org/officeDocument/2006/relationships/hyperlink" Target="https://www.diodes.com/part/view/STPR2060CT" TargetMode="External"/><Relationship Id="rId_hyperlink_505" Type="http://schemas.openxmlformats.org/officeDocument/2006/relationships/hyperlink" Target="https://www.diodes.com/assets/Datasheets/STPR2060CT.pdf" TargetMode="External"/><Relationship Id="rId_hyperlink_506" Type="http://schemas.openxmlformats.org/officeDocument/2006/relationships/hyperlink" Target="https://www.diodes.com/part/view/STPR560D" TargetMode="External"/><Relationship Id="rId_hyperlink_507" Type="http://schemas.openxmlformats.org/officeDocument/2006/relationships/hyperlink" Target="https://www.diodes.com/assets/Datasheets/STPR560D.pdf" TargetMode="External"/><Relationship Id="rId_hyperlink_508" Type="http://schemas.openxmlformats.org/officeDocument/2006/relationships/hyperlink" Target="https://www.diodes.com/part/view/STPR820D" TargetMode="External"/><Relationship Id="rId_hyperlink_509" Type="http://schemas.openxmlformats.org/officeDocument/2006/relationships/hyperlink" Target="https://www.diodes.com/assets/Datasheets/STPR820D.pdf" TargetMode="External"/><Relationship Id="rId_hyperlink_510" Type="http://schemas.openxmlformats.org/officeDocument/2006/relationships/hyperlink" Target="https://www.diodes.com/part/view/STPR860D" TargetMode="External"/><Relationship Id="rId_hyperlink_511" Type="http://schemas.openxmlformats.org/officeDocument/2006/relationships/hyperlink" Target="https://www.diodes.com/assets/Datasheets/STPR860D.pdf" TargetMode="External"/><Relationship Id="rId_hyperlink_512" Type="http://schemas.openxmlformats.org/officeDocument/2006/relationships/hyperlink" Target="https://www.diodes.com/part/view/STPS1020" TargetMode="External"/><Relationship Id="rId_hyperlink_513" Type="http://schemas.openxmlformats.org/officeDocument/2006/relationships/hyperlink" Target="https://www.diodes.com/assets/Datasheets/STPS1020.pdf" TargetMode="External"/><Relationship Id="rId_hyperlink_514" Type="http://schemas.openxmlformats.org/officeDocument/2006/relationships/hyperlink" Target="https://www.diodes.com/part/view/STPS1040" TargetMode="External"/><Relationship Id="rId_hyperlink_515" Type="http://schemas.openxmlformats.org/officeDocument/2006/relationships/hyperlink" Target="https://www.diodes.com/assets/Datasheets/STPS1040.pdf" TargetMode="External"/><Relationship Id="rId_hyperlink_516" Type="http://schemas.openxmlformats.org/officeDocument/2006/relationships/hyperlink" Target="https://www.diodes.com/part/view/STPS1060" TargetMode="External"/><Relationship Id="rId_hyperlink_517" Type="http://schemas.openxmlformats.org/officeDocument/2006/relationships/hyperlink" Target="https://www.diodes.com/assets/Datasheets/STPS1060.pdf" TargetMode="External"/><Relationship Id="rId_hyperlink_518" Type="http://schemas.openxmlformats.org/officeDocument/2006/relationships/hyperlink" Target="https://www.diodes.com/part/view/STPS1620" TargetMode="External"/><Relationship Id="rId_hyperlink_519" Type="http://schemas.openxmlformats.org/officeDocument/2006/relationships/hyperlink" Target="https://www.diodes.com/assets/Datasheets/STPS1620.pdf" TargetMode="External"/><Relationship Id="rId_hyperlink_520" Type="http://schemas.openxmlformats.org/officeDocument/2006/relationships/hyperlink" Target="https://www.diodes.com/part/view/STPS1640" TargetMode="External"/><Relationship Id="rId_hyperlink_521" Type="http://schemas.openxmlformats.org/officeDocument/2006/relationships/hyperlink" Target="https://www.diodes.com/assets/Datasheets/STPS1640.pdf" TargetMode="External"/><Relationship Id="rId_hyperlink_522" Type="http://schemas.openxmlformats.org/officeDocument/2006/relationships/hyperlink" Target="https://www.diodes.com/part/view/STPS1660" TargetMode="External"/><Relationship Id="rId_hyperlink_523" Type="http://schemas.openxmlformats.org/officeDocument/2006/relationships/hyperlink" Target="https://www.diodes.com/assets/Datasheets/STPS1660.pdf" TargetMode="External"/><Relationship Id="rId_hyperlink_524" Type="http://schemas.openxmlformats.org/officeDocument/2006/relationships/hyperlink" Target="https://www.diodes.com/part/view/STPS2020" TargetMode="External"/><Relationship Id="rId_hyperlink_525" Type="http://schemas.openxmlformats.org/officeDocument/2006/relationships/hyperlink" Target="https://www.diodes.com/assets/Datasheets/STPS2020.pdf" TargetMode="External"/><Relationship Id="rId_hyperlink_526" Type="http://schemas.openxmlformats.org/officeDocument/2006/relationships/hyperlink" Target="https://www.diodes.com/part/view/STPS2030" TargetMode="External"/><Relationship Id="rId_hyperlink_527" Type="http://schemas.openxmlformats.org/officeDocument/2006/relationships/hyperlink" Target="https://www.diodes.com/assets/Datasheets/STPS2030.pdf" TargetMode="External"/><Relationship Id="rId_hyperlink_528" Type="http://schemas.openxmlformats.org/officeDocument/2006/relationships/hyperlink" Target="https://www.diodes.com/part/view/STPS2040" TargetMode="External"/><Relationship Id="rId_hyperlink_529" Type="http://schemas.openxmlformats.org/officeDocument/2006/relationships/hyperlink" Target="https://www.diodes.com/assets/Datasheets/STPS2040.pdf" TargetMode="External"/><Relationship Id="rId_hyperlink_530" Type="http://schemas.openxmlformats.org/officeDocument/2006/relationships/hyperlink" Target="https://www.diodes.com/part/view/STPS2060" TargetMode="External"/><Relationship Id="rId_hyperlink_531" Type="http://schemas.openxmlformats.org/officeDocument/2006/relationships/hyperlink" Target="https://www.diodes.com/assets/Datasheets/STPS2060.pdf" TargetMode="External"/><Relationship Id="rId_hyperlink_532" Type="http://schemas.openxmlformats.org/officeDocument/2006/relationships/hyperlink" Target="https://www.diodes.com/part/view/UF5GD1" TargetMode="External"/><Relationship Id="rId_hyperlink_533" Type="http://schemas.openxmlformats.org/officeDocument/2006/relationships/hyperlink" Target="https://www.diodes.com/assets/Datasheets/UF5GD1.pdf" TargetMode="External"/><Relationship Id="rId_hyperlink_534" Type="http://schemas.openxmlformats.org/officeDocument/2006/relationships/hyperlink" Target="https://www.diodes.com/part/view/UF5JD1" TargetMode="External"/><Relationship Id="rId_hyperlink_535" Type="http://schemas.openxmlformats.org/officeDocument/2006/relationships/hyperlink" Target="https://www.diodes.com/assets/Datasheets/UF5JD1.pdf" TargetMode="External"/><Relationship Id="rId_hyperlink_536" Type="http://schemas.openxmlformats.org/officeDocument/2006/relationships/hyperlink" Target="https://www.diodes.com/part/view/US1A" TargetMode="External"/><Relationship Id="rId_hyperlink_537" Type="http://schemas.openxmlformats.org/officeDocument/2006/relationships/hyperlink" Target="https://www.diodes.com/assets/Datasheets/ds16008.pdf" TargetMode="External"/><Relationship Id="rId_hyperlink_538" Type="http://schemas.openxmlformats.org/officeDocument/2006/relationships/hyperlink" Target="https://www.diodes.com/part/view/US1B" TargetMode="External"/><Relationship Id="rId_hyperlink_539" Type="http://schemas.openxmlformats.org/officeDocument/2006/relationships/hyperlink" Target="https://www.diodes.com/assets/Datasheets/ds16008.pdf" TargetMode="External"/><Relationship Id="rId_hyperlink_540" Type="http://schemas.openxmlformats.org/officeDocument/2006/relationships/hyperlink" Target="https://www.diodes.com/part/view/US1D" TargetMode="External"/><Relationship Id="rId_hyperlink_541" Type="http://schemas.openxmlformats.org/officeDocument/2006/relationships/hyperlink" Target="https://www.diodes.com/assets/Datasheets/ds16008.pdf" TargetMode="External"/><Relationship Id="rId_hyperlink_542" Type="http://schemas.openxmlformats.org/officeDocument/2006/relationships/hyperlink" Target="https://www.diodes.com/part/view/US1D%28LS%29" TargetMode="External"/><Relationship Id="rId_hyperlink_543" Type="http://schemas.openxmlformats.org/officeDocument/2006/relationships/hyperlink" Target="https://www.diodes.com/assets/Datasheets/US1D-US1G_LS.pdf" TargetMode="External"/><Relationship Id="rId_hyperlink_544" Type="http://schemas.openxmlformats.org/officeDocument/2006/relationships/hyperlink" Target="https://www.diodes.com/part/view/US1DWF" TargetMode="External"/><Relationship Id="rId_hyperlink_545" Type="http://schemas.openxmlformats.org/officeDocument/2006/relationships/hyperlink" Target="https://www.diodes.com/assets/Datasheets/US1DWF.pdf" TargetMode="External"/><Relationship Id="rId_hyperlink_546" Type="http://schemas.openxmlformats.org/officeDocument/2006/relationships/hyperlink" Target="https://www.diodes.com/part/view/US1DWFQ" TargetMode="External"/><Relationship Id="rId_hyperlink_547" Type="http://schemas.openxmlformats.org/officeDocument/2006/relationships/hyperlink" Target="https://www.diodes.com/assets/Datasheets/US1DWFQ.pdf" TargetMode="External"/><Relationship Id="rId_hyperlink_548" Type="http://schemas.openxmlformats.org/officeDocument/2006/relationships/hyperlink" Target="https://www.diodes.com/part/view/US1G" TargetMode="External"/><Relationship Id="rId_hyperlink_549" Type="http://schemas.openxmlformats.org/officeDocument/2006/relationships/hyperlink" Target="https://www.diodes.com/assets/Datasheets/ds16008.pdf" TargetMode="External"/><Relationship Id="rId_hyperlink_550" Type="http://schemas.openxmlformats.org/officeDocument/2006/relationships/hyperlink" Target="https://www.diodes.com/part/view/US1G%28LS%29" TargetMode="External"/><Relationship Id="rId_hyperlink_551" Type="http://schemas.openxmlformats.org/officeDocument/2006/relationships/hyperlink" Target="https://www.diodes.com/assets/Datasheets/US1D-US1G_LS.pdf" TargetMode="External"/><Relationship Id="rId_hyperlink_552" Type="http://schemas.openxmlformats.org/officeDocument/2006/relationships/hyperlink" Target="https://www.diodes.com/part/view/US1GWF" TargetMode="External"/><Relationship Id="rId_hyperlink_553" Type="http://schemas.openxmlformats.org/officeDocument/2006/relationships/hyperlink" Target="https://www.diodes.com/assets/Datasheets/US1GWF.pdf" TargetMode="External"/><Relationship Id="rId_hyperlink_554" Type="http://schemas.openxmlformats.org/officeDocument/2006/relationships/hyperlink" Target="https://www.diodes.com/part/view/US1GWFQ" TargetMode="External"/><Relationship Id="rId_hyperlink_555" Type="http://schemas.openxmlformats.org/officeDocument/2006/relationships/hyperlink" Target="https://www.diodes.com/assets/Datasheets/US1GWFQ.pdf" TargetMode="External"/><Relationship Id="rId_hyperlink_556" Type="http://schemas.openxmlformats.org/officeDocument/2006/relationships/hyperlink" Target="https://www.diodes.com/part/view/US1J" TargetMode="External"/><Relationship Id="rId_hyperlink_557" Type="http://schemas.openxmlformats.org/officeDocument/2006/relationships/hyperlink" Target="https://www.diodes.com/assets/Datasheets/ds16008.pdf" TargetMode="External"/><Relationship Id="rId_hyperlink_558" Type="http://schemas.openxmlformats.org/officeDocument/2006/relationships/hyperlink" Target="https://www.diodes.com/part/view/US1JDF" TargetMode="External"/><Relationship Id="rId_hyperlink_559" Type="http://schemas.openxmlformats.org/officeDocument/2006/relationships/hyperlink" Target="https://www.diodes.com/assets/Datasheets/US1JDF.pdf" TargetMode="External"/><Relationship Id="rId_hyperlink_560" Type="http://schemas.openxmlformats.org/officeDocument/2006/relationships/hyperlink" Target="https://www.diodes.com/part/view/US1JDFQ" TargetMode="External"/><Relationship Id="rId_hyperlink_561" Type="http://schemas.openxmlformats.org/officeDocument/2006/relationships/hyperlink" Target="https://www.diodes.com/assets/Datasheets/US1JDFQ_US1MDFQ.pdf" TargetMode="External"/><Relationship Id="rId_hyperlink_562" Type="http://schemas.openxmlformats.org/officeDocument/2006/relationships/hyperlink" Target="https://www.diodes.com/part/view/US1K" TargetMode="External"/><Relationship Id="rId_hyperlink_563" Type="http://schemas.openxmlformats.org/officeDocument/2006/relationships/hyperlink" Target="https://www.diodes.com/assets/Datasheets/ds16008.pdf" TargetMode="External"/><Relationship Id="rId_hyperlink_564" Type="http://schemas.openxmlformats.org/officeDocument/2006/relationships/hyperlink" Target="https://www.diodes.com/part/view/US1KSAFS" TargetMode="External"/><Relationship Id="rId_hyperlink_565" Type="http://schemas.openxmlformats.org/officeDocument/2006/relationships/hyperlink" Target="https://www.diodes.com/assets/Datasheets/US1KSAFS.pdf" TargetMode="External"/><Relationship Id="rId_hyperlink_566" Type="http://schemas.openxmlformats.org/officeDocument/2006/relationships/hyperlink" Target="https://www.diodes.com/part/view/US1M" TargetMode="External"/><Relationship Id="rId_hyperlink_567" Type="http://schemas.openxmlformats.org/officeDocument/2006/relationships/hyperlink" Target="https://www.diodes.com/assets/Datasheets/ds16008.pdf" TargetMode="External"/><Relationship Id="rId_hyperlink_568" Type="http://schemas.openxmlformats.org/officeDocument/2006/relationships/hyperlink" Target="https://www.diodes.com/part/view/US1MDF" TargetMode="External"/><Relationship Id="rId_hyperlink_569" Type="http://schemas.openxmlformats.org/officeDocument/2006/relationships/hyperlink" Target="https://www.diodes.com/assets/Datasheets/US1JDF.pdf" TargetMode="External"/><Relationship Id="rId_hyperlink_570" Type="http://schemas.openxmlformats.org/officeDocument/2006/relationships/hyperlink" Target="https://www.diodes.com/part/view/US1MDFQ" TargetMode="External"/><Relationship Id="rId_hyperlink_571" Type="http://schemas.openxmlformats.org/officeDocument/2006/relationships/hyperlink" Target="https://www.diodes.com/assets/Datasheets/US1JDFQ_US1MDFQ.pdf" TargetMode="External"/><Relationship Id="rId_hyperlink_572" Type="http://schemas.openxmlformats.org/officeDocument/2006/relationships/hyperlink" Target="https://www.diodes.com/part/view/US1NDFQ" TargetMode="External"/><Relationship Id="rId_hyperlink_573" Type="http://schemas.openxmlformats.org/officeDocument/2006/relationships/hyperlink" Target="https://www.diodes.com/assets/Datasheets/US1NDFQ.pdf" TargetMode="External"/><Relationship Id="rId_hyperlink_574" Type="http://schemas.openxmlformats.org/officeDocument/2006/relationships/hyperlink" Target="https://www.diodes.com/part/view/US1NWF" TargetMode="External"/><Relationship Id="rId_hyperlink_575" Type="http://schemas.openxmlformats.org/officeDocument/2006/relationships/hyperlink" Target="https://www.diodes.com/assets/Datasheets/US1NWF.pdf" TargetMode="External"/><Relationship Id="rId_hyperlink_576" Type="http://schemas.openxmlformats.org/officeDocument/2006/relationships/hyperlink" Target="https://www.diodes.com/part/view/US1NWFQ" TargetMode="External"/><Relationship Id="rId_hyperlink_577" Type="http://schemas.openxmlformats.org/officeDocument/2006/relationships/hyperlink" Target="https://www.diodes.com/assets/Datasheets/US1NWFQ.pdf" TargetMode="External"/><Relationship Id="rId_hyperlink_578" Type="http://schemas.openxmlformats.org/officeDocument/2006/relationships/hyperlink" Target="https://www.diodes.com/part/view/US2D%28LS%29" TargetMode="External"/><Relationship Id="rId_hyperlink_579" Type="http://schemas.openxmlformats.org/officeDocument/2006/relationships/hyperlink" Target="https://www.diodes.com/assets/Datasheets/US2D-US2M_LS.pdf" TargetMode="External"/><Relationship Id="rId_hyperlink_580" Type="http://schemas.openxmlformats.org/officeDocument/2006/relationships/hyperlink" Target="https://www.diodes.com/part/view/US2JDF" TargetMode="External"/><Relationship Id="rId_hyperlink_581" Type="http://schemas.openxmlformats.org/officeDocument/2006/relationships/hyperlink" Target="https://www.diodes.com/assets/Datasheets/US2JDF.pdf" TargetMode="External"/><Relationship Id="rId_hyperlink_582" Type="http://schemas.openxmlformats.org/officeDocument/2006/relationships/hyperlink" Target="https://www.diodes.com/part/view/US2JDFQ" TargetMode="External"/><Relationship Id="rId_hyperlink_583" Type="http://schemas.openxmlformats.org/officeDocument/2006/relationships/hyperlink" Target="https://www.diodes.com/assets/Datasheets/US2JDFQ.pdf" TargetMode="External"/><Relationship Id="rId_hyperlink_584" Type="http://schemas.openxmlformats.org/officeDocument/2006/relationships/hyperlink" Target="https://www.diodes.com/part/view/US2M%28LS%29" TargetMode="External"/><Relationship Id="rId_hyperlink_585" Type="http://schemas.openxmlformats.org/officeDocument/2006/relationships/hyperlink" Target="https://www.diodes.com/assets/Datasheets/US2D-US2M_LS.pdf" TargetMode="External"/><Relationship Id="rId_hyperlink_586" Type="http://schemas.openxmlformats.org/officeDocument/2006/relationships/hyperlink" Target="https://www.diodes.com/part/view/US3M" TargetMode="External"/><Relationship Id="rId_hyperlink_587" Type="http://schemas.openxmlformats.org/officeDocument/2006/relationships/hyperlink" Target="https://www.diodes.com/assets/Datasheets/US3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55.272" bestFit="true" customWidth="true" style="0"/>
    <col min="4" max="4" width="50.559" bestFit="true" customWidth="true" style="0"/>
    <col min="5" max="5" width="16.425" bestFit="true" customWidth="true" style="0"/>
    <col min="6" max="6" width="83.694" bestFit="true" customWidth="true" style="0"/>
    <col min="7" max="7" width="18.71" bestFit="true" customWidth="true" style="0"/>
    <col min="8" max="8" width="44.703" bestFit="true" customWidth="true" style="0"/>
    <col min="9" max="9" width="51.845" bestFit="true" customWidth="true" style="0"/>
    <col min="10" max="10" width="45.846" bestFit="true" customWidth="true" style="0"/>
    <col min="11" max="11" width="30.564" bestFit="true" customWidth="true" style="0"/>
    <col min="12" max="12" width="10.569" bestFit="true" customWidth="true" style="0"/>
    <col min="13" max="13" width="36.42" bestFit="true" customWidth="true" style="0"/>
    <col min="14" max="14" width="10.569" bestFit="true" customWidth="true" style="0"/>
    <col min="15" max="15" width="35.277" bestFit="true" customWidth="true" style="0"/>
    <col min="16" max="16" width="29.421" bestFit="true" customWidth="true" style="0"/>
    <col min="17" max="17" width="29.421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 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Q1" s="1" t="s">
        <v>16</v>
      </c>
    </row>
    <row r="2" spans="1:17">
      <c r="A2" t="str">
        <f>Hyperlink("https://www.diodes.com/part/view/1N4933G","1N4933G")</f>
        <v>1N4933G</v>
      </c>
      <c r="B2" t="str">
        <f>Hyperlink("https://www.diodes.com/assets/Datasheets/ds27002.pdf","1N4933G Datasheet")</f>
        <v>1N4933G Datasheet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>
        <v>1</v>
      </c>
      <c r="I2">
        <v>30</v>
      </c>
      <c r="J2">
        <v>50</v>
      </c>
      <c r="K2">
        <v>1.2</v>
      </c>
      <c r="L2">
        <v>1</v>
      </c>
      <c r="M2">
        <v>5</v>
      </c>
      <c r="N2">
        <v>50</v>
      </c>
      <c r="O2">
        <v>200</v>
      </c>
      <c r="P2">
        <v>15</v>
      </c>
      <c r="Q2" t="s">
        <v>22</v>
      </c>
    </row>
    <row r="3" spans="1:17">
      <c r="A3" t="str">
        <f>Hyperlink("https://www.diodes.com/part/view/1N4934G","1N4934G")</f>
        <v>1N4934G</v>
      </c>
      <c r="B3" t="str">
        <f>Hyperlink("https://www.diodes.com/assets/Datasheets/ds27002.pdf","1N4934G Datasheet")</f>
        <v>1N4934G Datasheet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>
        <v>1</v>
      </c>
      <c r="I3">
        <v>30</v>
      </c>
      <c r="J3">
        <v>100</v>
      </c>
      <c r="K3">
        <v>1.2</v>
      </c>
      <c r="L3">
        <v>1</v>
      </c>
      <c r="M3">
        <v>5</v>
      </c>
      <c r="N3">
        <v>100</v>
      </c>
      <c r="O3">
        <v>200</v>
      </c>
      <c r="P3">
        <v>15</v>
      </c>
      <c r="Q3" t="s">
        <v>22</v>
      </c>
    </row>
    <row r="4" spans="1:17">
      <c r="A4" t="str">
        <f>Hyperlink("https://www.diodes.com/part/view/1N4935G","1N4935G")</f>
        <v>1N4935G</v>
      </c>
      <c r="B4" t="str">
        <f>Hyperlink("https://www.diodes.com/assets/Datasheets/ds27002.pdf","1N4935G Datasheet")</f>
        <v>1N4935G Datasheet</v>
      </c>
      <c r="C4" t="s">
        <v>17</v>
      </c>
      <c r="D4" t="s">
        <v>18</v>
      </c>
      <c r="E4" t="s">
        <v>19</v>
      </c>
      <c r="F4" t="s">
        <v>20</v>
      </c>
      <c r="G4" t="s">
        <v>21</v>
      </c>
      <c r="H4">
        <v>1</v>
      </c>
      <c r="I4">
        <v>30</v>
      </c>
      <c r="J4">
        <v>200</v>
      </c>
      <c r="K4">
        <v>1.2</v>
      </c>
      <c r="L4">
        <v>1</v>
      </c>
      <c r="M4">
        <v>5</v>
      </c>
      <c r="N4">
        <v>200</v>
      </c>
      <c r="O4">
        <v>200</v>
      </c>
      <c r="P4">
        <v>15</v>
      </c>
      <c r="Q4" t="s">
        <v>22</v>
      </c>
    </row>
    <row r="5" spans="1:17">
      <c r="A5" t="str">
        <f>Hyperlink("https://www.diodes.com/part/view/1N4936G","1N4936G")</f>
        <v>1N4936G</v>
      </c>
      <c r="B5" t="str">
        <f>Hyperlink("https://www.diodes.com/assets/Datasheets/ds27002.pdf","1N4936G Datasheet")</f>
        <v>1N4936G Datasheet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>
        <v>1</v>
      </c>
      <c r="I5">
        <v>30</v>
      </c>
      <c r="J5">
        <v>400</v>
      </c>
      <c r="K5">
        <v>1.2</v>
      </c>
      <c r="L5">
        <v>1</v>
      </c>
      <c r="M5">
        <v>5</v>
      </c>
      <c r="N5">
        <v>400</v>
      </c>
      <c r="O5">
        <v>200</v>
      </c>
      <c r="P5">
        <v>15</v>
      </c>
      <c r="Q5" t="s">
        <v>22</v>
      </c>
    </row>
    <row r="6" spans="1:17">
      <c r="A6" t="str">
        <f>Hyperlink("https://www.diodes.com/part/view/1N4937G","1N4937G")</f>
        <v>1N4937G</v>
      </c>
      <c r="B6" t="str">
        <f>Hyperlink("https://www.diodes.com/assets/Datasheets/ds27002.pdf","1N4937G Datasheet")</f>
        <v>1N4937G Datasheet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>
        <v>1</v>
      </c>
      <c r="I6">
        <v>30</v>
      </c>
      <c r="J6">
        <v>600</v>
      </c>
      <c r="K6">
        <v>1.2</v>
      </c>
      <c r="L6">
        <v>1</v>
      </c>
      <c r="M6">
        <v>5</v>
      </c>
      <c r="N6">
        <v>600</v>
      </c>
      <c r="O6">
        <v>200</v>
      </c>
      <c r="P6">
        <v>15</v>
      </c>
      <c r="Q6" t="s">
        <v>22</v>
      </c>
    </row>
    <row r="7" spans="1:17">
      <c r="A7" t="str">
        <f>Hyperlink("https://www.diodes.com/part/view/DFLU1200","DFLU1200")</f>
        <v>DFLU1200</v>
      </c>
      <c r="B7" t="str">
        <f>Hyperlink("https://www.diodes.com/assets/Datasheets/ds30601.pdf","DFLU1200 Datasheet")</f>
        <v>DFLU1200 Datasheet</v>
      </c>
      <c r="C7" t="s">
        <v>23</v>
      </c>
      <c r="D7" t="s">
        <v>18</v>
      </c>
      <c r="E7" t="s">
        <v>19</v>
      </c>
      <c r="F7" t="s">
        <v>24</v>
      </c>
      <c r="G7" t="s">
        <v>21</v>
      </c>
      <c r="H7">
        <v>1</v>
      </c>
      <c r="I7">
        <v>30</v>
      </c>
      <c r="J7">
        <v>200</v>
      </c>
      <c r="K7">
        <v>0.98</v>
      </c>
      <c r="L7">
        <v>1</v>
      </c>
      <c r="M7">
        <v>5</v>
      </c>
      <c r="N7">
        <v>200</v>
      </c>
      <c r="O7">
        <v>25</v>
      </c>
      <c r="P7">
        <v>10</v>
      </c>
      <c r="Q7" t="s">
        <v>25</v>
      </c>
    </row>
    <row r="8" spans="1:17">
      <c r="A8" t="str">
        <f>Hyperlink("https://www.diodes.com/part/view/DFLU1400","DFLU1400")</f>
        <v>DFLU1400</v>
      </c>
      <c r="B8" t="str">
        <f>Hyperlink("https://www.diodes.com/assets/Datasheets/ds30784.pdf","DFLU1400 Datasheet")</f>
        <v>DFLU1400 Datasheet</v>
      </c>
      <c r="C8" t="s">
        <v>23</v>
      </c>
      <c r="D8" t="s">
        <v>18</v>
      </c>
      <c r="E8" t="s">
        <v>19</v>
      </c>
      <c r="F8" t="s">
        <v>24</v>
      </c>
      <c r="G8" t="s">
        <v>21</v>
      </c>
      <c r="H8">
        <v>1</v>
      </c>
      <c r="I8">
        <v>30</v>
      </c>
      <c r="J8">
        <v>400</v>
      </c>
      <c r="K8">
        <v>1.25</v>
      </c>
      <c r="L8">
        <v>1</v>
      </c>
      <c r="M8">
        <v>5</v>
      </c>
      <c r="N8">
        <v>400</v>
      </c>
      <c r="O8">
        <v>25</v>
      </c>
      <c r="P8">
        <v>10</v>
      </c>
      <c r="Q8" t="s">
        <v>25</v>
      </c>
    </row>
    <row r="9" spans="1:17">
      <c r="A9" t="str">
        <f>Hyperlink("https://www.diodes.com/part/view/DTH1206D","DTH1206D")</f>
        <v>DTH1206D</v>
      </c>
      <c r="B9" t="str">
        <f>Hyperlink("https://www.diodes.com/assets/Datasheets/DTH1206D.pdf","DTH1206D Datasheet")</f>
        <v>DTH1206D Datasheet</v>
      </c>
      <c r="C9" t="s">
        <v>26</v>
      </c>
      <c r="D9" t="s">
        <v>18</v>
      </c>
      <c r="E9" t="s">
        <v>27</v>
      </c>
      <c r="F9" t="s">
        <v>26</v>
      </c>
      <c r="G9" t="s">
        <v>21</v>
      </c>
      <c r="H9">
        <v>12</v>
      </c>
      <c r="I9">
        <v>120</v>
      </c>
      <c r="J9">
        <v>600</v>
      </c>
      <c r="K9">
        <v>2.9</v>
      </c>
      <c r="L9">
        <v>12</v>
      </c>
      <c r="M9">
        <v>45</v>
      </c>
      <c r="N9">
        <v>600</v>
      </c>
      <c r="O9">
        <v>30</v>
      </c>
      <c r="Q9" t="s">
        <v>28</v>
      </c>
    </row>
    <row r="10" spans="1:17">
      <c r="A10" t="str">
        <f>Hyperlink("https://www.diodes.com/part/view/DTH1206FP","DTH1206FP")</f>
        <v>DTH1206FP</v>
      </c>
      <c r="B10" t="str">
        <f>Hyperlink("https://www.diodes.com/assets/Datasheets/DTH1206FP.pdf","DTH1206FP Datasheet")</f>
        <v>DTH1206FP Datasheet</v>
      </c>
      <c r="C10" t="s">
        <v>29</v>
      </c>
      <c r="D10" t="s">
        <v>18</v>
      </c>
      <c r="E10" t="s">
        <v>27</v>
      </c>
      <c r="F10" t="s">
        <v>26</v>
      </c>
      <c r="G10" t="s">
        <v>21</v>
      </c>
      <c r="H10">
        <v>12</v>
      </c>
      <c r="I10">
        <v>120</v>
      </c>
      <c r="J10">
        <v>600</v>
      </c>
      <c r="K10">
        <v>2.9</v>
      </c>
      <c r="L10">
        <v>12</v>
      </c>
      <c r="M10">
        <v>45</v>
      </c>
      <c r="N10">
        <v>600</v>
      </c>
      <c r="O10">
        <v>30</v>
      </c>
      <c r="Q10" t="s">
        <v>30</v>
      </c>
    </row>
    <row r="11" spans="1:17">
      <c r="A11" t="str">
        <f>Hyperlink("https://www.diodes.com/part/view/DTH1506D","DTH1506D")</f>
        <v>DTH1506D</v>
      </c>
      <c r="B11" t="str">
        <f>Hyperlink("https://www.diodes.com/assets/Datasheets/DTH1506D.pdf","DTH1506D Datasheet")</f>
        <v>DTH1506D Datasheet</v>
      </c>
      <c r="C11" t="s">
        <v>31</v>
      </c>
      <c r="D11" t="s">
        <v>18</v>
      </c>
      <c r="E11" t="s">
        <v>27</v>
      </c>
      <c r="F11" t="s">
        <v>26</v>
      </c>
      <c r="G11" t="s">
        <v>21</v>
      </c>
      <c r="H11">
        <v>15</v>
      </c>
      <c r="I11">
        <v>120</v>
      </c>
      <c r="J11">
        <v>600</v>
      </c>
      <c r="K11">
        <v>2.9</v>
      </c>
      <c r="L11">
        <v>15</v>
      </c>
      <c r="M11">
        <v>45</v>
      </c>
      <c r="N11">
        <v>600</v>
      </c>
      <c r="O11">
        <v>30</v>
      </c>
      <c r="Q11" t="s">
        <v>28</v>
      </c>
    </row>
    <row r="12" spans="1:17">
      <c r="A12" t="str">
        <f>Hyperlink("https://www.diodes.com/part/view/DTH1506FP","DTH1506FP")</f>
        <v>DTH1506FP</v>
      </c>
      <c r="B12" t="str">
        <f>Hyperlink("https://www.diodes.com/assets/Datasheets/DTH1506FP.pdf","DTH1506FP Datasheet")</f>
        <v>DTH1506FP Datasheet</v>
      </c>
      <c r="C12" t="s">
        <v>31</v>
      </c>
      <c r="D12" t="s">
        <v>18</v>
      </c>
      <c r="E12" t="s">
        <v>27</v>
      </c>
      <c r="F12" t="s">
        <v>26</v>
      </c>
      <c r="G12" t="s">
        <v>21</v>
      </c>
      <c r="H12">
        <v>15</v>
      </c>
      <c r="I12">
        <v>120</v>
      </c>
      <c r="J12">
        <v>600</v>
      </c>
      <c r="K12">
        <v>2.9</v>
      </c>
      <c r="L12">
        <v>15</v>
      </c>
      <c r="M12">
        <v>45</v>
      </c>
      <c r="N12">
        <v>600</v>
      </c>
      <c r="O12">
        <v>30</v>
      </c>
      <c r="Q12" t="s">
        <v>30</v>
      </c>
    </row>
    <row r="13" spans="1:17">
      <c r="A13" t="str">
        <f>Hyperlink("https://www.diodes.com/part/view/DTH3006D","DTH3006D")</f>
        <v>DTH3006D</v>
      </c>
      <c r="B13" t="str">
        <f>Hyperlink("https://www.diodes.com/assets/Datasheets/DTH3006D.pdf","DTH3006D Datasheet")</f>
        <v>DTH3006D Datasheet</v>
      </c>
      <c r="C13" t="s">
        <v>24</v>
      </c>
      <c r="D13" t="s">
        <v>18</v>
      </c>
      <c r="E13" t="s">
        <v>27</v>
      </c>
      <c r="F13" t="s">
        <v>24</v>
      </c>
      <c r="G13" t="s">
        <v>21</v>
      </c>
      <c r="H13">
        <v>30</v>
      </c>
      <c r="I13">
        <v>350</v>
      </c>
      <c r="J13">
        <v>600</v>
      </c>
      <c r="K13">
        <v>2.4</v>
      </c>
      <c r="L13">
        <v>30</v>
      </c>
      <c r="M13">
        <v>100</v>
      </c>
      <c r="N13">
        <v>600</v>
      </c>
      <c r="O13">
        <v>45</v>
      </c>
      <c r="P13">
        <v>160</v>
      </c>
      <c r="Q13" t="s">
        <v>28</v>
      </c>
    </row>
    <row r="14" spans="1:17">
      <c r="A14" t="str">
        <f>Hyperlink("https://www.diodes.com/part/view/DTH3006DQ","DTH3006DQ")</f>
        <v>DTH3006DQ</v>
      </c>
      <c r="B14" t="str">
        <f>Hyperlink("https://www.diodes.com/assets/Datasheets/DTH3006DQ.pdf","DTH3006DQ Datasheet")</f>
        <v>DTH3006DQ Datasheet</v>
      </c>
      <c r="C14" t="s">
        <v>32</v>
      </c>
      <c r="D14" t="s">
        <v>33</v>
      </c>
      <c r="E14" t="s">
        <v>27</v>
      </c>
      <c r="F14" t="s">
        <v>24</v>
      </c>
      <c r="G14" t="s">
        <v>21</v>
      </c>
      <c r="H14">
        <v>30</v>
      </c>
      <c r="I14">
        <v>350</v>
      </c>
      <c r="J14">
        <v>600</v>
      </c>
      <c r="K14">
        <v>2.4</v>
      </c>
      <c r="L14">
        <v>30</v>
      </c>
      <c r="M14">
        <v>100</v>
      </c>
      <c r="N14">
        <v>600</v>
      </c>
      <c r="O14">
        <v>45</v>
      </c>
      <c r="P14">
        <v>160</v>
      </c>
      <c r="Q14" t="s">
        <v>28</v>
      </c>
    </row>
    <row r="15" spans="1:17">
      <c r="A15" t="str">
        <f>Hyperlink("https://www.diodes.com/part/view/DTH3006FP","DTH3006FP")</f>
        <v>DTH3006FP</v>
      </c>
      <c r="B15" t="str">
        <f>Hyperlink("https://www.diodes.com/assets/Datasheets/DTH3006FP.pdf","DTH3006FP Datasheet")</f>
        <v>DTH3006FP Datasheet</v>
      </c>
      <c r="C15" t="s">
        <v>24</v>
      </c>
      <c r="D15" t="s">
        <v>18</v>
      </c>
      <c r="E15" t="s">
        <v>27</v>
      </c>
      <c r="F15" t="s">
        <v>24</v>
      </c>
      <c r="G15" t="s">
        <v>21</v>
      </c>
      <c r="H15">
        <v>30</v>
      </c>
      <c r="I15">
        <v>350</v>
      </c>
      <c r="J15">
        <v>600</v>
      </c>
      <c r="K15">
        <v>2.4</v>
      </c>
      <c r="L15">
        <v>30</v>
      </c>
      <c r="M15">
        <v>100</v>
      </c>
      <c r="N15">
        <v>600</v>
      </c>
      <c r="O15">
        <v>45</v>
      </c>
      <c r="P15">
        <v>160</v>
      </c>
      <c r="Q15" t="s">
        <v>34</v>
      </c>
    </row>
    <row r="16" spans="1:17">
      <c r="A16" t="str">
        <f>Hyperlink("https://www.diodes.com/part/view/DTH3006FPQ","DTH3006FPQ")</f>
        <v>DTH3006FPQ</v>
      </c>
      <c r="B16" t="str">
        <f>Hyperlink("https://www.diodes.com/assets/Datasheets/DTH3006FPQ.pdf","DTH3006FPQ Datasheet")</f>
        <v>DTH3006FPQ Datasheet</v>
      </c>
      <c r="C16" t="s">
        <v>32</v>
      </c>
      <c r="D16" t="s">
        <v>33</v>
      </c>
      <c r="E16" t="s">
        <v>27</v>
      </c>
      <c r="F16" t="s">
        <v>24</v>
      </c>
      <c r="G16" t="s">
        <v>21</v>
      </c>
      <c r="H16">
        <v>30</v>
      </c>
      <c r="I16">
        <v>350</v>
      </c>
      <c r="J16">
        <v>600</v>
      </c>
      <c r="K16">
        <v>2.4</v>
      </c>
      <c r="L16">
        <v>30</v>
      </c>
      <c r="M16">
        <v>100</v>
      </c>
      <c r="N16">
        <v>600</v>
      </c>
      <c r="O16">
        <v>45</v>
      </c>
      <c r="P16">
        <v>160</v>
      </c>
      <c r="Q16" t="s">
        <v>30</v>
      </c>
    </row>
    <row r="17" spans="1:17">
      <c r="A17" t="str">
        <f>Hyperlink("https://www.diodes.com/part/view/DTH3006PT","DTH3006PT")</f>
        <v>DTH3006PT</v>
      </c>
      <c r="B17" t="str">
        <f>Hyperlink("https://www.diodes.com/assets/Datasheets/DTH3006PT.pdf","DTH3006PT Datasheet")</f>
        <v>DTH3006PT Datasheet</v>
      </c>
      <c r="C17" t="s">
        <v>35</v>
      </c>
      <c r="D17" t="s">
        <v>18</v>
      </c>
      <c r="E17" t="s">
        <v>27</v>
      </c>
      <c r="F17" t="s">
        <v>36</v>
      </c>
      <c r="G17" t="s">
        <v>21</v>
      </c>
      <c r="H17">
        <v>30</v>
      </c>
      <c r="I17">
        <v>350</v>
      </c>
      <c r="J17">
        <v>600</v>
      </c>
      <c r="K17">
        <v>2.4</v>
      </c>
      <c r="L17">
        <v>30</v>
      </c>
      <c r="M17">
        <v>100</v>
      </c>
      <c r="N17">
        <v>600</v>
      </c>
      <c r="O17">
        <v>45</v>
      </c>
      <c r="P17">
        <v>155</v>
      </c>
      <c r="Q17" t="s">
        <v>37</v>
      </c>
    </row>
    <row r="18" spans="1:17">
      <c r="A18" t="str">
        <f>Hyperlink("https://www.diodes.com/part/view/DTH3006PTQ","DTH3006PTQ")</f>
        <v>DTH3006PTQ</v>
      </c>
      <c r="B18" t="str">
        <f>Hyperlink("https://www.diodes.com/assets/Datasheets/DTH3006PTQ.pdf","DTH3006PTQ Datasheet")</f>
        <v>DTH3006PTQ Datasheet</v>
      </c>
      <c r="C18" t="s">
        <v>32</v>
      </c>
      <c r="D18" t="s">
        <v>33</v>
      </c>
      <c r="E18" t="s">
        <v>27</v>
      </c>
      <c r="F18" t="s">
        <v>36</v>
      </c>
      <c r="G18" t="s">
        <v>21</v>
      </c>
      <c r="H18">
        <v>30</v>
      </c>
      <c r="I18">
        <v>350</v>
      </c>
      <c r="J18">
        <v>600</v>
      </c>
      <c r="K18">
        <v>2.4</v>
      </c>
      <c r="L18">
        <v>30</v>
      </c>
      <c r="M18">
        <v>100</v>
      </c>
      <c r="N18">
        <v>600</v>
      </c>
      <c r="O18">
        <v>45</v>
      </c>
      <c r="P18">
        <v>155</v>
      </c>
      <c r="Q18" t="s">
        <v>38</v>
      </c>
    </row>
    <row r="19" spans="1:17">
      <c r="A19" t="str">
        <f>Hyperlink("https://www.diodes.com/part/view/DTH810D","DTH810D")</f>
        <v>DTH810D</v>
      </c>
      <c r="B19" t="str">
        <f>Hyperlink("https://www.diodes.com/assets/Datasheets/DTH810D.pdf","DTH810D Datasheet")</f>
        <v>DTH810D Datasheet</v>
      </c>
      <c r="C19" t="s">
        <v>26</v>
      </c>
      <c r="D19" t="s">
        <v>18</v>
      </c>
      <c r="E19" t="s">
        <v>27</v>
      </c>
      <c r="F19" t="s">
        <v>26</v>
      </c>
      <c r="G19" t="s">
        <v>21</v>
      </c>
      <c r="H19">
        <v>8</v>
      </c>
      <c r="I19">
        <v>80</v>
      </c>
      <c r="J19">
        <v>1000</v>
      </c>
      <c r="K19">
        <v>2</v>
      </c>
      <c r="L19">
        <v>8</v>
      </c>
      <c r="M19">
        <v>5</v>
      </c>
      <c r="N19">
        <v>1000</v>
      </c>
      <c r="O19">
        <v>85</v>
      </c>
      <c r="P19">
        <v>40</v>
      </c>
      <c r="Q19" t="s">
        <v>39</v>
      </c>
    </row>
    <row r="20" spans="1:17">
      <c r="A20" t="str">
        <f>Hyperlink("https://www.diodes.com/part/view/DTH810DQ","DTH810DQ")</f>
        <v>DTH810DQ</v>
      </c>
      <c r="B20" t="str">
        <f>Hyperlink("https://www.diodes.com/assets/Datasheets/DTH810DQ.pdf","DTH810DQ Datasheet")</f>
        <v>DTH810DQ Datasheet</v>
      </c>
      <c r="C20" t="s">
        <v>40</v>
      </c>
      <c r="D20" t="s">
        <v>33</v>
      </c>
      <c r="E20" t="s">
        <v>27</v>
      </c>
      <c r="F20" t="s">
        <v>26</v>
      </c>
      <c r="G20" t="s">
        <v>21</v>
      </c>
      <c r="H20">
        <v>8</v>
      </c>
      <c r="I20">
        <v>80</v>
      </c>
      <c r="J20">
        <v>1000</v>
      </c>
      <c r="K20">
        <v>2</v>
      </c>
      <c r="L20">
        <v>8</v>
      </c>
      <c r="M20">
        <v>5</v>
      </c>
      <c r="N20">
        <v>1000</v>
      </c>
      <c r="O20">
        <v>85</v>
      </c>
      <c r="P20">
        <v>40</v>
      </c>
      <c r="Q20" t="s">
        <v>28</v>
      </c>
    </row>
    <row r="21" spans="1:17">
      <c r="A21" t="str">
        <f>Hyperlink("https://www.diodes.com/part/view/DTH810FP","DTH810FP")</f>
        <v>DTH810FP</v>
      </c>
      <c r="B21" t="str">
        <f>Hyperlink("https://www.diodes.com/assets/Datasheets/DTH810FP.pdf","DTH810FP Datasheet")</f>
        <v>DTH810FP Datasheet</v>
      </c>
      <c r="C21" t="s">
        <v>26</v>
      </c>
      <c r="D21" t="s">
        <v>18</v>
      </c>
      <c r="E21" t="s">
        <v>27</v>
      </c>
      <c r="F21" t="s">
        <v>26</v>
      </c>
      <c r="G21" t="s">
        <v>21</v>
      </c>
      <c r="H21">
        <v>8</v>
      </c>
      <c r="I21">
        <v>80</v>
      </c>
      <c r="J21">
        <v>1000</v>
      </c>
      <c r="K21">
        <v>2</v>
      </c>
      <c r="L21">
        <v>8</v>
      </c>
      <c r="M21">
        <v>5</v>
      </c>
      <c r="N21">
        <v>1000</v>
      </c>
      <c r="O21">
        <v>85</v>
      </c>
      <c r="P21">
        <v>40</v>
      </c>
      <c r="Q21" t="s">
        <v>34</v>
      </c>
    </row>
    <row r="22" spans="1:17">
      <c r="A22" t="str">
        <f>Hyperlink("https://www.diodes.com/part/view/DTH810FPQ","DTH810FPQ")</f>
        <v>DTH810FPQ</v>
      </c>
      <c r="B22" t="str">
        <f>Hyperlink("https://www.diodes.com/assets/Datasheets/DTH810FPQ.pdf","DTH810FPQ Datasheet")</f>
        <v>DTH810FPQ Datasheet</v>
      </c>
      <c r="C22" t="s">
        <v>41</v>
      </c>
      <c r="D22" t="s">
        <v>33</v>
      </c>
      <c r="E22" t="s">
        <v>27</v>
      </c>
      <c r="F22" t="s">
        <v>26</v>
      </c>
      <c r="G22" t="s">
        <v>21</v>
      </c>
      <c r="H22">
        <v>8</v>
      </c>
      <c r="I22">
        <v>80</v>
      </c>
      <c r="J22">
        <v>1000</v>
      </c>
      <c r="K22">
        <v>2</v>
      </c>
      <c r="L22">
        <v>8</v>
      </c>
      <c r="M22">
        <v>5</v>
      </c>
      <c r="N22">
        <v>1000</v>
      </c>
      <c r="O22">
        <v>85</v>
      </c>
      <c r="P22">
        <v>40</v>
      </c>
      <c r="Q22" t="s">
        <v>30</v>
      </c>
    </row>
    <row r="23" spans="1:17">
      <c r="A23" t="str">
        <f>Hyperlink("https://www.diodes.com/part/view/DTH8E06D","DTH8E06D")</f>
        <v>DTH8E06D</v>
      </c>
      <c r="B23" t="str">
        <f>Hyperlink("https://www.diodes.com/assets/Datasheets/DTH8E06D.pdf","DTH8E06D Datasheet")</f>
        <v>DTH8E06D Datasheet</v>
      </c>
      <c r="C23" t="s">
        <v>26</v>
      </c>
      <c r="D23" t="s">
        <v>18</v>
      </c>
      <c r="E23" t="s">
        <v>27</v>
      </c>
      <c r="F23" t="s">
        <v>26</v>
      </c>
      <c r="G23" t="s">
        <v>21</v>
      </c>
      <c r="H23">
        <v>8</v>
      </c>
      <c r="I23">
        <v>125</v>
      </c>
      <c r="J23">
        <v>600</v>
      </c>
      <c r="K23">
        <v>2.9</v>
      </c>
      <c r="L23">
        <v>8</v>
      </c>
      <c r="M23">
        <v>30</v>
      </c>
      <c r="N23">
        <v>600</v>
      </c>
      <c r="O23">
        <v>25</v>
      </c>
      <c r="Q23" t="s">
        <v>39</v>
      </c>
    </row>
    <row r="24" spans="1:17">
      <c r="A24" t="str">
        <f>Hyperlink("https://www.diodes.com/part/view/DTH8E06FP","DTH8E06FP")</f>
        <v>DTH8E06FP</v>
      </c>
      <c r="B24" t="str">
        <f>Hyperlink("https://www.diodes.com/assets/Datasheets/DTH8E06FP.pdf","DTH8E06FP Datasheet")</f>
        <v>DTH8E06FP Datasheet</v>
      </c>
      <c r="C24" t="s">
        <v>26</v>
      </c>
      <c r="D24" t="s">
        <v>18</v>
      </c>
      <c r="E24" t="s">
        <v>27</v>
      </c>
      <c r="F24" t="s">
        <v>26</v>
      </c>
      <c r="G24" t="s">
        <v>21</v>
      </c>
      <c r="H24">
        <v>8</v>
      </c>
      <c r="I24">
        <v>125</v>
      </c>
      <c r="J24">
        <v>600</v>
      </c>
      <c r="K24">
        <v>2.9</v>
      </c>
      <c r="L24">
        <v>8</v>
      </c>
      <c r="M24">
        <v>30</v>
      </c>
      <c r="N24">
        <v>600</v>
      </c>
      <c r="O24">
        <v>25</v>
      </c>
      <c r="Q24" t="s">
        <v>30</v>
      </c>
    </row>
    <row r="25" spans="1:17">
      <c r="A25" t="str">
        <f>Hyperlink("https://www.diodes.com/part/view/DTH8L06D","DTH8L06D")</f>
        <v>DTH8L06D</v>
      </c>
      <c r="B25" t="str">
        <f>Hyperlink("https://www.diodes.com/assets/Datasheets/DTH8L06D.pdf","DTH8L06D Datasheet")</f>
        <v>DTH8L06D Datasheet</v>
      </c>
      <c r="C25" t="s">
        <v>26</v>
      </c>
      <c r="D25" t="s">
        <v>18</v>
      </c>
      <c r="E25" t="s">
        <v>27</v>
      </c>
      <c r="F25" t="s">
        <v>26</v>
      </c>
      <c r="G25" t="s">
        <v>21</v>
      </c>
      <c r="H25">
        <v>8</v>
      </c>
      <c r="I25">
        <v>120</v>
      </c>
      <c r="J25">
        <v>600</v>
      </c>
      <c r="K25">
        <v>1.3</v>
      </c>
      <c r="L25">
        <v>8</v>
      </c>
      <c r="M25">
        <v>8</v>
      </c>
      <c r="N25">
        <v>600</v>
      </c>
      <c r="O25">
        <v>70</v>
      </c>
      <c r="Q25" t="s">
        <v>28</v>
      </c>
    </row>
    <row r="26" spans="1:17">
      <c r="A26" t="str">
        <f>Hyperlink("https://www.diodes.com/part/view/DTH8L06DNC","DTH8L06DNC")</f>
        <v>DTH8L06DNC</v>
      </c>
      <c r="B26" t="str">
        <f>Hyperlink("https://www.diodes.com/assets/Datasheets/DTH8L06DNC.pdf","DTH8L06DNC Datasheet")</f>
        <v>DTH8L06DNC Datasheet</v>
      </c>
      <c r="C26" t="s">
        <v>26</v>
      </c>
      <c r="D26" t="s">
        <v>18</v>
      </c>
      <c r="E26" t="s">
        <v>27</v>
      </c>
      <c r="F26" t="s">
        <v>26</v>
      </c>
      <c r="G26" t="s">
        <v>21</v>
      </c>
      <c r="H26">
        <v>8</v>
      </c>
      <c r="I26">
        <v>120</v>
      </c>
      <c r="J26">
        <v>600</v>
      </c>
      <c r="K26">
        <v>1.3</v>
      </c>
      <c r="L26">
        <v>8</v>
      </c>
      <c r="M26">
        <v>8</v>
      </c>
      <c r="N26">
        <v>600</v>
      </c>
      <c r="O26">
        <v>70</v>
      </c>
      <c r="Q26" t="s">
        <v>42</v>
      </c>
    </row>
    <row r="27" spans="1:17">
      <c r="A27" t="str">
        <f>Hyperlink("https://www.diodes.com/part/view/DTH8L06FP","DTH8L06FP")</f>
        <v>DTH8L06FP</v>
      </c>
      <c r="B27" t="str">
        <f>Hyperlink("https://www.diodes.com/assets/Datasheets/DTH8L06FP.pdf","DTH8L06FP Datasheet")</f>
        <v>DTH8L06FP Datasheet</v>
      </c>
      <c r="C27" t="s">
        <v>26</v>
      </c>
      <c r="D27" t="s">
        <v>18</v>
      </c>
      <c r="E27" t="s">
        <v>27</v>
      </c>
      <c r="F27" t="s">
        <v>26</v>
      </c>
      <c r="G27" t="s">
        <v>21</v>
      </c>
      <c r="H27">
        <v>8</v>
      </c>
      <c r="I27">
        <v>120</v>
      </c>
      <c r="J27">
        <v>600</v>
      </c>
      <c r="K27">
        <v>1.3</v>
      </c>
      <c r="L27">
        <v>8</v>
      </c>
      <c r="M27">
        <v>8</v>
      </c>
      <c r="N27">
        <v>600</v>
      </c>
      <c r="O27">
        <v>70</v>
      </c>
      <c r="Q27" t="s">
        <v>30</v>
      </c>
    </row>
    <row r="28" spans="1:17">
      <c r="A28" t="str">
        <f>Hyperlink("https://www.diodes.com/part/view/DTH8R06D","DTH8R06D")</f>
        <v>DTH8R06D</v>
      </c>
      <c r="B28" t="str">
        <f>Hyperlink("https://www.diodes.com/assets/Datasheets/DTH8R06D.pdf","DTH8R06D Datasheet")</f>
        <v>DTH8R06D Datasheet</v>
      </c>
      <c r="C28" t="s">
        <v>26</v>
      </c>
      <c r="D28" t="s">
        <v>18</v>
      </c>
      <c r="E28" t="s">
        <v>27</v>
      </c>
      <c r="F28" t="s">
        <v>26</v>
      </c>
      <c r="G28" t="s">
        <v>21</v>
      </c>
      <c r="H28">
        <v>8</v>
      </c>
      <c r="I28">
        <v>80</v>
      </c>
      <c r="J28">
        <v>600</v>
      </c>
      <c r="K28">
        <v>2.9</v>
      </c>
      <c r="L28">
        <v>8</v>
      </c>
      <c r="M28">
        <v>30</v>
      </c>
      <c r="N28">
        <v>600</v>
      </c>
      <c r="O28">
        <v>25</v>
      </c>
      <c r="Q28" t="s">
        <v>39</v>
      </c>
    </row>
    <row r="29" spans="1:17">
      <c r="A29" t="str">
        <f>Hyperlink("https://www.diodes.com/part/view/DTH8R06D1","DTH8R06D1")</f>
        <v>DTH8R06D1</v>
      </c>
      <c r="B29" t="str">
        <f>Hyperlink("https://www.diodes.com/assets/Datasheets/DTH8R06D1.pdf","DTH8R06D1 Datasheet")</f>
        <v>DTH8R06D1 Datasheet</v>
      </c>
      <c r="C29" t="s">
        <v>26</v>
      </c>
      <c r="D29" t="s">
        <v>18</v>
      </c>
      <c r="E29" t="s">
        <v>27</v>
      </c>
      <c r="F29" t="s">
        <v>26</v>
      </c>
      <c r="G29" t="s">
        <v>21</v>
      </c>
      <c r="H29">
        <v>8</v>
      </c>
      <c r="I29">
        <v>80</v>
      </c>
      <c r="J29">
        <v>600</v>
      </c>
      <c r="K29">
        <v>2.9</v>
      </c>
      <c r="L29">
        <v>8</v>
      </c>
      <c r="M29">
        <v>30</v>
      </c>
      <c r="N29">
        <v>600</v>
      </c>
      <c r="O29">
        <v>25</v>
      </c>
      <c r="Q29" t="s">
        <v>42</v>
      </c>
    </row>
    <row r="30" spans="1:17">
      <c r="A30" t="str">
        <f>Hyperlink("https://www.diodes.com/part/view/DTH8R06FP","DTH8R06FP")</f>
        <v>DTH8R06FP</v>
      </c>
      <c r="B30" t="str">
        <f>Hyperlink("https://www.diodes.com/assets/Datasheets/DTH8R06FP.pdf","DTH8R06FP Datasheet")</f>
        <v>DTH8R06FP Datasheet</v>
      </c>
      <c r="C30" t="s">
        <v>26</v>
      </c>
      <c r="D30" t="s">
        <v>18</v>
      </c>
      <c r="E30" t="s">
        <v>27</v>
      </c>
      <c r="F30" t="s">
        <v>26</v>
      </c>
      <c r="G30" t="s">
        <v>21</v>
      </c>
      <c r="H30">
        <v>8</v>
      </c>
      <c r="I30">
        <v>80</v>
      </c>
      <c r="J30">
        <v>600</v>
      </c>
      <c r="K30">
        <v>2.9</v>
      </c>
      <c r="L30">
        <v>8</v>
      </c>
      <c r="M30">
        <v>30</v>
      </c>
      <c r="N30">
        <v>600</v>
      </c>
      <c r="O30">
        <v>25</v>
      </c>
      <c r="Q30" t="s">
        <v>30</v>
      </c>
    </row>
    <row r="31" spans="1:17">
      <c r="A31" t="str">
        <f>Hyperlink("https://www.diodes.com/part/view/DTH8S06D","DTH8S06D")</f>
        <v>DTH8S06D</v>
      </c>
      <c r="B31" t="str">
        <f>Hyperlink("https://www.diodes.com/assets/Datasheets/DTH8S06D.pdf","DTH8S06D Datasheet")</f>
        <v>DTH8S06D Datasheet</v>
      </c>
      <c r="C31" t="s">
        <v>26</v>
      </c>
      <c r="D31" t="s">
        <v>18</v>
      </c>
      <c r="E31" t="s">
        <v>27</v>
      </c>
      <c r="F31" t="s">
        <v>26</v>
      </c>
      <c r="G31" t="s">
        <v>21</v>
      </c>
      <c r="H31">
        <v>8</v>
      </c>
      <c r="I31">
        <v>70</v>
      </c>
      <c r="J31">
        <v>600</v>
      </c>
      <c r="K31">
        <v>3.4</v>
      </c>
      <c r="L31">
        <v>8</v>
      </c>
      <c r="M31">
        <v>15</v>
      </c>
      <c r="N31">
        <v>600</v>
      </c>
      <c r="O31">
        <v>18</v>
      </c>
      <c r="Q31" t="s">
        <v>39</v>
      </c>
    </row>
    <row r="32" spans="1:17">
      <c r="A32" t="str">
        <f>Hyperlink("https://www.diodes.com/part/view/DTH8S06FP","DTH8S06FP")</f>
        <v>DTH8S06FP</v>
      </c>
      <c r="B32" t="str">
        <f>Hyperlink("https://www.diodes.com/assets/Datasheets/DTH8S06FP.pdf","DTH8S06FP Datasheet")</f>
        <v>DTH8S06FP Datasheet</v>
      </c>
      <c r="C32" t="s">
        <v>26</v>
      </c>
      <c r="D32" t="s">
        <v>18</v>
      </c>
      <c r="E32" t="s">
        <v>27</v>
      </c>
      <c r="F32" t="s">
        <v>26</v>
      </c>
      <c r="G32" t="s">
        <v>21</v>
      </c>
      <c r="H32">
        <v>8</v>
      </c>
      <c r="I32">
        <v>70</v>
      </c>
      <c r="J32">
        <v>600</v>
      </c>
      <c r="K32">
        <v>3.4</v>
      </c>
      <c r="L32">
        <v>8</v>
      </c>
      <c r="M32">
        <v>15</v>
      </c>
      <c r="N32">
        <v>600</v>
      </c>
      <c r="O32">
        <v>25</v>
      </c>
      <c r="Q32" t="s">
        <v>34</v>
      </c>
    </row>
    <row r="33" spans="1:17">
      <c r="A33" t="str">
        <f>Hyperlink("https://www.diodes.com/part/view/ES1A","ES1A")</f>
        <v>ES1A</v>
      </c>
      <c r="B33" t="str">
        <f>Hyperlink("https://www.diodes.com/assets/Datasheets/ds14001.pdf","ES1A Datasheet")</f>
        <v>ES1A Datasheet</v>
      </c>
      <c r="C33" t="s">
        <v>23</v>
      </c>
      <c r="D33" t="s">
        <v>18</v>
      </c>
      <c r="E33" t="s">
        <v>19</v>
      </c>
      <c r="F33" t="s">
        <v>24</v>
      </c>
      <c r="G33" t="s">
        <v>21</v>
      </c>
      <c r="H33">
        <v>1</v>
      </c>
      <c r="I33">
        <v>30</v>
      </c>
      <c r="J33">
        <v>50</v>
      </c>
      <c r="K33">
        <v>0.92</v>
      </c>
      <c r="L33">
        <v>1</v>
      </c>
      <c r="M33">
        <v>5</v>
      </c>
      <c r="N33">
        <v>50</v>
      </c>
      <c r="O33">
        <v>25</v>
      </c>
      <c r="P33">
        <v>10</v>
      </c>
      <c r="Q33" t="s">
        <v>43</v>
      </c>
    </row>
    <row r="34" spans="1:17">
      <c r="A34" t="str">
        <f>Hyperlink("https://www.diodes.com/part/view/ES1B","ES1B")</f>
        <v>ES1B</v>
      </c>
      <c r="B34" t="str">
        <f>Hyperlink("https://www.diodes.com/assets/Datasheets/ds14001.pdf","ES1B Datasheet")</f>
        <v>ES1B Datasheet</v>
      </c>
      <c r="C34" t="s">
        <v>23</v>
      </c>
      <c r="D34" t="s">
        <v>18</v>
      </c>
      <c r="E34" t="s">
        <v>19</v>
      </c>
      <c r="F34" t="s">
        <v>24</v>
      </c>
      <c r="G34" t="s">
        <v>21</v>
      </c>
      <c r="H34">
        <v>1</v>
      </c>
      <c r="I34">
        <v>30</v>
      </c>
      <c r="J34">
        <v>100</v>
      </c>
      <c r="K34">
        <v>0.92</v>
      </c>
      <c r="L34">
        <v>1</v>
      </c>
      <c r="M34">
        <v>5</v>
      </c>
      <c r="N34">
        <v>100</v>
      </c>
      <c r="O34">
        <v>25</v>
      </c>
      <c r="P34">
        <v>10</v>
      </c>
      <c r="Q34" t="s">
        <v>43</v>
      </c>
    </row>
    <row r="35" spans="1:17">
      <c r="A35" t="str">
        <f>Hyperlink("https://www.diodes.com/part/view/ES1C","ES1C")</f>
        <v>ES1C</v>
      </c>
      <c r="B35" t="str">
        <f>Hyperlink("https://www.diodes.com/assets/Datasheets/ds14001.pdf","ES1C Datasheet")</f>
        <v>ES1C Datasheet</v>
      </c>
      <c r="C35" t="s">
        <v>23</v>
      </c>
      <c r="D35" t="s">
        <v>18</v>
      </c>
      <c r="E35" t="s">
        <v>19</v>
      </c>
      <c r="F35" t="s">
        <v>24</v>
      </c>
      <c r="G35" t="s">
        <v>21</v>
      </c>
      <c r="H35">
        <v>1</v>
      </c>
      <c r="I35">
        <v>30</v>
      </c>
      <c r="J35">
        <v>150</v>
      </c>
      <c r="K35">
        <v>0.92</v>
      </c>
      <c r="L35">
        <v>1</v>
      </c>
      <c r="M35">
        <v>5</v>
      </c>
      <c r="N35">
        <v>150</v>
      </c>
      <c r="O35">
        <v>25</v>
      </c>
      <c r="P35">
        <v>10</v>
      </c>
      <c r="Q35" t="s">
        <v>43</v>
      </c>
    </row>
    <row r="36" spans="1:17">
      <c r="A36" t="str">
        <f>Hyperlink("https://www.diodes.com/part/view/ES1D","ES1D")</f>
        <v>ES1D</v>
      </c>
      <c r="B36" t="str">
        <f>Hyperlink("https://www.diodes.com/assets/Datasheets/ds14001.pdf","ES1D Datasheet")</f>
        <v>ES1D Datasheet</v>
      </c>
      <c r="C36" t="s">
        <v>23</v>
      </c>
      <c r="D36" t="s">
        <v>18</v>
      </c>
      <c r="E36" t="s">
        <v>19</v>
      </c>
      <c r="F36" t="s">
        <v>24</v>
      </c>
      <c r="G36" t="s">
        <v>21</v>
      </c>
      <c r="H36">
        <v>1</v>
      </c>
      <c r="I36">
        <v>30</v>
      </c>
      <c r="J36">
        <v>200</v>
      </c>
      <c r="K36">
        <v>0.92</v>
      </c>
      <c r="L36">
        <v>1</v>
      </c>
      <c r="M36">
        <v>5</v>
      </c>
      <c r="N36">
        <v>200</v>
      </c>
      <c r="O36">
        <v>25</v>
      </c>
      <c r="P36">
        <v>10</v>
      </c>
      <c r="Q36" t="s">
        <v>43</v>
      </c>
    </row>
    <row r="37" spans="1:17">
      <c r="A37" t="str">
        <f>Hyperlink("https://www.diodes.com/part/view/ES1D%28LS%29","ES1D(LS)")</f>
        <v>ES1D(LS)</v>
      </c>
      <c r="B37" t="str">
        <f>Hyperlink("https://www.diodes.com/assets/Datasheets/ES1D-ES1J_LS.pdf","ES1D(LS) Datasheet")</f>
        <v>ES1D(LS) Datasheet</v>
      </c>
      <c r="C37" t="s">
        <v>44</v>
      </c>
      <c r="D37" t="s">
        <v>18</v>
      </c>
      <c r="E37" t="s">
        <v>19</v>
      </c>
      <c r="F37" t="s">
        <v>45</v>
      </c>
      <c r="G37" t="s">
        <v>21</v>
      </c>
      <c r="H37">
        <v>1</v>
      </c>
      <c r="I37">
        <v>30</v>
      </c>
      <c r="J37">
        <v>200</v>
      </c>
      <c r="K37">
        <v>0.92</v>
      </c>
      <c r="L37">
        <v>1</v>
      </c>
      <c r="M37">
        <v>5</v>
      </c>
      <c r="N37">
        <v>200</v>
      </c>
      <c r="O37">
        <v>25</v>
      </c>
      <c r="Q37" t="s">
        <v>46</v>
      </c>
    </row>
    <row r="38" spans="1:17">
      <c r="A38" t="str">
        <f>Hyperlink("https://www.diodes.com/part/view/ES1DB%28LS%29","ES1DB(LS)")</f>
        <v>ES1DB(LS)</v>
      </c>
      <c r="B38" t="str">
        <f>Hyperlink("https://www.diodes.com/assets/Datasheets/ES1DB-ES1GB_LS.pdf","ES1DB-ES1GB (LS) Datasheet")</f>
        <v>ES1DB-ES1GB (LS) Datasheet</v>
      </c>
      <c r="C38" t="s">
        <v>44</v>
      </c>
      <c r="D38" t="s">
        <v>18</v>
      </c>
      <c r="E38" t="s">
        <v>19</v>
      </c>
      <c r="F38" t="s">
        <v>45</v>
      </c>
      <c r="G38" t="s">
        <v>21</v>
      </c>
      <c r="H38">
        <v>1</v>
      </c>
      <c r="I38">
        <v>30</v>
      </c>
      <c r="J38">
        <v>200</v>
      </c>
      <c r="K38">
        <v>0.92</v>
      </c>
      <c r="L38">
        <v>1</v>
      </c>
      <c r="M38">
        <v>5</v>
      </c>
      <c r="N38">
        <v>200</v>
      </c>
      <c r="O38">
        <v>25</v>
      </c>
      <c r="Q38" t="s">
        <v>47</v>
      </c>
    </row>
    <row r="39" spans="1:17">
      <c r="A39" t="str">
        <f>Hyperlink("https://www.diodes.com/part/view/ES1G","ES1G")</f>
        <v>ES1G</v>
      </c>
      <c r="B39" t="str">
        <f>Hyperlink("https://www.diodes.com/assets/Datasheets/ds14001.pdf","ES1G Datasheet")</f>
        <v>ES1G Datasheet</v>
      </c>
      <c r="C39" t="s">
        <v>23</v>
      </c>
      <c r="D39" t="s">
        <v>18</v>
      </c>
      <c r="E39" t="s">
        <v>19</v>
      </c>
      <c r="F39" t="s">
        <v>24</v>
      </c>
      <c r="G39" t="s">
        <v>21</v>
      </c>
      <c r="H39">
        <v>1</v>
      </c>
      <c r="I39">
        <v>30</v>
      </c>
      <c r="J39">
        <v>400</v>
      </c>
      <c r="K39">
        <v>1.25</v>
      </c>
      <c r="L39">
        <v>1</v>
      </c>
      <c r="M39">
        <v>5</v>
      </c>
      <c r="N39">
        <v>400</v>
      </c>
      <c r="O39">
        <v>35</v>
      </c>
      <c r="P39">
        <v>10</v>
      </c>
      <c r="Q39" t="s">
        <v>43</v>
      </c>
    </row>
    <row r="40" spans="1:17">
      <c r="A40" t="str">
        <f>Hyperlink("https://www.diodes.com/part/view/ES1G%28LS%29","ES1G(LS)")</f>
        <v>ES1G(LS)</v>
      </c>
      <c r="B40" t="str">
        <f>Hyperlink("https://www.diodes.com/assets/Datasheets/ES1D-ES1J_LS.pdf","ES1G(LS) Datasheet")</f>
        <v>ES1G(LS) Datasheet</v>
      </c>
      <c r="C40" t="s">
        <v>44</v>
      </c>
      <c r="D40" t="s">
        <v>18</v>
      </c>
      <c r="E40" t="s">
        <v>19</v>
      </c>
      <c r="F40" t="s">
        <v>45</v>
      </c>
      <c r="G40" t="s">
        <v>21</v>
      </c>
      <c r="H40">
        <v>1</v>
      </c>
      <c r="I40">
        <v>30</v>
      </c>
      <c r="J40">
        <v>400</v>
      </c>
      <c r="K40">
        <v>1.25</v>
      </c>
      <c r="L40">
        <v>1</v>
      </c>
      <c r="M40">
        <v>5</v>
      </c>
      <c r="N40">
        <v>400</v>
      </c>
      <c r="O40">
        <v>25</v>
      </c>
      <c r="Q40" t="s">
        <v>46</v>
      </c>
    </row>
    <row r="41" spans="1:17">
      <c r="A41" t="str">
        <f>Hyperlink("https://www.diodes.com/part/view/ES1GB%28LS%29","ES1GB(LS)")</f>
        <v>ES1GB(LS)</v>
      </c>
      <c r="B41" t="str">
        <f>Hyperlink("https://www.diodes.com/assets/Datasheets/ES1DB-ES1GB_LS.pdf","ES1DB-ES1GB (LS) Datasheet")</f>
        <v>ES1DB-ES1GB (LS) Datasheet</v>
      </c>
      <c r="C41" t="s">
        <v>44</v>
      </c>
      <c r="D41" t="s">
        <v>18</v>
      </c>
      <c r="E41" t="s">
        <v>19</v>
      </c>
      <c r="F41" t="s">
        <v>45</v>
      </c>
      <c r="G41" t="s">
        <v>21</v>
      </c>
      <c r="H41">
        <v>1</v>
      </c>
      <c r="I41">
        <v>30</v>
      </c>
      <c r="J41">
        <v>400</v>
      </c>
      <c r="K41">
        <v>1.25</v>
      </c>
      <c r="L41">
        <v>1</v>
      </c>
      <c r="M41">
        <v>5</v>
      </c>
      <c r="N41">
        <v>400</v>
      </c>
      <c r="O41">
        <v>25</v>
      </c>
      <c r="Q41" t="s">
        <v>47</v>
      </c>
    </row>
    <row r="42" spans="1:17">
      <c r="A42" t="str">
        <f>Hyperlink("https://www.diodes.com/part/view/ES1J","ES1J")</f>
        <v>ES1J</v>
      </c>
      <c r="B42" t="str">
        <f>Hyperlink("https://www.diodes.com/assets/Datasheets/ES1J.pdf","ES1J Datasheet")</f>
        <v>ES1J Datasheet</v>
      </c>
      <c r="C42" t="s">
        <v>44</v>
      </c>
      <c r="D42" t="s">
        <v>18</v>
      </c>
      <c r="E42" t="s">
        <v>27</v>
      </c>
      <c r="F42" t="s">
        <v>48</v>
      </c>
      <c r="G42" t="s">
        <v>21</v>
      </c>
      <c r="H42">
        <v>1</v>
      </c>
      <c r="I42">
        <v>30</v>
      </c>
      <c r="J42">
        <v>600</v>
      </c>
      <c r="K42">
        <v>1.3</v>
      </c>
      <c r="L42">
        <v>1</v>
      </c>
      <c r="M42">
        <v>5</v>
      </c>
      <c r="N42">
        <v>600</v>
      </c>
      <c r="O42">
        <v>35</v>
      </c>
      <c r="P42">
        <v>20</v>
      </c>
      <c r="Q42" t="s">
        <v>43</v>
      </c>
    </row>
    <row r="43" spans="1:17">
      <c r="A43" t="str">
        <f>Hyperlink("https://www.diodes.com/part/view/ES1J%28LS%29","ES1J(LS)")</f>
        <v>ES1J(LS)</v>
      </c>
      <c r="B43" t="str">
        <f>Hyperlink("https://www.diodes.com/assets/Datasheets/ES1D-ES1J_LS.pdf","ES1J(LS) Datasheet")</f>
        <v>ES1J(LS) Datasheet</v>
      </c>
      <c r="C43" t="s">
        <v>44</v>
      </c>
      <c r="D43" t="s">
        <v>18</v>
      </c>
      <c r="E43" t="s">
        <v>19</v>
      </c>
      <c r="F43" t="s">
        <v>45</v>
      </c>
      <c r="G43" t="s">
        <v>21</v>
      </c>
      <c r="H43">
        <v>1</v>
      </c>
      <c r="I43">
        <v>30</v>
      </c>
      <c r="J43">
        <v>600</v>
      </c>
      <c r="K43">
        <v>1.3</v>
      </c>
      <c r="L43">
        <v>1</v>
      </c>
      <c r="M43">
        <v>5</v>
      </c>
      <c r="N43">
        <v>600</v>
      </c>
      <c r="O43">
        <v>35</v>
      </c>
      <c r="Q43" t="s">
        <v>46</v>
      </c>
    </row>
    <row r="44" spans="1:17">
      <c r="A44" t="str">
        <f>Hyperlink("https://www.diodes.com/part/view/ES1JB%28LS%29","ES1JB(LS)")</f>
        <v>ES1JB(LS)</v>
      </c>
      <c r="B44" t="str">
        <f>Hyperlink("https://www.diodes.com/assets/Datasheets/ES1JB_LS.pdf","ES1JB (LS) Datasheet")</f>
        <v>ES1JB (LS) Datasheet</v>
      </c>
      <c r="C44" t="s">
        <v>44</v>
      </c>
      <c r="D44" t="s">
        <v>18</v>
      </c>
      <c r="E44" t="s">
        <v>19</v>
      </c>
      <c r="F44" t="s">
        <v>45</v>
      </c>
      <c r="G44" t="s">
        <v>21</v>
      </c>
      <c r="H44">
        <v>1</v>
      </c>
      <c r="I44">
        <v>30</v>
      </c>
      <c r="J44">
        <v>600</v>
      </c>
      <c r="K44">
        <v>1.3</v>
      </c>
      <c r="L44">
        <v>1</v>
      </c>
      <c r="M44">
        <v>5</v>
      </c>
      <c r="N44">
        <v>600</v>
      </c>
      <c r="O44">
        <v>35</v>
      </c>
      <c r="Q44" t="s">
        <v>47</v>
      </c>
    </row>
    <row r="45" spans="1:17">
      <c r="A45" t="str">
        <f>Hyperlink("https://www.diodes.com/part/view/ES2A","ES2A")</f>
        <v>ES2A</v>
      </c>
      <c r="B45" t="str">
        <f>Hyperlink("https://www.diodes.com/assets/Datasheets/ds14002.pdf","ES2A Datasheet")</f>
        <v>ES2A Datasheet</v>
      </c>
      <c r="C45" t="s">
        <v>23</v>
      </c>
      <c r="D45" t="s">
        <v>18</v>
      </c>
      <c r="E45" t="s">
        <v>19</v>
      </c>
      <c r="F45" t="s">
        <v>24</v>
      </c>
      <c r="G45" t="s">
        <v>21</v>
      </c>
      <c r="H45">
        <v>2</v>
      </c>
      <c r="I45">
        <v>50</v>
      </c>
      <c r="J45">
        <v>50</v>
      </c>
      <c r="K45">
        <v>0.92</v>
      </c>
      <c r="L45">
        <v>2</v>
      </c>
      <c r="M45">
        <v>5</v>
      </c>
      <c r="N45">
        <v>50</v>
      </c>
      <c r="O45">
        <v>25</v>
      </c>
      <c r="P45">
        <v>25</v>
      </c>
      <c r="Q45" t="s">
        <v>49</v>
      </c>
    </row>
    <row r="46" spans="1:17">
      <c r="A46" t="str">
        <f>Hyperlink("https://www.diodes.com/part/view/ES2AA","ES2AA")</f>
        <v>ES2AA</v>
      </c>
      <c r="B46" t="str">
        <f>Hyperlink("https://www.diodes.com/assets/Datasheets/ds14002.pdf","ES2AA Datasheet")</f>
        <v>ES2AA Datasheet</v>
      </c>
      <c r="C46" t="s">
        <v>23</v>
      </c>
      <c r="D46" t="s">
        <v>18</v>
      </c>
      <c r="E46" t="s">
        <v>19</v>
      </c>
      <c r="F46" t="s">
        <v>24</v>
      </c>
      <c r="G46" t="s">
        <v>21</v>
      </c>
      <c r="H46">
        <v>2</v>
      </c>
      <c r="I46">
        <v>50</v>
      </c>
      <c r="J46">
        <v>50</v>
      </c>
      <c r="K46">
        <v>0.92</v>
      </c>
      <c r="L46">
        <v>2</v>
      </c>
      <c r="M46">
        <v>5</v>
      </c>
      <c r="N46">
        <v>50</v>
      </c>
      <c r="O46">
        <v>25</v>
      </c>
      <c r="P46">
        <v>25</v>
      </c>
      <c r="Q46" t="s">
        <v>43</v>
      </c>
    </row>
    <row r="47" spans="1:17">
      <c r="A47" t="str">
        <f>Hyperlink("https://www.diodes.com/part/view/ES2B","ES2B")</f>
        <v>ES2B</v>
      </c>
      <c r="B47" t="str">
        <f>Hyperlink("https://www.diodes.com/assets/Datasheets/ds14002.pdf","ES2B Datasheet")</f>
        <v>ES2B Datasheet</v>
      </c>
      <c r="C47" t="s">
        <v>23</v>
      </c>
      <c r="D47" t="s">
        <v>18</v>
      </c>
      <c r="E47" t="s">
        <v>19</v>
      </c>
      <c r="F47" t="s">
        <v>24</v>
      </c>
      <c r="G47" t="s">
        <v>21</v>
      </c>
      <c r="H47">
        <v>2</v>
      </c>
      <c r="I47">
        <v>50</v>
      </c>
      <c r="J47">
        <v>100</v>
      </c>
      <c r="K47">
        <v>0.92</v>
      </c>
      <c r="L47">
        <v>2</v>
      </c>
      <c r="M47">
        <v>5</v>
      </c>
      <c r="N47">
        <v>100</v>
      </c>
      <c r="O47">
        <v>25</v>
      </c>
      <c r="P47">
        <v>25</v>
      </c>
      <c r="Q47" t="s">
        <v>49</v>
      </c>
    </row>
    <row r="48" spans="1:17">
      <c r="A48" t="str">
        <f>Hyperlink("https://www.diodes.com/part/view/ES2BA","ES2BA")</f>
        <v>ES2BA</v>
      </c>
      <c r="B48" t="str">
        <f>Hyperlink("https://www.diodes.com/assets/Datasheets/ds14002.pdf","ES2BA Datasheet")</f>
        <v>ES2BA Datasheet</v>
      </c>
      <c r="C48" t="s">
        <v>23</v>
      </c>
      <c r="D48" t="s">
        <v>18</v>
      </c>
      <c r="E48" t="s">
        <v>19</v>
      </c>
      <c r="F48" t="s">
        <v>24</v>
      </c>
      <c r="G48" t="s">
        <v>21</v>
      </c>
      <c r="H48">
        <v>2</v>
      </c>
      <c r="I48">
        <v>50</v>
      </c>
      <c r="J48">
        <v>100</v>
      </c>
      <c r="K48">
        <v>0.92</v>
      </c>
      <c r="L48">
        <v>2</v>
      </c>
      <c r="M48">
        <v>5</v>
      </c>
      <c r="N48">
        <v>100</v>
      </c>
      <c r="O48">
        <v>25</v>
      </c>
      <c r="P48">
        <v>25</v>
      </c>
      <c r="Q48" t="s">
        <v>43</v>
      </c>
    </row>
    <row r="49" spans="1:17">
      <c r="A49" t="str">
        <f>Hyperlink("https://www.diodes.com/part/view/ES2C","ES2C")</f>
        <v>ES2C</v>
      </c>
      <c r="B49" t="str">
        <f>Hyperlink("https://www.diodes.com/assets/Datasheets/ds14002.pdf","ES2C Datasheet")</f>
        <v>ES2C Datasheet</v>
      </c>
      <c r="C49" t="s">
        <v>23</v>
      </c>
      <c r="D49" t="s">
        <v>18</v>
      </c>
      <c r="E49" t="s">
        <v>19</v>
      </c>
      <c r="F49" t="s">
        <v>24</v>
      </c>
      <c r="G49" t="s">
        <v>21</v>
      </c>
      <c r="H49">
        <v>2</v>
      </c>
      <c r="I49">
        <v>50</v>
      </c>
      <c r="J49">
        <v>150</v>
      </c>
      <c r="K49">
        <v>0.92</v>
      </c>
      <c r="L49">
        <v>2</v>
      </c>
      <c r="M49">
        <v>5</v>
      </c>
      <c r="N49">
        <v>150</v>
      </c>
      <c r="O49">
        <v>25</v>
      </c>
      <c r="P49">
        <v>25</v>
      </c>
      <c r="Q49" t="s">
        <v>49</v>
      </c>
    </row>
    <row r="50" spans="1:17">
      <c r="A50" t="str">
        <f>Hyperlink("https://www.diodes.com/part/view/ES2CA","ES2CA")</f>
        <v>ES2CA</v>
      </c>
      <c r="B50" t="str">
        <f>Hyperlink("https://www.diodes.com/assets/Datasheets/ds14002.pdf","ES2CA Datasheet")</f>
        <v>ES2CA Datasheet</v>
      </c>
      <c r="C50" t="s">
        <v>23</v>
      </c>
      <c r="D50" t="s">
        <v>18</v>
      </c>
      <c r="E50" t="s">
        <v>19</v>
      </c>
      <c r="F50" t="s">
        <v>24</v>
      </c>
      <c r="G50" t="s">
        <v>21</v>
      </c>
      <c r="H50">
        <v>2</v>
      </c>
      <c r="I50">
        <v>50</v>
      </c>
      <c r="J50">
        <v>150</v>
      </c>
      <c r="K50">
        <v>0.92</v>
      </c>
      <c r="L50">
        <v>2</v>
      </c>
      <c r="M50">
        <v>5</v>
      </c>
      <c r="N50">
        <v>150</v>
      </c>
      <c r="O50">
        <v>25</v>
      </c>
      <c r="P50">
        <v>25</v>
      </c>
      <c r="Q50" t="s">
        <v>43</v>
      </c>
    </row>
    <row r="51" spans="1:17">
      <c r="A51" t="str">
        <f>Hyperlink("https://www.diodes.com/part/view/ES2D","ES2D")</f>
        <v>ES2D</v>
      </c>
      <c r="B51" t="str">
        <f>Hyperlink("https://www.diodes.com/assets/Datasheets/ds14002.pdf","ES2D Datasheet")</f>
        <v>ES2D Datasheet</v>
      </c>
      <c r="C51" t="s">
        <v>23</v>
      </c>
      <c r="D51" t="s">
        <v>18</v>
      </c>
      <c r="E51" t="s">
        <v>19</v>
      </c>
      <c r="F51" t="s">
        <v>24</v>
      </c>
      <c r="G51" t="s">
        <v>21</v>
      </c>
      <c r="H51">
        <v>2</v>
      </c>
      <c r="I51">
        <v>50</v>
      </c>
      <c r="J51">
        <v>200</v>
      </c>
      <c r="K51">
        <v>0.92</v>
      </c>
      <c r="L51">
        <v>2</v>
      </c>
      <c r="M51">
        <v>5</v>
      </c>
      <c r="N51">
        <v>200</v>
      </c>
      <c r="O51">
        <v>25</v>
      </c>
      <c r="P51">
        <v>25</v>
      </c>
      <c r="Q51" t="s">
        <v>49</v>
      </c>
    </row>
    <row r="52" spans="1:17">
      <c r="A52" t="str">
        <f>Hyperlink("https://www.diodes.com/part/view/ES2D%28LS%29","ES2D(LS)")</f>
        <v>ES2D(LS)</v>
      </c>
      <c r="B52" t="str">
        <f>Hyperlink("https://www.diodes.com/assets/Datasheets/ES2D-ES2J_LS.pdf","ES2D-ES2J (LS) Datasheet")</f>
        <v>ES2D-ES2J (LS) Datasheet</v>
      </c>
      <c r="C52" t="s">
        <v>50</v>
      </c>
      <c r="D52" t="s">
        <v>18</v>
      </c>
      <c r="E52" t="s">
        <v>19</v>
      </c>
      <c r="F52" t="s">
        <v>45</v>
      </c>
      <c r="G52" t="s">
        <v>21</v>
      </c>
      <c r="H52">
        <v>2</v>
      </c>
      <c r="I52">
        <v>50</v>
      </c>
      <c r="J52">
        <v>600</v>
      </c>
      <c r="K52">
        <v>1.3</v>
      </c>
      <c r="L52">
        <v>2</v>
      </c>
      <c r="M52">
        <v>5</v>
      </c>
      <c r="N52">
        <v>600</v>
      </c>
      <c r="O52">
        <v>35</v>
      </c>
      <c r="Q52" t="s">
        <v>47</v>
      </c>
    </row>
    <row r="53" spans="1:17">
      <c r="A53" t="str">
        <f>Hyperlink("https://www.diodes.com/part/view/ES2DA","ES2DA")</f>
        <v>ES2DA</v>
      </c>
      <c r="B53" t="str">
        <f>Hyperlink("https://www.diodes.com/assets/Datasheets/ds14002.pdf","ES2DA Datasheet")</f>
        <v>ES2DA Datasheet</v>
      </c>
      <c r="C53" t="s">
        <v>23</v>
      </c>
      <c r="D53" t="s">
        <v>18</v>
      </c>
      <c r="E53" t="s">
        <v>19</v>
      </c>
      <c r="F53" t="s">
        <v>24</v>
      </c>
      <c r="G53" t="s">
        <v>21</v>
      </c>
      <c r="H53">
        <v>2</v>
      </c>
      <c r="I53">
        <v>50</v>
      </c>
      <c r="J53">
        <v>200</v>
      </c>
      <c r="K53">
        <v>0.92</v>
      </c>
      <c r="L53">
        <v>2</v>
      </c>
      <c r="M53">
        <v>5</v>
      </c>
      <c r="N53">
        <v>200</v>
      </c>
      <c r="O53">
        <v>25</v>
      </c>
      <c r="P53">
        <v>25</v>
      </c>
      <c r="Q53" t="s">
        <v>43</v>
      </c>
    </row>
    <row r="54" spans="1:17">
      <c r="A54" t="str">
        <f>Hyperlink("https://www.diodes.com/part/view/ES2DA%28LS%29","ES2DA(LS)")</f>
        <v>ES2DA(LS)</v>
      </c>
      <c r="B54" t="str">
        <f>Hyperlink("https://www.diodes.com/assets/Datasheets/ES2DA-ES2JA_LS.pdf","ES2DA-ES2JA (LS) Datasheet")</f>
        <v>ES2DA-ES2JA (LS) Datasheet</v>
      </c>
      <c r="C54" t="s">
        <v>50</v>
      </c>
      <c r="D54" t="s">
        <v>18</v>
      </c>
      <c r="E54" t="s">
        <v>19</v>
      </c>
      <c r="F54" t="s">
        <v>45</v>
      </c>
      <c r="G54" t="s">
        <v>21</v>
      </c>
      <c r="H54">
        <v>2</v>
      </c>
      <c r="I54">
        <v>50</v>
      </c>
      <c r="J54">
        <v>200</v>
      </c>
      <c r="K54">
        <v>0.92</v>
      </c>
      <c r="L54">
        <v>2</v>
      </c>
      <c r="M54">
        <v>5</v>
      </c>
      <c r="N54">
        <v>200</v>
      </c>
      <c r="O54">
        <v>25</v>
      </c>
      <c r="Q54" t="s">
        <v>46</v>
      </c>
    </row>
    <row r="55" spans="1:17">
      <c r="A55" t="str">
        <f>Hyperlink("https://www.diodes.com/part/view/ES2G","ES2G")</f>
        <v>ES2G</v>
      </c>
      <c r="B55" t="str">
        <f>Hyperlink("https://www.diodes.com/assets/Datasheets/ds30212.pdf","ES2G Datasheet")</f>
        <v>ES2G Datasheet</v>
      </c>
      <c r="C55" t="s">
        <v>23</v>
      </c>
      <c r="D55" t="s">
        <v>18</v>
      </c>
      <c r="E55" t="s">
        <v>19</v>
      </c>
      <c r="F55" t="s">
        <v>24</v>
      </c>
      <c r="G55" t="s">
        <v>21</v>
      </c>
      <c r="H55">
        <v>2</v>
      </c>
      <c r="I55">
        <v>50</v>
      </c>
      <c r="J55">
        <v>400</v>
      </c>
      <c r="K55">
        <v>0.92</v>
      </c>
      <c r="L55">
        <v>2</v>
      </c>
      <c r="M55">
        <v>5</v>
      </c>
      <c r="N55">
        <v>400</v>
      </c>
      <c r="O55">
        <v>35</v>
      </c>
      <c r="P55">
        <v>25</v>
      </c>
      <c r="Q55" t="s">
        <v>49</v>
      </c>
    </row>
    <row r="56" spans="1:17">
      <c r="A56" t="str">
        <f>Hyperlink("https://www.diodes.com/part/view/ES2G%28LS%29","ES2G(LS)")</f>
        <v>ES2G(LS)</v>
      </c>
      <c r="B56" t="str">
        <f>Hyperlink("https://www.diodes.com/assets/Datasheets/ES2G-LS.pdf","ES2G (LS) Datasheet")</f>
        <v>ES2G (LS) Datasheet</v>
      </c>
      <c r="C56" t="s">
        <v>50</v>
      </c>
      <c r="D56" t="s">
        <v>18</v>
      </c>
      <c r="E56" t="s">
        <v>19</v>
      </c>
      <c r="F56" t="s">
        <v>45</v>
      </c>
      <c r="G56" t="s">
        <v>21</v>
      </c>
      <c r="H56">
        <v>2</v>
      </c>
      <c r="I56">
        <v>50</v>
      </c>
      <c r="J56">
        <v>400</v>
      </c>
      <c r="K56">
        <v>1.25</v>
      </c>
      <c r="L56">
        <v>2</v>
      </c>
      <c r="M56">
        <v>5</v>
      </c>
      <c r="N56">
        <v>400</v>
      </c>
      <c r="O56">
        <v>25</v>
      </c>
      <c r="Q56" t="s">
        <v>47</v>
      </c>
    </row>
    <row r="57" spans="1:17">
      <c r="A57" t="str">
        <f>Hyperlink("https://www.diodes.com/part/view/ES2GA%28LS%29","ES2GA(LS)")</f>
        <v>ES2GA(LS)</v>
      </c>
      <c r="B57" t="str">
        <f>Hyperlink("https://www.diodes.com/assets/Datasheets/ES2DA-ES2JA_LS.pdf","ES2DA-ES2JA (LS) Datasheet")</f>
        <v>ES2DA-ES2JA (LS) Datasheet</v>
      </c>
      <c r="C57" t="s">
        <v>50</v>
      </c>
      <c r="D57" t="s">
        <v>18</v>
      </c>
      <c r="E57" t="s">
        <v>19</v>
      </c>
      <c r="F57" t="s">
        <v>45</v>
      </c>
      <c r="G57" t="s">
        <v>21</v>
      </c>
      <c r="H57">
        <v>2</v>
      </c>
      <c r="I57">
        <v>50</v>
      </c>
      <c r="J57">
        <v>400</v>
      </c>
      <c r="K57">
        <v>1.25</v>
      </c>
      <c r="L57">
        <v>2</v>
      </c>
      <c r="M57">
        <v>5</v>
      </c>
      <c r="N57">
        <v>400</v>
      </c>
      <c r="O57">
        <v>25</v>
      </c>
      <c r="Q57" t="s">
        <v>46</v>
      </c>
    </row>
    <row r="58" spans="1:17">
      <c r="A58" t="str">
        <f>Hyperlink("https://www.diodes.com/part/view/ES2J%28LS%29","ES2J(LS)")</f>
        <v>ES2J(LS)</v>
      </c>
      <c r="B58" t="str">
        <f>Hyperlink("https://www.diodes.com/assets/Datasheets/ES2D-ES2J_LS.pdf","ES2D-ES2J (LS) Datasheet")</f>
        <v>ES2D-ES2J (LS) Datasheet</v>
      </c>
      <c r="C58" t="s">
        <v>50</v>
      </c>
      <c r="D58" t="s">
        <v>18</v>
      </c>
      <c r="E58" t="s">
        <v>19</v>
      </c>
      <c r="F58" t="s">
        <v>45</v>
      </c>
      <c r="G58" t="s">
        <v>21</v>
      </c>
      <c r="H58">
        <v>2</v>
      </c>
      <c r="I58">
        <v>50</v>
      </c>
      <c r="J58">
        <v>400</v>
      </c>
      <c r="K58">
        <v>1.25</v>
      </c>
      <c r="L58">
        <v>2</v>
      </c>
      <c r="M58">
        <v>5</v>
      </c>
      <c r="N58">
        <v>400</v>
      </c>
      <c r="O58">
        <v>25</v>
      </c>
      <c r="Q58" t="s">
        <v>47</v>
      </c>
    </row>
    <row r="59" spans="1:17">
      <c r="A59" t="str">
        <f>Hyperlink("https://www.diodes.com/part/view/ES2JA%28LS%29","ES2JA(LS)")</f>
        <v>ES2JA(LS)</v>
      </c>
      <c r="B59" t="str">
        <f>Hyperlink("https://www.diodes.com/assets/Datasheets/ES2DA-ES2JA_LS.pdf","ES2DA-ES2JA (LS) Datasheet")</f>
        <v>ES2DA-ES2JA (LS) Datasheet</v>
      </c>
      <c r="C59" t="s">
        <v>50</v>
      </c>
      <c r="D59" t="s">
        <v>18</v>
      </c>
      <c r="E59" t="s">
        <v>19</v>
      </c>
      <c r="F59" t="s">
        <v>45</v>
      </c>
      <c r="G59" t="s">
        <v>21</v>
      </c>
      <c r="H59">
        <v>2</v>
      </c>
      <c r="I59">
        <v>50</v>
      </c>
      <c r="J59">
        <v>600</v>
      </c>
      <c r="K59">
        <v>1.3</v>
      </c>
      <c r="L59">
        <v>2</v>
      </c>
      <c r="M59">
        <v>5</v>
      </c>
      <c r="N59">
        <v>600</v>
      </c>
      <c r="O59">
        <v>35</v>
      </c>
      <c r="Q59" t="s">
        <v>46</v>
      </c>
    </row>
    <row r="60" spans="1:17">
      <c r="A60" t="str">
        <f>Hyperlink("https://www.diodes.com/part/view/ES3A","ES3A")</f>
        <v>ES3A</v>
      </c>
      <c r="B60" t="str">
        <f>Hyperlink("https://www.diodes.com/assets/Datasheets/ds14003.pdf","ES3A Datasheet")</f>
        <v>ES3A Datasheet</v>
      </c>
      <c r="C60" t="s">
        <v>23</v>
      </c>
      <c r="D60" t="s">
        <v>18</v>
      </c>
      <c r="E60" t="s">
        <v>19</v>
      </c>
      <c r="F60" t="s">
        <v>24</v>
      </c>
      <c r="G60" t="s">
        <v>21</v>
      </c>
      <c r="H60">
        <v>3</v>
      </c>
      <c r="I60">
        <v>100</v>
      </c>
      <c r="J60">
        <v>50</v>
      </c>
      <c r="K60">
        <v>0.9</v>
      </c>
      <c r="L60">
        <v>3</v>
      </c>
      <c r="M60">
        <v>5</v>
      </c>
      <c r="N60">
        <v>50</v>
      </c>
      <c r="O60">
        <v>25</v>
      </c>
      <c r="P60">
        <v>45</v>
      </c>
      <c r="Q60" t="s">
        <v>51</v>
      </c>
    </row>
    <row r="61" spans="1:17">
      <c r="A61" t="str">
        <f>Hyperlink("https://www.diodes.com/part/view/ES3AB","ES3AB")</f>
        <v>ES3AB</v>
      </c>
      <c r="B61" t="str">
        <f>Hyperlink("https://www.diodes.com/assets/Datasheets/ds14003.pdf","ES3AB Datasheet")</f>
        <v>ES3AB Datasheet</v>
      </c>
      <c r="C61" t="s">
        <v>23</v>
      </c>
      <c r="D61" t="s">
        <v>18</v>
      </c>
      <c r="E61" t="s">
        <v>19</v>
      </c>
      <c r="F61" t="s">
        <v>24</v>
      </c>
      <c r="G61" t="s">
        <v>21</v>
      </c>
      <c r="H61">
        <v>3</v>
      </c>
      <c r="I61">
        <v>100</v>
      </c>
      <c r="J61">
        <v>50</v>
      </c>
      <c r="K61">
        <v>0.9</v>
      </c>
      <c r="L61">
        <v>3</v>
      </c>
      <c r="M61">
        <v>5</v>
      </c>
      <c r="N61">
        <v>50</v>
      </c>
      <c r="O61">
        <v>25</v>
      </c>
      <c r="P61">
        <v>45</v>
      </c>
      <c r="Q61" t="s">
        <v>49</v>
      </c>
    </row>
    <row r="62" spans="1:17">
      <c r="A62" t="str">
        <f>Hyperlink("https://www.diodes.com/part/view/ES3B","ES3B")</f>
        <v>ES3B</v>
      </c>
      <c r="B62" t="str">
        <f>Hyperlink("https://www.diodes.com/assets/Datasheets/ds14003.pdf","ES3B Datasheet")</f>
        <v>ES3B Datasheet</v>
      </c>
      <c r="C62" t="s">
        <v>23</v>
      </c>
      <c r="D62" t="s">
        <v>18</v>
      </c>
      <c r="E62" t="s">
        <v>19</v>
      </c>
      <c r="F62" t="s">
        <v>24</v>
      </c>
      <c r="G62" t="s">
        <v>21</v>
      </c>
      <c r="H62">
        <v>3</v>
      </c>
      <c r="I62">
        <v>100</v>
      </c>
      <c r="J62">
        <v>100</v>
      </c>
      <c r="K62">
        <v>0.9</v>
      </c>
      <c r="L62">
        <v>3</v>
      </c>
      <c r="M62">
        <v>5</v>
      </c>
      <c r="N62">
        <v>100</v>
      </c>
      <c r="O62">
        <v>25</v>
      </c>
      <c r="P62">
        <v>45</v>
      </c>
      <c r="Q62" t="s">
        <v>51</v>
      </c>
    </row>
    <row r="63" spans="1:17">
      <c r="A63" t="str">
        <f>Hyperlink("https://www.diodes.com/part/view/ES3BB","ES3BB")</f>
        <v>ES3BB</v>
      </c>
      <c r="B63" t="str">
        <f>Hyperlink("https://www.diodes.com/assets/Datasheets/ds14003.pdf","ES3BB Datasheet")</f>
        <v>ES3BB Datasheet</v>
      </c>
      <c r="C63" t="s">
        <v>23</v>
      </c>
      <c r="D63" t="s">
        <v>18</v>
      </c>
      <c r="E63" t="s">
        <v>19</v>
      </c>
      <c r="F63" t="s">
        <v>24</v>
      </c>
      <c r="G63" t="s">
        <v>21</v>
      </c>
      <c r="H63">
        <v>3</v>
      </c>
      <c r="I63">
        <v>100</v>
      </c>
      <c r="J63">
        <v>100</v>
      </c>
      <c r="K63">
        <v>0.9</v>
      </c>
      <c r="L63">
        <v>3</v>
      </c>
      <c r="M63">
        <v>5</v>
      </c>
      <c r="N63">
        <v>100</v>
      </c>
      <c r="O63">
        <v>25</v>
      </c>
      <c r="P63">
        <v>45</v>
      </c>
      <c r="Q63" t="s">
        <v>49</v>
      </c>
    </row>
    <row r="64" spans="1:17">
      <c r="A64" t="str">
        <f>Hyperlink("https://www.diodes.com/part/view/ES3C","ES3C")</f>
        <v>ES3C</v>
      </c>
      <c r="B64" t="str">
        <f>Hyperlink("https://www.diodes.com/assets/Datasheets/ds14003.pdf","ES3C Datasheet")</f>
        <v>ES3C Datasheet</v>
      </c>
      <c r="C64" t="s">
        <v>23</v>
      </c>
      <c r="D64" t="s">
        <v>18</v>
      </c>
      <c r="E64" t="s">
        <v>19</v>
      </c>
      <c r="F64" t="s">
        <v>24</v>
      </c>
      <c r="G64" t="s">
        <v>21</v>
      </c>
      <c r="H64">
        <v>3</v>
      </c>
      <c r="I64">
        <v>100</v>
      </c>
      <c r="J64">
        <v>150</v>
      </c>
      <c r="K64">
        <v>0.9</v>
      </c>
      <c r="L64">
        <v>3</v>
      </c>
      <c r="M64">
        <v>5</v>
      </c>
      <c r="N64">
        <v>150</v>
      </c>
      <c r="O64">
        <v>25</v>
      </c>
      <c r="P64">
        <v>45</v>
      </c>
      <c r="Q64" t="s">
        <v>51</v>
      </c>
    </row>
    <row r="65" spans="1:17">
      <c r="A65" t="str">
        <f>Hyperlink("https://www.diodes.com/part/view/ES3CB","ES3CB")</f>
        <v>ES3CB</v>
      </c>
      <c r="B65" t="str">
        <f>Hyperlink("https://www.diodes.com/assets/Datasheets/ds14003.pdf","ES3CB Datasheet")</f>
        <v>ES3CB Datasheet</v>
      </c>
      <c r="C65" t="s">
        <v>23</v>
      </c>
      <c r="D65" t="s">
        <v>18</v>
      </c>
      <c r="E65" t="s">
        <v>19</v>
      </c>
      <c r="F65" t="s">
        <v>24</v>
      </c>
      <c r="G65" t="s">
        <v>21</v>
      </c>
      <c r="H65">
        <v>3</v>
      </c>
      <c r="I65">
        <v>100</v>
      </c>
      <c r="J65">
        <v>150</v>
      </c>
      <c r="K65">
        <v>0.9</v>
      </c>
      <c r="L65">
        <v>3</v>
      </c>
      <c r="M65">
        <v>5</v>
      </c>
      <c r="N65">
        <v>150</v>
      </c>
      <c r="O65">
        <v>25</v>
      </c>
      <c r="P65">
        <v>45</v>
      </c>
      <c r="Q65" t="s">
        <v>49</v>
      </c>
    </row>
    <row r="66" spans="1:17">
      <c r="A66" t="str">
        <f>Hyperlink("https://www.diodes.com/part/view/ES3D","ES3D")</f>
        <v>ES3D</v>
      </c>
      <c r="B66" t="str">
        <f>Hyperlink("https://www.diodes.com/assets/Datasheets/ds14003.pdf","ES3D Datasheet")</f>
        <v>ES3D Datasheet</v>
      </c>
      <c r="C66" t="s">
        <v>23</v>
      </c>
      <c r="D66" t="s">
        <v>18</v>
      </c>
      <c r="E66" t="s">
        <v>19</v>
      </c>
      <c r="F66" t="s">
        <v>24</v>
      </c>
      <c r="G66" t="s">
        <v>21</v>
      </c>
      <c r="H66">
        <v>3</v>
      </c>
      <c r="I66">
        <v>100</v>
      </c>
      <c r="J66">
        <v>200</v>
      </c>
      <c r="K66">
        <v>0.9</v>
      </c>
      <c r="L66">
        <v>3</v>
      </c>
      <c r="M66">
        <v>5</v>
      </c>
      <c r="N66">
        <v>200</v>
      </c>
      <c r="O66">
        <v>25</v>
      </c>
      <c r="P66">
        <v>45</v>
      </c>
      <c r="Q66" t="s">
        <v>51</v>
      </c>
    </row>
    <row r="67" spans="1:17">
      <c r="A67" t="str">
        <f>Hyperlink("https://www.diodes.com/part/view/ES3D%28LS%29","ES3D(LS)")</f>
        <v>ES3D(LS)</v>
      </c>
      <c r="B67" t="str">
        <f>Hyperlink("https://www.diodes.com/assets/Datasheets/ES3D-ES3J_LS.pdf","ES3D-ES3J (LS) Datasheet")</f>
        <v>ES3D-ES3J (LS) Datasheet</v>
      </c>
      <c r="C67" t="s">
        <v>52</v>
      </c>
      <c r="D67" t="s">
        <v>18</v>
      </c>
      <c r="E67" t="s">
        <v>19</v>
      </c>
      <c r="F67" t="s">
        <v>45</v>
      </c>
      <c r="G67" t="s">
        <v>21</v>
      </c>
      <c r="H67">
        <v>3</v>
      </c>
      <c r="I67">
        <v>100</v>
      </c>
      <c r="J67">
        <v>200</v>
      </c>
      <c r="K67">
        <v>0.92</v>
      </c>
      <c r="L67">
        <v>3</v>
      </c>
      <c r="M67">
        <v>10</v>
      </c>
      <c r="N67">
        <v>200</v>
      </c>
      <c r="O67">
        <v>25</v>
      </c>
      <c r="Q67" t="s">
        <v>53</v>
      </c>
    </row>
    <row r="68" spans="1:17">
      <c r="A68" t="str">
        <f>Hyperlink("https://www.diodes.com/part/view/ES3DB","ES3DB")</f>
        <v>ES3DB</v>
      </c>
      <c r="B68" t="str">
        <f>Hyperlink("https://www.diodes.com/assets/Datasheets/ds14003.pdf","ES3DB Datasheet")</f>
        <v>ES3DB Datasheet</v>
      </c>
      <c r="C68" t="s">
        <v>23</v>
      </c>
      <c r="D68" t="s">
        <v>18</v>
      </c>
      <c r="E68" t="s">
        <v>19</v>
      </c>
      <c r="F68" t="s">
        <v>24</v>
      </c>
      <c r="G68" t="s">
        <v>21</v>
      </c>
      <c r="H68">
        <v>3</v>
      </c>
      <c r="I68">
        <v>100</v>
      </c>
      <c r="J68">
        <v>200</v>
      </c>
      <c r="K68">
        <v>0.9</v>
      </c>
      <c r="L68">
        <v>3</v>
      </c>
      <c r="M68">
        <v>5</v>
      </c>
      <c r="N68">
        <v>200</v>
      </c>
      <c r="O68">
        <v>25</v>
      </c>
      <c r="P68">
        <v>45</v>
      </c>
      <c r="Q68" t="s">
        <v>49</v>
      </c>
    </row>
    <row r="69" spans="1:17">
      <c r="A69" t="str">
        <f>Hyperlink("https://www.diodes.com/part/view/ES3DB%28LS%29","ES3DB(LS)")</f>
        <v>ES3DB(LS)</v>
      </c>
      <c r="B69" t="str">
        <f>Hyperlink("https://www.diodes.com/assets/Datasheets/ES3DB-ES3GB_LS.pdf","ES3DB-ES3GB (LS) Datasheet")</f>
        <v>ES3DB-ES3GB (LS) Datasheet</v>
      </c>
      <c r="C69" t="s">
        <v>52</v>
      </c>
      <c r="D69" t="s">
        <v>18</v>
      </c>
      <c r="E69" t="s">
        <v>19</v>
      </c>
      <c r="F69" t="s">
        <v>45</v>
      </c>
      <c r="G69" t="s">
        <v>21</v>
      </c>
      <c r="H69">
        <v>3</v>
      </c>
      <c r="I69">
        <v>100</v>
      </c>
      <c r="J69">
        <v>200</v>
      </c>
      <c r="K69">
        <v>0.92</v>
      </c>
      <c r="L69">
        <v>3</v>
      </c>
      <c r="M69">
        <v>10</v>
      </c>
      <c r="N69">
        <v>200</v>
      </c>
      <c r="O69">
        <v>25</v>
      </c>
      <c r="Q69" t="s">
        <v>47</v>
      </c>
    </row>
    <row r="70" spans="1:17">
      <c r="A70" t="str">
        <f>Hyperlink("https://www.diodes.com/part/view/ES3G%28LS%29","ES3G(LS)")</f>
        <v>ES3G(LS)</v>
      </c>
      <c r="B70" t="str">
        <f>Hyperlink("https://www.diodes.com/assets/Datasheets/ES3G_LS.pdf","ES3G (LS) Datasheet")</f>
        <v>ES3G (LS) Datasheet</v>
      </c>
      <c r="C70" t="s">
        <v>52</v>
      </c>
      <c r="D70" t="s">
        <v>18</v>
      </c>
      <c r="E70" t="s">
        <v>19</v>
      </c>
      <c r="F70" t="s">
        <v>45</v>
      </c>
      <c r="G70" t="s">
        <v>21</v>
      </c>
      <c r="H70">
        <v>3</v>
      </c>
      <c r="I70">
        <v>100</v>
      </c>
      <c r="J70">
        <v>400</v>
      </c>
      <c r="K70">
        <v>1.25</v>
      </c>
      <c r="L70">
        <v>3</v>
      </c>
      <c r="M70">
        <v>10</v>
      </c>
      <c r="N70">
        <v>400</v>
      </c>
      <c r="O70">
        <v>25</v>
      </c>
      <c r="Q70" t="s">
        <v>53</v>
      </c>
    </row>
    <row r="71" spans="1:17">
      <c r="A71" t="str">
        <f>Hyperlink("https://www.diodes.com/part/view/ES3GB%28LS%29","ES3GB(LS)")</f>
        <v>ES3GB(LS)</v>
      </c>
      <c r="B71" t="str">
        <f>Hyperlink("https://www.diodes.com/assets/Datasheets/ES3DB-ES3GB_LS.pdf","ES3DB-ES3GB (LS) Datasheet")</f>
        <v>ES3DB-ES3GB (LS) Datasheet</v>
      </c>
      <c r="C71" t="s">
        <v>52</v>
      </c>
      <c r="D71" t="s">
        <v>18</v>
      </c>
      <c r="E71" t="s">
        <v>19</v>
      </c>
      <c r="F71" t="s">
        <v>45</v>
      </c>
      <c r="G71" t="s">
        <v>21</v>
      </c>
      <c r="H71">
        <v>3</v>
      </c>
      <c r="I71">
        <v>100</v>
      </c>
      <c r="J71">
        <v>400</v>
      </c>
      <c r="K71">
        <v>1.25</v>
      </c>
      <c r="L71">
        <v>3</v>
      </c>
      <c r="M71">
        <v>10</v>
      </c>
      <c r="N71">
        <v>400</v>
      </c>
      <c r="O71">
        <v>25</v>
      </c>
      <c r="Q71" t="s">
        <v>47</v>
      </c>
    </row>
    <row r="72" spans="1:17">
      <c r="A72" t="str">
        <f>Hyperlink("https://www.diodes.com/part/view/ES3J%28LS%29","ES3J(LS)")</f>
        <v>ES3J(LS)</v>
      </c>
      <c r="B72" t="str">
        <f>Hyperlink("https://www.diodes.com/assets/Datasheets/ES3D-ES3J_LS.pdf","ES3D-ES3J (LS) Datasheet")</f>
        <v>ES3D-ES3J (LS) Datasheet</v>
      </c>
      <c r="C72" t="s">
        <v>52</v>
      </c>
      <c r="D72" t="s">
        <v>18</v>
      </c>
      <c r="E72" t="s">
        <v>19</v>
      </c>
      <c r="F72" t="s">
        <v>45</v>
      </c>
      <c r="G72" t="s">
        <v>21</v>
      </c>
      <c r="H72">
        <v>3</v>
      </c>
      <c r="I72">
        <v>100</v>
      </c>
      <c r="J72">
        <v>600</v>
      </c>
      <c r="K72">
        <v>1.3</v>
      </c>
      <c r="L72">
        <v>3</v>
      </c>
      <c r="M72">
        <v>10</v>
      </c>
      <c r="N72">
        <v>600</v>
      </c>
      <c r="O72">
        <v>35</v>
      </c>
      <c r="Q72" t="s">
        <v>53</v>
      </c>
    </row>
    <row r="73" spans="1:17">
      <c r="A73" t="str">
        <f>Hyperlink("https://www.diodes.com/part/view/ES3JB","ES3JB")</f>
        <v>ES3JB</v>
      </c>
      <c r="B73" t="str">
        <f>Hyperlink("https://www.diodes.com/assets/Datasheets/ES3JB.pdf","ES3JB Datasheet")</f>
        <v>ES3JB Datasheet</v>
      </c>
      <c r="C73" t="s">
        <v>52</v>
      </c>
      <c r="D73" t="s">
        <v>18</v>
      </c>
      <c r="E73" t="s">
        <v>27</v>
      </c>
      <c r="F73" t="s">
        <v>48</v>
      </c>
      <c r="G73" t="s">
        <v>21</v>
      </c>
      <c r="H73">
        <v>3</v>
      </c>
      <c r="I73">
        <v>50</v>
      </c>
      <c r="J73">
        <v>600</v>
      </c>
      <c r="K73">
        <v>1.3</v>
      </c>
      <c r="L73">
        <v>3</v>
      </c>
      <c r="M73">
        <v>10</v>
      </c>
      <c r="N73">
        <v>600</v>
      </c>
      <c r="O73">
        <v>35</v>
      </c>
      <c r="P73">
        <v>45</v>
      </c>
      <c r="Q73" t="s">
        <v>49</v>
      </c>
    </row>
    <row r="74" spans="1:17">
      <c r="A74" t="str">
        <f>Hyperlink("https://www.diodes.com/part/view/ES3JB%28LS%29","ES3JB(LS)")</f>
        <v>ES3JB(LS)</v>
      </c>
      <c r="B74" t="str">
        <f>Hyperlink("https://www.diodes.com/assets/Datasheets/ES3JB_LS.pdf","ES3JB (LS) Datasheet")</f>
        <v>ES3JB (LS) Datasheet</v>
      </c>
      <c r="C74" t="s">
        <v>52</v>
      </c>
      <c r="D74" t="s">
        <v>18</v>
      </c>
      <c r="E74" t="s">
        <v>19</v>
      </c>
      <c r="F74" t="s">
        <v>45</v>
      </c>
      <c r="G74" t="s">
        <v>21</v>
      </c>
      <c r="H74">
        <v>3</v>
      </c>
      <c r="I74">
        <v>100</v>
      </c>
      <c r="J74">
        <v>600</v>
      </c>
      <c r="K74">
        <v>1.3</v>
      </c>
      <c r="L74">
        <v>3</v>
      </c>
      <c r="M74">
        <v>10</v>
      </c>
      <c r="N74">
        <v>600</v>
      </c>
      <c r="O74">
        <v>35</v>
      </c>
      <c r="Q74" t="s">
        <v>47</v>
      </c>
    </row>
    <row r="75" spans="1:17">
      <c r="A75" t="str">
        <f>Hyperlink("https://www.diodes.com/part/view/ES4DB%28LS%29","ES4DB(LS)")</f>
        <v>ES4DB(LS)</v>
      </c>
      <c r="B75" t="str">
        <f>Hyperlink("https://www.diodes.com/assets/Datasheets/ES4DB_LS.pdf","ES4DB (LS) Datasheet")</f>
        <v>ES4DB (LS) Datasheet</v>
      </c>
      <c r="C75" t="s">
        <v>54</v>
      </c>
      <c r="D75" t="s">
        <v>18</v>
      </c>
      <c r="E75" t="s">
        <v>19</v>
      </c>
      <c r="F75" t="s">
        <v>45</v>
      </c>
      <c r="G75" t="s">
        <v>21</v>
      </c>
      <c r="H75">
        <v>4</v>
      </c>
      <c r="I75">
        <v>150</v>
      </c>
      <c r="J75">
        <v>200</v>
      </c>
      <c r="K75">
        <v>0.95</v>
      </c>
      <c r="L75">
        <v>4</v>
      </c>
      <c r="M75">
        <v>5</v>
      </c>
      <c r="N75">
        <v>200</v>
      </c>
      <c r="O75">
        <v>40</v>
      </c>
      <c r="Q75" t="s">
        <v>47</v>
      </c>
    </row>
    <row r="76" spans="1:17">
      <c r="A76" t="str">
        <f>Hyperlink("https://www.diodes.com/part/view/ES5D%28LS%29","ES5D(LS)")</f>
        <v>ES5D(LS)</v>
      </c>
      <c r="B76" t="str">
        <f>Hyperlink("https://www.diodes.com/assets/Datasheets/ES5D_LS.pdf","ES5D(LS) Datasheet")</f>
        <v>ES5D(LS) Datasheet</v>
      </c>
      <c r="C76" t="s">
        <v>55</v>
      </c>
      <c r="D76" t="s">
        <v>18</v>
      </c>
      <c r="E76" t="s">
        <v>19</v>
      </c>
      <c r="F76" t="s">
        <v>45</v>
      </c>
      <c r="G76" t="s">
        <v>21</v>
      </c>
      <c r="H76">
        <v>5</v>
      </c>
      <c r="I76">
        <v>125</v>
      </c>
      <c r="J76">
        <v>200</v>
      </c>
      <c r="K76">
        <v>0.95</v>
      </c>
      <c r="L76">
        <v>5</v>
      </c>
      <c r="M76">
        <v>5</v>
      </c>
      <c r="N76">
        <v>200</v>
      </c>
      <c r="O76">
        <v>35</v>
      </c>
      <c r="Q76" t="s">
        <v>53</v>
      </c>
    </row>
    <row r="77" spans="1:17">
      <c r="A77" t="str">
        <f>Hyperlink("https://www.diodes.com/part/view/ES5G%28LS%29","ES5G(LS)")</f>
        <v>ES5G(LS)</v>
      </c>
      <c r="B77" t="str">
        <f>Hyperlink("https://www.diodes.com/assets/Datasheets/ES5G_LS.pdf","ES5G(LS) Datasheet")</f>
        <v>ES5G(LS) Datasheet</v>
      </c>
      <c r="C77" t="s">
        <v>55</v>
      </c>
      <c r="D77" t="s">
        <v>18</v>
      </c>
      <c r="E77" t="s">
        <v>19</v>
      </c>
      <c r="F77" t="s">
        <v>45</v>
      </c>
      <c r="G77" t="s">
        <v>21</v>
      </c>
      <c r="H77">
        <v>5</v>
      </c>
      <c r="I77">
        <v>125</v>
      </c>
      <c r="J77">
        <v>400</v>
      </c>
      <c r="K77">
        <v>1.25</v>
      </c>
      <c r="L77">
        <v>5</v>
      </c>
      <c r="M77">
        <v>5</v>
      </c>
      <c r="N77">
        <v>400</v>
      </c>
      <c r="O77">
        <v>40</v>
      </c>
      <c r="Q77" t="s">
        <v>53</v>
      </c>
    </row>
    <row r="78" spans="1:17">
      <c r="A78" t="str">
        <f>Hyperlink("https://www.diodes.com/part/view/ES5J%28LS%29","ES5J(LS)")</f>
        <v>ES5J(LS)</v>
      </c>
      <c r="B78" t="str">
        <f>Hyperlink("https://www.diodes.com/assets/Datasheets/ES5J_LS.pdf","ES5J(LS) Datasheet")</f>
        <v>ES5J(LS) Datasheet</v>
      </c>
      <c r="C78" t="s">
        <v>55</v>
      </c>
      <c r="D78" t="s">
        <v>18</v>
      </c>
      <c r="E78" t="s">
        <v>19</v>
      </c>
      <c r="F78" t="s">
        <v>45</v>
      </c>
      <c r="G78" t="s">
        <v>21</v>
      </c>
      <c r="H78">
        <v>5</v>
      </c>
      <c r="I78">
        <v>125</v>
      </c>
      <c r="J78">
        <v>600</v>
      </c>
      <c r="K78">
        <v>1.3</v>
      </c>
      <c r="L78">
        <v>5</v>
      </c>
      <c r="M78">
        <v>5</v>
      </c>
      <c r="N78">
        <v>600</v>
      </c>
      <c r="O78">
        <v>50</v>
      </c>
      <c r="Q78" t="s">
        <v>53</v>
      </c>
    </row>
    <row r="79" spans="1:17">
      <c r="A79" t="str">
        <f>Hyperlink("https://www.diodes.com/part/view/FES1DD%28LS%29","FES1DD(LS)")</f>
        <v>FES1DD(LS)</v>
      </c>
      <c r="B79" t="str">
        <f>Hyperlink("https://www.diodes.com/assets/Datasheets/FES1DD_LS.pdf","FES1DD (LS) Datasheet")</f>
        <v>FES1DD (LS) Datasheet</v>
      </c>
      <c r="C79" t="s">
        <v>44</v>
      </c>
      <c r="D79" t="s">
        <v>18</v>
      </c>
      <c r="E79" t="s">
        <v>19</v>
      </c>
      <c r="F79" t="s">
        <v>45</v>
      </c>
      <c r="G79" t="s">
        <v>21</v>
      </c>
      <c r="H79">
        <v>1</v>
      </c>
      <c r="I79">
        <v>30</v>
      </c>
      <c r="J79">
        <v>200</v>
      </c>
      <c r="K79">
        <v>0.92</v>
      </c>
      <c r="L79">
        <v>1</v>
      </c>
      <c r="M79">
        <v>5</v>
      </c>
      <c r="N79">
        <v>200</v>
      </c>
      <c r="O79">
        <v>25</v>
      </c>
      <c r="Q79" t="s">
        <v>56</v>
      </c>
    </row>
    <row r="80" spans="1:17">
      <c r="A80" t="str">
        <f>Hyperlink("https://www.diodes.com/part/view/FES1DE","FES1DE")</f>
        <v>FES1DE</v>
      </c>
      <c r="B80" t="str">
        <f>Hyperlink("https://www.diodes.com/assets/Datasheets/FES1DE.pdf","FES1DE Datasheet")</f>
        <v>FES1DE Datasheet</v>
      </c>
      <c r="C80" t="s">
        <v>57</v>
      </c>
      <c r="D80" t="s">
        <v>18</v>
      </c>
      <c r="E80" t="s">
        <v>19</v>
      </c>
      <c r="F80" t="s">
        <v>58</v>
      </c>
      <c r="G80" t="s">
        <v>21</v>
      </c>
      <c r="H80">
        <v>1</v>
      </c>
      <c r="I80">
        <v>30</v>
      </c>
      <c r="J80">
        <v>200</v>
      </c>
      <c r="K80">
        <v>0.92</v>
      </c>
      <c r="L80">
        <v>1</v>
      </c>
      <c r="M80">
        <v>5</v>
      </c>
      <c r="N80">
        <v>200</v>
      </c>
      <c r="O80">
        <v>25</v>
      </c>
      <c r="P80">
        <v>20</v>
      </c>
      <c r="Q80" t="s">
        <v>59</v>
      </c>
    </row>
    <row r="81" spans="1:17">
      <c r="A81" t="str">
        <f>Hyperlink("https://www.diodes.com/part/view/FES1DE%28LS%29","FES1DE(LS)")</f>
        <v>FES1DE(LS)</v>
      </c>
      <c r="B81" t="str">
        <f>Hyperlink("https://www.diodes.com/assets/Datasheets/FES1DE_LS.pdf","FES1DE(LS) Datasheet")</f>
        <v>FES1DE(LS) Datasheet</v>
      </c>
      <c r="C81" t="s">
        <v>60</v>
      </c>
      <c r="D81" t="s">
        <v>18</v>
      </c>
      <c r="E81" t="s">
        <v>19</v>
      </c>
      <c r="F81" t="s">
        <v>60</v>
      </c>
      <c r="G81" t="s">
        <v>21</v>
      </c>
      <c r="H81">
        <v>1</v>
      </c>
      <c r="I81">
        <v>30</v>
      </c>
      <c r="J81">
        <v>200</v>
      </c>
      <c r="K81">
        <v>0.92</v>
      </c>
      <c r="L81">
        <v>1</v>
      </c>
      <c r="M81">
        <v>5</v>
      </c>
      <c r="N81">
        <v>200</v>
      </c>
      <c r="O81">
        <v>25</v>
      </c>
      <c r="Q81" t="s">
        <v>61</v>
      </c>
    </row>
    <row r="82" spans="1:17">
      <c r="A82" t="str">
        <f>Hyperlink("https://www.diodes.com/part/view/FES1DEQ","FES1DEQ")</f>
        <v>FES1DEQ</v>
      </c>
      <c r="B82" t="str">
        <f>Hyperlink("https://www.diodes.com/assets/Datasheets/FES1DEQ.pdf","FES1DEQ Datasheet")</f>
        <v>FES1DEQ Datasheet</v>
      </c>
      <c r="C82" t="s">
        <v>57</v>
      </c>
      <c r="D82" t="s">
        <v>33</v>
      </c>
      <c r="E82" t="s">
        <v>27</v>
      </c>
      <c r="F82" t="s">
        <v>58</v>
      </c>
      <c r="G82" t="s">
        <v>21</v>
      </c>
      <c r="H82">
        <v>1</v>
      </c>
      <c r="I82">
        <v>30</v>
      </c>
      <c r="J82">
        <v>200</v>
      </c>
      <c r="K82">
        <v>0.92</v>
      </c>
      <c r="L82">
        <v>1</v>
      </c>
      <c r="M82">
        <v>5</v>
      </c>
      <c r="N82">
        <v>200</v>
      </c>
      <c r="O82">
        <v>25</v>
      </c>
      <c r="P82">
        <v>20</v>
      </c>
      <c r="Q82" t="s">
        <v>59</v>
      </c>
    </row>
    <row r="83" spans="1:17">
      <c r="A83" t="str">
        <f>Hyperlink("https://www.diodes.com/part/view/FES1GE","FES1GE")</f>
        <v>FES1GE</v>
      </c>
      <c r="B83" t="str">
        <f>Hyperlink("https://www.diodes.com/assets/Datasheets/FES1GE.pdf","FES1GE Datasheet")</f>
        <v>FES1GE Datasheet</v>
      </c>
      <c r="C83" t="s">
        <v>60</v>
      </c>
      <c r="D83" t="s">
        <v>18</v>
      </c>
      <c r="E83" t="s">
        <v>19</v>
      </c>
      <c r="F83" t="s">
        <v>60</v>
      </c>
      <c r="G83" t="s">
        <v>21</v>
      </c>
      <c r="H83">
        <v>1</v>
      </c>
      <c r="I83">
        <v>30</v>
      </c>
      <c r="J83">
        <v>400</v>
      </c>
      <c r="K83">
        <v>1.25</v>
      </c>
      <c r="L83">
        <v>1</v>
      </c>
      <c r="M83">
        <v>5</v>
      </c>
      <c r="N83">
        <v>400</v>
      </c>
      <c r="O83">
        <v>25</v>
      </c>
      <c r="Q83" t="s">
        <v>61</v>
      </c>
    </row>
    <row r="84" spans="1:17">
      <c r="A84" t="str">
        <f>Hyperlink("https://www.diodes.com/part/view/FES1JD%28LS%29","FES1JD(LS)")</f>
        <v>FES1JD(LS)</v>
      </c>
      <c r="B84" t="str">
        <f>Hyperlink("https://www.diodes.com/assets/Datasheets/FES1JD_LS.pdf","FES1JD (LS) Datasheet")</f>
        <v>FES1JD (LS) Datasheet</v>
      </c>
      <c r="C84" t="s">
        <v>44</v>
      </c>
      <c r="D84" t="s">
        <v>18</v>
      </c>
      <c r="E84" t="s">
        <v>19</v>
      </c>
      <c r="F84" t="s">
        <v>45</v>
      </c>
      <c r="G84" t="s">
        <v>21</v>
      </c>
      <c r="H84">
        <v>1</v>
      </c>
      <c r="I84">
        <v>30</v>
      </c>
      <c r="J84">
        <v>600</v>
      </c>
      <c r="K84">
        <v>1.3</v>
      </c>
      <c r="L84">
        <v>1</v>
      </c>
      <c r="M84">
        <v>5</v>
      </c>
      <c r="N84">
        <v>600</v>
      </c>
      <c r="O84">
        <v>35</v>
      </c>
      <c r="Q84" t="s">
        <v>56</v>
      </c>
    </row>
    <row r="85" spans="1:17">
      <c r="A85" t="str">
        <f>Hyperlink("https://www.diodes.com/part/view/FES1JE","FES1JE")</f>
        <v>FES1JE</v>
      </c>
      <c r="B85" t="str">
        <f>Hyperlink("https://www.diodes.com/assets/Datasheets/FES1JE.pdf","FES1JE Datasheet")</f>
        <v>FES1JE Datasheet</v>
      </c>
      <c r="C85" t="s">
        <v>60</v>
      </c>
      <c r="D85" t="s">
        <v>18</v>
      </c>
      <c r="E85" t="s">
        <v>19</v>
      </c>
      <c r="F85" t="s">
        <v>60</v>
      </c>
      <c r="G85" t="s">
        <v>21</v>
      </c>
      <c r="H85">
        <v>1</v>
      </c>
      <c r="I85">
        <v>30</v>
      </c>
      <c r="J85">
        <v>600</v>
      </c>
      <c r="K85">
        <v>1.3</v>
      </c>
      <c r="L85">
        <v>1</v>
      </c>
      <c r="M85">
        <v>5</v>
      </c>
      <c r="N85">
        <v>600</v>
      </c>
      <c r="O85">
        <v>35</v>
      </c>
      <c r="Q85" t="s">
        <v>61</v>
      </c>
    </row>
    <row r="86" spans="1:17">
      <c r="A86" t="str">
        <f>Hyperlink("https://www.diodes.com/part/view/FES2DD%28LS%29","FES2DD(LS)")</f>
        <v>FES2DD(LS)</v>
      </c>
      <c r="B86" t="str">
        <f>Hyperlink("https://www.diodes.com/assets/Datasheets/FES2DD_LS.pdf","FES2DD (LS) Datasheet")</f>
        <v>FES2DD (LS) Datasheet</v>
      </c>
      <c r="C86" t="s">
        <v>50</v>
      </c>
      <c r="D86" t="s">
        <v>18</v>
      </c>
      <c r="E86" t="s">
        <v>19</v>
      </c>
      <c r="F86" t="s">
        <v>45</v>
      </c>
      <c r="G86" t="s">
        <v>21</v>
      </c>
      <c r="H86">
        <v>2</v>
      </c>
      <c r="I86">
        <v>50</v>
      </c>
      <c r="J86">
        <v>200</v>
      </c>
      <c r="K86">
        <v>0.92</v>
      </c>
      <c r="L86">
        <v>2</v>
      </c>
      <c r="M86">
        <v>5</v>
      </c>
      <c r="N86">
        <v>200</v>
      </c>
      <c r="O86">
        <v>25</v>
      </c>
      <c r="Q86" t="s">
        <v>56</v>
      </c>
    </row>
    <row r="87" spans="1:17">
      <c r="A87" t="str">
        <f>Hyperlink("https://www.diodes.com/part/view/FES2DE","FES2DE")</f>
        <v>FES2DE</v>
      </c>
      <c r="B87" t="str">
        <f>Hyperlink("https://www.diodes.com/assets/Datasheets/FES2DE.pdf","FES2DE Datasheet")</f>
        <v>FES2DE Datasheet</v>
      </c>
      <c r="C87" t="s">
        <v>62</v>
      </c>
      <c r="D87" t="s">
        <v>18</v>
      </c>
      <c r="E87" t="s">
        <v>19</v>
      </c>
      <c r="F87" t="s">
        <v>58</v>
      </c>
      <c r="G87" t="s">
        <v>21</v>
      </c>
      <c r="H87">
        <v>2</v>
      </c>
      <c r="I87">
        <v>50</v>
      </c>
      <c r="J87">
        <v>200</v>
      </c>
      <c r="K87">
        <v>0.92</v>
      </c>
      <c r="L87">
        <v>2</v>
      </c>
      <c r="M87">
        <v>5</v>
      </c>
      <c r="N87">
        <v>200</v>
      </c>
      <c r="O87">
        <v>25</v>
      </c>
      <c r="P87">
        <v>32</v>
      </c>
      <c r="Q87" t="s">
        <v>59</v>
      </c>
    </row>
    <row r="88" spans="1:17">
      <c r="A88" t="str">
        <f>Hyperlink("https://www.diodes.com/part/view/FES2DEQ","FES2DEQ")</f>
        <v>FES2DEQ</v>
      </c>
      <c r="B88" t="str">
        <f>Hyperlink("https://www.diodes.com/assets/Datasheets/FES2DEQ.pdf","FES2DEQ Datasheet")</f>
        <v>FES2DEQ Datasheet</v>
      </c>
      <c r="C88" t="s">
        <v>62</v>
      </c>
      <c r="D88" t="s">
        <v>33</v>
      </c>
      <c r="E88" t="s">
        <v>27</v>
      </c>
      <c r="F88" t="s">
        <v>58</v>
      </c>
      <c r="G88" t="s">
        <v>21</v>
      </c>
      <c r="H88">
        <v>2</v>
      </c>
      <c r="I88">
        <v>50</v>
      </c>
      <c r="J88">
        <v>200</v>
      </c>
      <c r="K88">
        <v>0.92</v>
      </c>
      <c r="L88">
        <v>2</v>
      </c>
      <c r="M88">
        <v>5</v>
      </c>
      <c r="N88">
        <v>200</v>
      </c>
      <c r="O88">
        <v>25</v>
      </c>
      <c r="P88">
        <v>32</v>
      </c>
      <c r="Q88" t="s">
        <v>59</v>
      </c>
    </row>
    <row r="89" spans="1:17">
      <c r="A89" t="str">
        <f>Hyperlink("https://www.diodes.com/part/view/FES2GD%28LS%29","FES2GD(LS)")</f>
        <v>FES2GD(LS)</v>
      </c>
      <c r="B89" t="str">
        <f>Hyperlink("https://www.diodes.com/assets/Datasheets/FES2GD_LS.pdf","FES2GD(LS) Datasheet")</f>
        <v>FES2GD(LS) Datasheet</v>
      </c>
      <c r="C89" t="s">
        <v>50</v>
      </c>
      <c r="D89" t="s">
        <v>18</v>
      </c>
      <c r="E89" t="s">
        <v>19</v>
      </c>
      <c r="F89" t="s">
        <v>45</v>
      </c>
      <c r="G89" t="s">
        <v>21</v>
      </c>
      <c r="H89">
        <v>2</v>
      </c>
      <c r="I89">
        <v>50</v>
      </c>
      <c r="J89">
        <v>400</v>
      </c>
      <c r="K89">
        <v>1.25</v>
      </c>
      <c r="L89">
        <v>2</v>
      </c>
      <c r="M89">
        <v>5</v>
      </c>
      <c r="N89">
        <v>400</v>
      </c>
      <c r="O89">
        <v>25</v>
      </c>
      <c r="Q89" t="s">
        <v>63</v>
      </c>
    </row>
    <row r="90" spans="1:17">
      <c r="A90" t="str">
        <f>Hyperlink("https://www.diodes.com/part/view/FES2JD%28LS%29","FES2JD(LS)")</f>
        <v>FES2JD(LS)</v>
      </c>
      <c r="B90" t="str">
        <f>Hyperlink("https://www.diodes.com/assets/Datasheets/FES2JD_LS.pdf","FES2JD(LS) Datasheet")</f>
        <v>FES2JD(LS) Datasheet</v>
      </c>
      <c r="C90" t="s">
        <v>50</v>
      </c>
      <c r="D90" t="s">
        <v>18</v>
      </c>
      <c r="E90" t="s">
        <v>19</v>
      </c>
      <c r="F90" t="s">
        <v>45</v>
      </c>
      <c r="G90" t="s">
        <v>21</v>
      </c>
      <c r="H90">
        <v>2</v>
      </c>
      <c r="I90">
        <v>50</v>
      </c>
      <c r="J90">
        <v>600</v>
      </c>
      <c r="K90">
        <v>1.3</v>
      </c>
      <c r="L90">
        <v>2</v>
      </c>
      <c r="M90">
        <v>5</v>
      </c>
      <c r="N90">
        <v>600</v>
      </c>
      <c r="O90">
        <v>35</v>
      </c>
      <c r="Q90" t="s">
        <v>63</v>
      </c>
    </row>
    <row r="91" spans="1:17">
      <c r="A91" t="str">
        <f>Hyperlink("https://www.diodes.com/part/view/FRS1JD%28LS%29","FRS1JD(LS)")</f>
        <v>FRS1JD(LS)</v>
      </c>
      <c r="B91" t="str">
        <f>Hyperlink("https://www.diodes.com/assets/Datasheets/FRS1JD_LS.pdf","FRS1JD(LS) Datasheet")</f>
        <v>FRS1JD(LS) Datasheet</v>
      </c>
      <c r="C91" t="s">
        <v>64</v>
      </c>
      <c r="D91" t="s">
        <v>18</v>
      </c>
      <c r="E91" t="s">
        <v>19</v>
      </c>
      <c r="F91" t="s">
        <v>45</v>
      </c>
      <c r="G91" t="s">
        <v>21</v>
      </c>
      <c r="H91">
        <v>1</v>
      </c>
      <c r="I91">
        <v>30</v>
      </c>
      <c r="J91">
        <v>600</v>
      </c>
      <c r="K91">
        <v>1.3</v>
      </c>
      <c r="L91">
        <v>1</v>
      </c>
      <c r="M91">
        <v>5</v>
      </c>
      <c r="N91">
        <v>600</v>
      </c>
      <c r="O91">
        <v>250</v>
      </c>
      <c r="Q91" t="s">
        <v>63</v>
      </c>
    </row>
    <row r="92" spans="1:17">
      <c r="A92" t="str">
        <f>Hyperlink("https://www.diodes.com/part/view/FRS1JE","FRS1JE")</f>
        <v>FRS1JE</v>
      </c>
      <c r="B92" t="str">
        <f>Hyperlink("https://www.diodes.com/assets/Datasheets/FRS1JE.pdf","FRS1JE Datasheet")</f>
        <v>FRS1JE Datasheet</v>
      </c>
      <c r="C92" t="s">
        <v>60</v>
      </c>
      <c r="D92" t="s">
        <v>18</v>
      </c>
      <c r="E92" t="s">
        <v>19</v>
      </c>
      <c r="F92" t="s">
        <v>60</v>
      </c>
      <c r="G92" t="s">
        <v>21</v>
      </c>
      <c r="H92">
        <v>1</v>
      </c>
      <c r="I92">
        <v>30</v>
      </c>
      <c r="J92">
        <v>600</v>
      </c>
      <c r="K92">
        <v>1.3</v>
      </c>
      <c r="L92">
        <v>1</v>
      </c>
      <c r="M92">
        <v>5</v>
      </c>
      <c r="N92">
        <v>600</v>
      </c>
      <c r="O92">
        <v>250</v>
      </c>
      <c r="Q92" t="s">
        <v>61</v>
      </c>
    </row>
    <row r="93" spans="1:17">
      <c r="A93" t="str">
        <f>Hyperlink("https://www.diodes.com/part/view/FRS1ME","FRS1ME")</f>
        <v>FRS1ME</v>
      </c>
      <c r="B93" t="str">
        <f>Hyperlink("https://www.diodes.com/assets/Datasheets/FRS1ME.pdf","FRS1ME Datasheet")</f>
        <v>FRS1ME Datasheet</v>
      </c>
      <c r="C93" t="s">
        <v>65</v>
      </c>
      <c r="D93" t="s">
        <v>18</v>
      </c>
      <c r="E93" t="s">
        <v>19</v>
      </c>
      <c r="F93" t="s">
        <v>20</v>
      </c>
      <c r="G93" t="s">
        <v>21</v>
      </c>
      <c r="H93">
        <v>1</v>
      </c>
      <c r="I93">
        <v>30</v>
      </c>
      <c r="J93">
        <v>1000</v>
      </c>
      <c r="K93">
        <v>1.3</v>
      </c>
      <c r="L93">
        <v>1</v>
      </c>
      <c r="M93">
        <v>5</v>
      </c>
      <c r="N93">
        <v>1000</v>
      </c>
      <c r="O93">
        <v>500</v>
      </c>
      <c r="P93">
        <v>5</v>
      </c>
      <c r="Q93" t="s">
        <v>59</v>
      </c>
    </row>
    <row r="94" spans="1:17">
      <c r="A94" t="str">
        <f>Hyperlink("https://www.diodes.com/part/view/FRS1ME%28LS%29","FRS1ME(LS)")</f>
        <v>FRS1ME(LS)</v>
      </c>
      <c r="B94" t="str">
        <f>Hyperlink("https://www.diodes.com/assets/Datasheets/FRS1ME_LS.pdf","FRS1ME(LS) Datasheet")</f>
        <v>FRS1ME(LS) Datasheet</v>
      </c>
      <c r="C94" t="s">
        <v>60</v>
      </c>
      <c r="D94" t="s">
        <v>18</v>
      </c>
      <c r="E94" t="s">
        <v>19</v>
      </c>
      <c r="F94" t="s">
        <v>60</v>
      </c>
      <c r="G94" t="s">
        <v>21</v>
      </c>
      <c r="H94">
        <v>1</v>
      </c>
      <c r="I94">
        <v>30</v>
      </c>
      <c r="J94">
        <v>1000</v>
      </c>
      <c r="K94">
        <v>1.3</v>
      </c>
      <c r="L94">
        <v>1</v>
      </c>
      <c r="M94">
        <v>5</v>
      </c>
      <c r="N94">
        <v>1000</v>
      </c>
      <c r="O94">
        <v>500</v>
      </c>
      <c r="Q94" t="s">
        <v>61</v>
      </c>
    </row>
    <row r="95" spans="1:17">
      <c r="A95" t="str">
        <f>Hyperlink("https://www.diodes.com/part/view/FRS1MEQ","FRS1MEQ")</f>
        <v>FRS1MEQ</v>
      </c>
      <c r="B95" t="str">
        <f>Hyperlink("https://www.diodes.com/assets/Datasheets/FRS1MEQ.pdf","FRS1MEQ Datasheet")</f>
        <v>FRS1MEQ Datasheet</v>
      </c>
      <c r="C95" t="s">
        <v>66</v>
      </c>
      <c r="D95" t="s">
        <v>33</v>
      </c>
      <c r="E95" t="s">
        <v>27</v>
      </c>
      <c r="F95" t="s">
        <v>20</v>
      </c>
      <c r="G95" t="s">
        <v>21</v>
      </c>
      <c r="H95">
        <v>1</v>
      </c>
      <c r="I95">
        <v>30</v>
      </c>
      <c r="J95">
        <v>1000</v>
      </c>
      <c r="K95">
        <v>1.3</v>
      </c>
      <c r="L95">
        <v>1</v>
      </c>
      <c r="M95">
        <v>5</v>
      </c>
      <c r="N95">
        <v>1000</v>
      </c>
      <c r="O95">
        <v>500</v>
      </c>
      <c r="P95">
        <v>5</v>
      </c>
      <c r="Q95" t="s">
        <v>59</v>
      </c>
    </row>
    <row r="96" spans="1:17">
      <c r="A96" t="str">
        <f>Hyperlink("https://www.diodes.com/part/view/FRS2GD%28LS%29","FRS2GD(LS)")</f>
        <v>FRS2GD(LS)</v>
      </c>
      <c r="B96" t="str">
        <f>Hyperlink("https://www.diodes.com/assets/Datasheets/FRS2GD_LS.pdf","FRS2GD(LS) Datasheet")</f>
        <v>FRS2GD(LS) Datasheet</v>
      </c>
      <c r="C96" t="s">
        <v>67</v>
      </c>
      <c r="D96" t="s">
        <v>18</v>
      </c>
      <c r="E96" t="s">
        <v>19</v>
      </c>
      <c r="F96" t="s">
        <v>45</v>
      </c>
      <c r="G96" t="s">
        <v>21</v>
      </c>
      <c r="H96">
        <v>1.5</v>
      </c>
      <c r="I96">
        <v>50</v>
      </c>
      <c r="J96">
        <v>400</v>
      </c>
      <c r="K96">
        <v>1.3</v>
      </c>
      <c r="L96">
        <v>1.5</v>
      </c>
      <c r="M96">
        <v>5</v>
      </c>
      <c r="N96">
        <v>400</v>
      </c>
      <c r="O96">
        <v>150</v>
      </c>
      <c r="Q96" t="s">
        <v>63</v>
      </c>
    </row>
    <row r="97" spans="1:17">
      <c r="A97" t="str">
        <f>Hyperlink("https://www.diodes.com/part/view/FRS2JD%28LS%29","FRS2JD(LS)")</f>
        <v>FRS2JD(LS)</v>
      </c>
      <c r="B97" t="str">
        <f>Hyperlink("https://www.diodes.com/assets/Datasheets/FRS2JD_LS.pdf","FRS2JD(LS) Datasheet")</f>
        <v>FRS2JD(LS) Datasheet</v>
      </c>
      <c r="C97" t="s">
        <v>67</v>
      </c>
      <c r="D97" t="s">
        <v>18</v>
      </c>
      <c r="E97" t="s">
        <v>19</v>
      </c>
      <c r="F97" t="s">
        <v>45</v>
      </c>
      <c r="G97" t="s">
        <v>21</v>
      </c>
      <c r="H97">
        <v>1.5</v>
      </c>
      <c r="I97">
        <v>50</v>
      </c>
      <c r="J97">
        <v>600</v>
      </c>
      <c r="K97">
        <v>1.3</v>
      </c>
      <c r="L97">
        <v>1.5</v>
      </c>
      <c r="M97">
        <v>5</v>
      </c>
      <c r="N97">
        <v>600</v>
      </c>
      <c r="O97">
        <v>250</v>
      </c>
      <c r="Q97" t="s">
        <v>63</v>
      </c>
    </row>
    <row r="98" spans="1:17">
      <c r="A98" t="str">
        <f>Hyperlink("https://www.diodes.com/part/view/FRS2MD%28LS%29","FRS2MD(LS)")</f>
        <v>FRS2MD(LS)</v>
      </c>
      <c r="B98" t="str">
        <f>Hyperlink("https://www.diodes.com/assets/Datasheets/FRS2MD_LS.pdf","FRS2MD(LS) Datasheet")</f>
        <v>FRS2MD(LS) Datasheet</v>
      </c>
      <c r="C98" t="s">
        <v>68</v>
      </c>
      <c r="D98" t="s">
        <v>18</v>
      </c>
      <c r="E98" t="s">
        <v>27</v>
      </c>
      <c r="F98" t="s">
        <v>24</v>
      </c>
      <c r="G98" t="s">
        <v>21</v>
      </c>
      <c r="H98">
        <v>2</v>
      </c>
      <c r="I98">
        <v>60</v>
      </c>
      <c r="J98">
        <v>1000</v>
      </c>
      <c r="K98">
        <v>1.3</v>
      </c>
      <c r="L98">
        <v>2</v>
      </c>
      <c r="M98">
        <v>5</v>
      </c>
      <c r="N98">
        <v>1000</v>
      </c>
      <c r="O98">
        <v>500</v>
      </c>
      <c r="P98">
        <v>16</v>
      </c>
      <c r="Q98" t="s">
        <v>63</v>
      </c>
    </row>
    <row r="99" spans="1:17">
      <c r="A99" t="str">
        <f>Hyperlink("https://www.diodes.com/part/view/FUS1DD%28LS%29","FUS1DD(LS)")</f>
        <v>FUS1DD(LS)</v>
      </c>
      <c r="B99" t="str">
        <f>Hyperlink("https://www.diodes.com/assets/Datasheets/FUS1DD_LS.pdf","FUS1DD(LS) Datasheet")</f>
        <v>FUS1DD(LS) Datasheet</v>
      </c>
      <c r="C99" t="s">
        <v>69</v>
      </c>
      <c r="D99" t="s">
        <v>18</v>
      </c>
      <c r="E99" t="s">
        <v>19</v>
      </c>
      <c r="F99" t="s">
        <v>45</v>
      </c>
      <c r="G99" t="s">
        <v>21</v>
      </c>
      <c r="H99">
        <v>1</v>
      </c>
      <c r="I99">
        <v>30</v>
      </c>
      <c r="J99">
        <v>200</v>
      </c>
      <c r="K99">
        <v>1</v>
      </c>
      <c r="L99">
        <v>1</v>
      </c>
      <c r="M99">
        <v>5</v>
      </c>
      <c r="N99">
        <v>200</v>
      </c>
      <c r="O99">
        <v>50</v>
      </c>
      <c r="Q99" t="s">
        <v>63</v>
      </c>
    </row>
    <row r="100" spans="1:17">
      <c r="A100" t="str">
        <f>Hyperlink("https://www.diodes.com/part/view/FUS1DE","FUS1DE")</f>
        <v>FUS1DE</v>
      </c>
      <c r="B100" t="str">
        <f>Hyperlink("https://www.diodes.com/assets/Datasheets/FUS1DE.pdf","FUS1DE Datasheet")</f>
        <v>FUS1DE Datasheet</v>
      </c>
      <c r="C100" t="s">
        <v>60</v>
      </c>
      <c r="D100" t="s">
        <v>18</v>
      </c>
      <c r="E100" t="s">
        <v>19</v>
      </c>
      <c r="F100" t="s">
        <v>60</v>
      </c>
      <c r="G100" t="s">
        <v>21</v>
      </c>
      <c r="H100">
        <v>1</v>
      </c>
      <c r="I100">
        <v>30</v>
      </c>
      <c r="J100">
        <v>200</v>
      </c>
      <c r="K100">
        <v>1</v>
      </c>
      <c r="L100">
        <v>1</v>
      </c>
      <c r="M100">
        <v>5</v>
      </c>
      <c r="N100">
        <v>200</v>
      </c>
      <c r="O100">
        <v>50</v>
      </c>
      <c r="Q100" t="s">
        <v>61</v>
      </c>
    </row>
    <row r="101" spans="1:17">
      <c r="A101" t="str">
        <f>Hyperlink("https://www.diodes.com/part/view/FUS1JE","FUS1JE")</f>
        <v>FUS1JE</v>
      </c>
      <c r="B101" t="str">
        <f>Hyperlink("https://www.diodes.com/assets/Datasheets/FUS1JE.pdf","FUS1JE Datasheet")</f>
        <v>FUS1JE Datasheet</v>
      </c>
      <c r="C101" t="s">
        <v>60</v>
      </c>
      <c r="D101" t="s">
        <v>18</v>
      </c>
      <c r="E101" t="s">
        <v>19</v>
      </c>
      <c r="F101" t="s">
        <v>60</v>
      </c>
      <c r="G101" t="s">
        <v>21</v>
      </c>
      <c r="H101">
        <v>1</v>
      </c>
      <c r="I101">
        <v>30</v>
      </c>
      <c r="J101">
        <v>600</v>
      </c>
      <c r="K101">
        <v>1.7</v>
      </c>
      <c r="L101">
        <v>1</v>
      </c>
      <c r="M101">
        <v>5</v>
      </c>
      <c r="N101">
        <v>600</v>
      </c>
      <c r="O101">
        <v>75</v>
      </c>
      <c r="Q101" t="s">
        <v>61</v>
      </c>
    </row>
    <row r="102" spans="1:17">
      <c r="A102" t="str">
        <f>Hyperlink("https://www.diodes.com/part/view/FUS1ME","FUS1ME")</f>
        <v>FUS1ME</v>
      </c>
      <c r="B102" t="str">
        <f>Hyperlink("https://www.diodes.com/assets/Datasheets/FUS1ME.pdf","FUS1ME Datasheet")</f>
        <v>FUS1ME Datasheet</v>
      </c>
      <c r="C102" t="s">
        <v>60</v>
      </c>
      <c r="D102" t="s">
        <v>18</v>
      </c>
      <c r="E102" t="s">
        <v>19</v>
      </c>
      <c r="F102" t="s">
        <v>60</v>
      </c>
      <c r="G102" t="s">
        <v>21</v>
      </c>
      <c r="H102">
        <v>1</v>
      </c>
      <c r="I102">
        <v>30</v>
      </c>
      <c r="J102">
        <v>1000</v>
      </c>
      <c r="K102">
        <v>1.7</v>
      </c>
      <c r="L102">
        <v>1</v>
      </c>
      <c r="M102">
        <v>5</v>
      </c>
      <c r="N102">
        <v>1000</v>
      </c>
      <c r="O102">
        <v>75</v>
      </c>
      <c r="Q102" t="s">
        <v>61</v>
      </c>
    </row>
    <row r="103" spans="1:17">
      <c r="A103" t="str">
        <f>Hyperlink("https://www.diodes.com/part/view/FUS2DD%28LS%29","FUS2DD(LS)")</f>
        <v>FUS2DD(LS)</v>
      </c>
      <c r="B103" t="str">
        <f>Hyperlink("https://www.diodes.com/assets/Datasheets/FUS2DD_LS.pdf","FUS2DD(LS) Datasheet")</f>
        <v>FUS2DD(LS) Datasheet</v>
      </c>
      <c r="C103" t="s">
        <v>70</v>
      </c>
      <c r="D103" t="s">
        <v>18</v>
      </c>
      <c r="E103" t="s">
        <v>19</v>
      </c>
      <c r="F103" t="s">
        <v>45</v>
      </c>
      <c r="G103" t="s">
        <v>21</v>
      </c>
      <c r="H103">
        <v>2</v>
      </c>
      <c r="I103">
        <v>50</v>
      </c>
      <c r="J103">
        <v>200</v>
      </c>
      <c r="K103">
        <v>1</v>
      </c>
      <c r="L103">
        <v>2</v>
      </c>
      <c r="M103">
        <v>5</v>
      </c>
      <c r="N103">
        <v>200</v>
      </c>
      <c r="O103">
        <v>50</v>
      </c>
      <c r="Q103" t="s">
        <v>63</v>
      </c>
    </row>
    <row r="104" spans="1:17">
      <c r="A104" t="str">
        <f>Hyperlink("https://www.diodes.com/part/view/FUS2GD%28LS%29","FUS2GD(LS)")</f>
        <v>FUS2GD(LS)</v>
      </c>
      <c r="B104" t="str">
        <f>Hyperlink("https://www.diodes.com/assets/Datasheets/FUS2GD_LS.pdf","FUS2GD(LS) Datasheet")</f>
        <v>FUS2GD(LS) Datasheet</v>
      </c>
      <c r="C104" t="s">
        <v>70</v>
      </c>
      <c r="D104" t="s">
        <v>18</v>
      </c>
      <c r="E104" t="s">
        <v>19</v>
      </c>
      <c r="F104" t="s">
        <v>45</v>
      </c>
      <c r="G104" t="s">
        <v>21</v>
      </c>
      <c r="H104">
        <v>2</v>
      </c>
      <c r="I104">
        <v>50</v>
      </c>
      <c r="J104">
        <v>400</v>
      </c>
      <c r="K104">
        <v>1.3</v>
      </c>
      <c r="L104">
        <v>2</v>
      </c>
      <c r="M104">
        <v>5</v>
      </c>
      <c r="N104">
        <v>400</v>
      </c>
      <c r="O104">
        <v>50</v>
      </c>
      <c r="Q104" t="s">
        <v>63</v>
      </c>
    </row>
    <row r="105" spans="1:17">
      <c r="A105" t="str">
        <f>Hyperlink("https://www.diodes.com/part/view/FUS2JD%28LS%29","FUS2JD(LS)")</f>
        <v>FUS2JD(LS)</v>
      </c>
      <c r="B105" t="str">
        <f>Hyperlink("https://www.diodes.com/assets/Datasheets/FUS2JD_LS.pdf","FUS2JD(LS) Datasheet")</f>
        <v>FUS2JD(LS) Datasheet</v>
      </c>
      <c r="C105" t="s">
        <v>70</v>
      </c>
      <c r="D105" t="s">
        <v>18</v>
      </c>
      <c r="E105" t="s">
        <v>19</v>
      </c>
      <c r="F105" t="s">
        <v>45</v>
      </c>
      <c r="G105" t="s">
        <v>21</v>
      </c>
      <c r="H105">
        <v>2</v>
      </c>
      <c r="I105">
        <v>50</v>
      </c>
      <c r="J105">
        <v>600</v>
      </c>
      <c r="K105">
        <v>1.7</v>
      </c>
      <c r="L105">
        <v>2</v>
      </c>
      <c r="M105">
        <v>5</v>
      </c>
      <c r="N105">
        <v>600</v>
      </c>
      <c r="O105">
        <v>75</v>
      </c>
      <c r="Q105" t="s">
        <v>63</v>
      </c>
    </row>
    <row r="106" spans="1:17">
      <c r="A106" t="str">
        <f>Hyperlink("https://www.diodes.com/part/view/FUS2MD%28LS%29","FUS2MD(LS)")</f>
        <v>FUS2MD(LS)</v>
      </c>
      <c r="B106" t="str">
        <f>Hyperlink("https://www.diodes.com/assets/Datasheets/FUS2MD_LS.pdf","FUS2MD(LS) Datasheet")</f>
        <v>FUS2MD(LS) Datasheet</v>
      </c>
      <c r="C106" t="s">
        <v>70</v>
      </c>
      <c r="D106" t="s">
        <v>18</v>
      </c>
      <c r="E106" t="s">
        <v>19</v>
      </c>
      <c r="F106" t="s">
        <v>45</v>
      </c>
      <c r="G106" t="s">
        <v>21</v>
      </c>
      <c r="H106">
        <v>2</v>
      </c>
      <c r="I106">
        <v>50</v>
      </c>
      <c r="J106">
        <v>1000</v>
      </c>
      <c r="K106">
        <v>1.7</v>
      </c>
      <c r="L106">
        <v>2</v>
      </c>
      <c r="M106">
        <v>5</v>
      </c>
      <c r="N106">
        <v>1000</v>
      </c>
      <c r="O106">
        <v>75</v>
      </c>
      <c r="Q106" t="s">
        <v>63</v>
      </c>
    </row>
    <row r="107" spans="1:17">
      <c r="A107" t="str">
        <f>Hyperlink("https://www.diodes.com/part/view/HS1D","HS1D")</f>
        <v>HS1D</v>
      </c>
      <c r="B107" t="str">
        <f>Hyperlink("https://www.diodes.com/assets/Datasheets/HS1D.pdf","HS1D Datasheet")</f>
        <v>HS1D Datasheet</v>
      </c>
      <c r="C107" t="s">
        <v>71</v>
      </c>
      <c r="D107" t="s">
        <v>18</v>
      </c>
      <c r="E107" t="s">
        <v>19</v>
      </c>
      <c r="F107" t="s">
        <v>72</v>
      </c>
      <c r="G107" t="s">
        <v>21</v>
      </c>
      <c r="H107">
        <v>1</v>
      </c>
      <c r="I107">
        <v>40</v>
      </c>
      <c r="J107">
        <v>200</v>
      </c>
      <c r="K107">
        <v>1.1</v>
      </c>
      <c r="L107">
        <v>1</v>
      </c>
      <c r="M107">
        <v>5</v>
      </c>
      <c r="N107">
        <v>200</v>
      </c>
      <c r="O107">
        <v>15</v>
      </c>
      <c r="P107">
        <v>16</v>
      </c>
      <c r="Q107" t="s">
        <v>43</v>
      </c>
    </row>
    <row r="108" spans="1:17">
      <c r="A108" t="str">
        <f>Hyperlink("https://www.diodes.com/part/view/HS1DDF","HS1DDF")</f>
        <v>HS1DDF</v>
      </c>
      <c r="B108" t="str">
        <f>Hyperlink("https://www.diodes.com/assets/Datasheets/HS1DDF.pdf","HS1DDF Datasheet")</f>
        <v>HS1DDF Datasheet</v>
      </c>
      <c r="C108" t="s">
        <v>71</v>
      </c>
      <c r="D108" t="s">
        <v>18</v>
      </c>
      <c r="E108" t="s">
        <v>19</v>
      </c>
      <c r="F108" t="s">
        <v>72</v>
      </c>
      <c r="G108" t="s">
        <v>21</v>
      </c>
      <c r="H108">
        <v>1</v>
      </c>
      <c r="I108">
        <v>40</v>
      </c>
      <c r="J108">
        <v>200</v>
      </c>
      <c r="K108">
        <v>1.1</v>
      </c>
      <c r="L108">
        <v>1</v>
      </c>
      <c r="M108">
        <v>5</v>
      </c>
      <c r="N108">
        <v>200</v>
      </c>
      <c r="O108">
        <v>15</v>
      </c>
      <c r="P108">
        <v>16</v>
      </c>
      <c r="Q108" t="s">
        <v>73</v>
      </c>
    </row>
    <row r="109" spans="1:17">
      <c r="A109" t="str">
        <f>Hyperlink("https://www.diodes.com/part/view/LTTH1006LDW","LTTH1006LDW")</f>
        <v>LTTH1006LDW</v>
      </c>
      <c r="B109" t="str">
        <f>Hyperlink("https://www.diodes.com/assets/Datasheets/LTTH1006LDW.pdf","LTTH1006LDW Datasheet")</f>
        <v>LTTH1006LDW Datasheet</v>
      </c>
      <c r="C109" t="s">
        <v>60</v>
      </c>
      <c r="D109" t="s">
        <v>18</v>
      </c>
      <c r="E109" t="s">
        <v>27</v>
      </c>
      <c r="F109" t="s">
        <v>60</v>
      </c>
      <c r="G109" t="s">
        <v>21</v>
      </c>
      <c r="H109">
        <v>10</v>
      </c>
      <c r="I109">
        <v>120</v>
      </c>
      <c r="J109">
        <v>600</v>
      </c>
      <c r="K109">
        <v>1.35</v>
      </c>
      <c r="L109">
        <v>10</v>
      </c>
      <c r="M109">
        <v>8</v>
      </c>
      <c r="N109">
        <v>600</v>
      </c>
      <c r="O109">
        <v>70</v>
      </c>
      <c r="Q109" t="s">
        <v>74</v>
      </c>
    </row>
    <row r="110" spans="1:17">
      <c r="A110" t="str">
        <f>Hyperlink("https://www.diodes.com/part/view/LTTH1006LFW","LTTH1006LFW")</f>
        <v>LTTH1006LFW</v>
      </c>
      <c r="B110" t="str">
        <f>Hyperlink("https://www.diodes.com/assets/Datasheets/LTTH1006LFW.pdf","LTTH1006LFW Datasheet")</f>
        <v>LTTH1006LFW Datasheet</v>
      </c>
      <c r="C110" t="s">
        <v>60</v>
      </c>
      <c r="D110" t="s">
        <v>18</v>
      </c>
      <c r="E110" t="s">
        <v>27</v>
      </c>
      <c r="F110" t="s">
        <v>60</v>
      </c>
      <c r="G110" t="s">
        <v>21</v>
      </c>
      <c r="H110">
        <v>10</v>
      </c>
      <c r="I110">
        <v>120</v>
      </c>
      <c r="J110">
        <v>600</v>
      </c>
      <c r="K110">
        <v>1.35</v>
      </c>
      <c r="L110">
        <v>10</v>
      </c>
      <c r="M110">
        <v>8</v>
      </c>
      <c r="N110">
        <v>600</v>
      </c>
      <c r="O110">
        <v>70</v>
      </c>
      <c r="Q110" t="s">
        <v>75</v>
      </c>
    </row>
    <row r="111" spans="1:17">
      <c r="A111" t="str">
        <f>Hyperlink("https://www.diodes.com/part/view/LTTH1006LW","LTTH1006LW")</f>
        <v>LTTH1006LW</v>
      </c>
      <c r="B111" t="str">
        <f>Hyperlink("https://www.diodes.com/assets/Datasheets/LTTH1006LW.pdf","LTTH1006LW Datasheet")</f>
        <v>LTTH1006LW Datasheet</v>
      </c>
      <c r="C111" t="s">
        <v>60</v>
      </c>
      <c r="D111" t="s">
        <v>18</v>
      </c>
      <c r="E111" t="s">
        <v>27</v>
      </c>
      <c r="F111" t="s">
        <v>60</v>
      </c>
      <c r="G111" t="s">
        <v>21</v>
      </c>
      <c r="H111">
        <v>10</v>
      </c>
      <c r="I111">
        <v>120</v>
      </c>
      <c r="J111">
        <v>600</v>
      </c>
      <c r="K111">
        <v>1.35</v>
      </c>
      <c r="L111">
        <v>10</v>
      </c>
      <c r="M111">
        <v>8</v>
      </c>
      <c r="N111">
        <v>600</v>
      </c>
      <c r="O111">
        <v>70</v>
      </c>
      <c r="Q111" t="s">
        <v>76</v>
      </c>
    </row>
    <row r="112" spans="1:17">
      <c r="A112" t="str">
        <f>Hyperlink("https://www.diodes.com/part/view/LTTH1206DFW","LTTH1206DFW")</f>
        <v>LTTH1206DFW</v>
      </c>
      <c r="B112" t="str">
        <f>Hyperlink("https://www.diodes.com/assets/Datasheets/LTTH1206DFW.pdf","LTTH1206DFW Datasheet")</f>
        <v>LTTH1206DFW Datasheet</v>
      </c>
      <c r="C112" t="s">
        <v>60</v>
      </c>
      <c r="D112" t="s">
        <v>18</v>
      </c>
      <c r="E112" t="s">
        <v>27</v>
      </c>
      <c r="F112" t="s">
        <v>60</v>
      </c>
      <c r="G112" t="s">
        <v>21</v>
      </c>
      <c r="H112">
        <v>12</v>
      </c>
      <c r="I112">
        <v>120</v>
      </c>
      <c r="J112">
        <v>600</v>
      </c>
      <c r="K112">
        <v>2.9</v>
      </c>
      <c r="L112">
        <v>12</v>
      </c>
      <c r="M112">
        <v>45</v>
      </c>
      <c r="N112">
        <v>600</v>
      </c>
      <c r="O112">
        <v>25</v>
      </c>
      <c r="Q112" t="s">
        <v>75</v>
      </c>
    </row>
    <row r="113" spans="1:17">
      <c r="A113" t="str">
        <f>Hyperlink("https://www.diodes.com/part/view/LTTH1206DW","LTTH1206DW")</f>
        <v>LTTH1206DW</v>
      </c>
      <c r="B113" t="str">
        <f>Hyperlink("https://www.diodes.com/assets/Datasheets/LTTH1206DW.pdf","LTTH1206DW Datasheet")</f>
        <v>LTTH1206DW Datasheet</v>
      </c>
      <c r="C113" t="s">
        <v>60</v>
      </c>
      <c r="D113" t="s">
        <v>18</v>
      </c>
      <c r="E113" t="s">
        <v>27</v>
      </c>
      <c r="F113" t="s">
        <v>60</v>
      </c>
      <c r="G113" t="s">
        <v>21</v>
      </c>
      <c r="H113">
        <v>12</v>
      </c>
      <c r="I113">
        <v>120</v>
      </c>
      <c r="J113">
        <v>600</v>
      </c>
      <c r="K113">
        <v>2.9</v>
      </c>
      <c r="L113">
        <v>12</v>
      </c>
      <c r="M113">
        <v>45</v>
      </c>
      <c r="N113">
        <v>600</v>
      </c>
      <c r="O113">
        <v>25</v>
      </c>
      <c r="Q113" t="s">
        <v>76</v>
      </c>
    </row>
    <row r="114" spans="1:17">
      <c r="A114" t="str">
        <f>Hyperlink("https://www.diodes.com/part/view/LTTH1506D","LTTH1506D")</f>
        <v>LTTH1506D</v>
      </c>
      <c r="B114" t="str">
        <f>Hyperlink("https://www.diodes.com/assets/Datasheets/LTTH1506D.pdf","LTTH1506D Datasheet")</f>
        <v>LTTH1506D Datasheet</v>
      </c>
      <c r="C114" t="s">
        <v>60</v>
      </c>
      <c r="D114" t="s">
        <v>18</v>
      </c>
      <c r="E114" t="s">
        <v>27</v>
      </c>
      <c r="F114" t="s">
        <v>60</v>
      </c>
      <c r="G114" t="s">
        <v>21</v>
      </c>
      <c r="H114">
        <v>15</v>
      </c>
      <c r="I114">
        <v>120</v>
      </c>
      <c r="J114">
        <v>600</v>
      </c>
      <c r="K114">
        <v>2.9</v>
      </c>
      <c r="L114">
        <v>15</v>
      </c>
      <c r="M114">
        <v>60</v>
      </c>
      <c r="N114">
        <v>600</v>
      </c>
      <c r="O114">
        <v>30</v>
      </c>
      <c r="Q114" t="s">
        <v>76</v>
      </c>
    </row>
    <row r="115" spans="1:17">
      <c r="A115" t="str">
        <f>Hyperlink("https://www.diodes.com/part/view/LTTH1506DF","LTTH1506DF")</f>
        <v>LTTH1506DF</v>
      </c>
      <c r="B115" t="str">
        <f>Hyperlink("https://www.diodes.com/assets/Datasheets/LTTH1506DF.pdf","LTTH1506DF Datasheet")</f>
        <v>LTTH1506DF Datasheet</v>
      </c>
      <c r="C115" t="s">
        <v>60</v>
      </c>
      <c r="D115" t="s">
        <v>18</v>
      </c>
      <c r="E115" t="s">
        <v>27</v>
      </c>
      <c r="F115" t="s">
        <v>60</v>
      </c>
      <c r="G115" t="s">
        <v>21</v>
      </c>
      <c r="H115">
        <v>15</v>
      </c>
      <c r="I115">
        <v>120</v>
      </c>
      <c r="J115">
        <v>600</v>
      </c>
      <c r="K115">
        <v>2.9</v>
      </c>
      <c r="L115">
        <v>15</v>
      </c>
      <c r="M115">
        <v>60</v>
      </c>
      <c r="N115">
        <v>600</v>
      </c>
      <c r="O115">
        <v>30</v>
      </c>
      <c r="Q115" t="s">
        <v>75</v>
      </c>
    </row>
    <row r="116" spans="1:17">
      <c r="A116" t="str">
        <f>Hyperlink("https://www.diodes.com/part/view/LTTH3060PW","LTTH3060PW")</f>
        <v>LTTH3060PW</v>
      </c>
      <c r="B116" t="str">
        <f>Hyperlink("https://www.diodes.com/assets/Datasheets/LTTH3060PW.pdf","LTTH3060PW Datasheet")</f>
        <v>LTTH3060PW Datasheet</v>
      </c>
      <c r="C116" t="s">
        <v>60</v>
      </c>
      <c r="D116" t="s">
        <v>18</v>
      </c>
      <c r="E116" t="s">
        <v>27</v>
      </c>
      <c r="F116" t="s">
        <v>60</v>
      </c>
      <c r="G116" t="s">
        <v>21</v>
      </c>
      <c r="H116">
        <v>30</v>
      </c>
      <c r="I116">
        <v>350</v>
      </c>
      <c r="J116">
        <v>600</v>
      </c>
      <c r="K116">
        <v>2.4</v>
      </c>
      <c r="L116">
        <v>30</v>
      </c>
      <c r="M116">
        <v>10</v>
      </c>
      <c r="N116">
        <v>600</v>
      </c>
      <c r="O116">
        <v>45</v>
      </c>
      <c r="Q116" t="s">
        <v>77</v>
      </c>
    </row>
    <row r="117" spans="1:17">
      <c r="A117" t="str">
        <f>Hyperlink("https://www.diodes.com/part/view/LTTH806EFW","LTTH806EFW")</f>
        <v>LTTH806EFW</v>
      </c>
      <c r="B117" t="str">
        <f>Hyperlink("https://www.diodes.com/assets/Datasheets/LTTH806EFW.pdf","LTTH806EFW Datasheet")</f>
        <v>LTTH806EFW Datasheet</v>
      </c>
      <c r="C117" t="s">
        <v>60</v>
      </c>
      <c r="D117" t="s">
        <v>18</v>
      </c>
      <c r="E117" t="s">
        <v>27</v>
      </c>
      <c r="F117" t="s">
        <v>60</v>
      </c>
      <c r="G117" t="s">
        <v>21</v>
      </c>
      <c r="H117">
        <v>8</v>
      </c>
      <c r="I117">
        <v>125</v>
      </c>
      <c r="J117">
        <v>600</v>
      </c>
      <c r="K117">
        <v>2.9</v>
      </c>
      <c r="L117">
        <v>8</v>
      </c>
      <c r="M117">
        <v>30</v>
      </c>
      <c r="N117">
        <v>600</v>
      </c>
      <c r="O117">
        <v>25</v>
      </c>
      <c r="Q117" t="s">
        <v>75</v>
      </c>
    </row>
    <row r="118" spans="1:17">
      <c r="A118" t="str">
        <f>Hyperlink("https://www.diodes.com/part/view/LTTH806LDW","LTTH806LDW")</f>
        <v>LTTH806LDW</v>
      </c>
      <c r="B118" t="str">
        <f>Hyperlink("https://www.diodes.com/assets/Datasheets/LTTH806LDW.pdf","LTTH806LDW Datasheet")</f>
        <v>LTTH806LDW Datasheet</v>
      </c>
      <c r="C118" t="s">
        <v>60</v>
      </c>
      <c r="D118" t="s">
        <v>18</v>
      </c>
      <c r="E118" t="s">
        <v>27</v>
      </c>
      <c r="F118" t="s">
        <v>60</v>
      </c>
      <c r="G118" t="s">
        <v>21</v>
      </c>
      <c r="H118">
        <v>8</v>
      </c>
      <c r="I118">
        <v>120</v>
      </c>
      <c r="J118">
        <v>600</v>
      </c>
      <c r="K118">
        <v>1.3</v>
      </c>
      <c r="L118">
        <v>8</v>
      </c>
      <c r="M118">
        <v>8</v>
      </c>
      <c r="N118">
        <v>600</v>
      </c>
      <c r="O118">
        <v>70</v>
      </c>
      <c r="Q118" t="s">
        <v>74</v>
      </c>
    </row>
    <row r="119" spans="1:17">
      <c r="A119" t="str">
        <f>Hyperlink("https://www.diodes.com/part/view/LTTH806LF","LTTH806LF")</f>
        <v>LTTH806LF</v>
      </c>
      <c r="B119" t="str">
        <f>Hyperlink("https://www.diodes.com/assets/Datasheets/LTTH806LF.pdf","LTTH806LF Datasheet")</f>
        <v>LTTH806LF Datasheet</v>
      </c>
      <c r="C119" t="s">
        <v>78</v>
      </c>
      <c r="D119" t="s">
        <v>18</v>
      </c>
      <c r="E119" t="s">
        <v>27</v>
      </c>
      <c r="F119" t="s">
        <v>79</v>
      </c>
      <c r="G119" t="s">
        <v>21</v>
      </c>
      <c r="H119">
        <v>8</v>
      </c>
      <c r="I119">
        <v>120</v>
      </c>
      <c r="J119">
        <v>600</v>
      </c>
      <c r="K119">
        <v>1.3</v>
      </c>
      <c r="L119">
        <v>8</v>
      </c>
      <c r="M119">
        <v>8</v>
      </c>
      <c r="N119">
        <v>600</v>
      </c>
      <c r="O119">
        <v>70</v>
      </c>
      <c r="Q119" t="s">
        <v>75</v>
      </c>
    </row>
    <row r="120" spans="1:17">
      <c r="A120" t="str">
        <f>Hyperlink("https://www.diodes.com/part/view/LTTH806LFW","LTTH806LFW")</f>
        <v>LTTH806LFW</v>
      </c>
      <c r="B120" t="str">
        <f>Hyperlink("https://www.diodes.com/assets/Datasheets/LTTH806LFW.pdf","LTTH806LFW Datasheet")</f>
        <v>LTTH806LFW Datasheet</v>
      </c>
      <c r="C120" t="s">
        <v>60</v>
      </c>
      <c r="D120" t="s">
        <v>18</v>
      </c>
      <c r="E120" t="s">
        <v>27</v>
      </c>
      <c r="F120" t="s">
        <v>60</v>
      </c>
      <c r="G120" t="s">
        <v>21</v>
      </c>
      <c r="H120">
        <v>8</v>
      </c>
      <c r="I120">
        <v>120</v>
      </c>
      <c r="J120">
        <v>600</v>
      </c>
      <c r="K120">
        <v>1.3</v>
      </c>
      <c r="L120">
        <v>8</v>
      </c>
      <c r="M120">
        <v>8</v>
      </c>
      <c r="N120">
        <v>600</v>
      </c>
      <c r="O120">
        <v>70</v>
      </c>
      <c r="Q120" t="s">
        <v>75</v>
      </c>
    </row>
    <row r="121" spans="1:17">
      <c r="A121" t="str">
        <f>Hyperlink("https://www.diodes.com/part/view/LTTH806LW","LTTH806LW")</f>
        <v>LTTH806LW</v>
      </c>
      <c r="B121" t="str">
        <f>Hyperlink("https://www.diodes.com/assets/Datasheets/LTTH806LW.pdf","LTTH806LW Datasheet")</f>
        <v>LTTH806LW Datasheet</v>
      </c>
      <c r="C121" t="s">
        <v>60</v>
      </c>
      <c r="D121" t="s">
        <v>18</v>
      </c>
      <c r="E121" t="s">
        <v>27</v>
      </c>
      <c r="F121" t="s">
        <v>60</v>
      </c>
      <c r="G121" t="s">
        <v>21</v>
      </c>
      <c r="H121">
        <v>8</v>
      </c>
      <c r="I121">
        <v>120</v>
      </c>
      <c r="J121">
        <v>600</v>
      </c>
      <c r="K121">
        <v>1.3</v>
      </c>
      <c r="L121">
        <v>8</v>
      </c>
      <c r="M121">
        <v>8</v>
      </c>
      <c r="N121">
        <v>600</v>
      </c>
      <c r="O121">
        <v>70</v>
      </c>
      <c r="Q121" t="s">
        <v>76</v>
      </c>
    </row>
    <row r="122" spans="1:17">
      <c r="A122" t="str">
        <f>Hyperlink("https://www.diodes.com/part/view/LTTH806RDW","LTTH806RDW")</f>
        <v>LTTH806RDW</v>
      </c>
      <c r="B122" t="str">
        <f>Hyperlink("https://www.diodes.com/assets/Datasheets/LTTH806RDW.pdf","LTTH806RDW Datasheet")</f>
        <v>LTTH806RDW Datasheet</v>
      </c>
      <c r="C122" t="s">
        <v>60</v>
      </c>
      <c r="D122" t="s">
        <v>18</v>
      </c>
      <c r="E122" t="s">
        <v>27</v>
      </c>
      <c r="F122" t="s">
        <v>60</v>
      </c>
      <c r="G122" t="s">
        <v>21</v>
      </c>
      <c r="H122">
        <v>8</v>
      </c>
      <c r="I122">
        <v>80</v>
      </c>
      <c r="J122">
        <v>600</v>
      </c>
      <c r="K122">
        <v>2.9</v>
      </c>
      <c r="L122">
        <v>8</v>
      </c>
      <c r="M122">
        <v>30</v>
      </c>
      <c r="N122">
        <v>600</v>
      </c>
      <c r="O122">
        <v>25</v>
      </c>
      <c r="Q122" t="s">
        <v>74</v>
      </c>
    </row>
    <row r="123" spans="1:17">
      <c r="A123" t="str">
        <f>Hyperlink("https://www.diodes.com/part/view/LTTH806RFW","LTTH806RFW")</f>
        <v>LTTH806RFW</v>
      </c>
      <c r="B123" t="str">
        <f>Hyperlink("https://www.diodes.com/assets/Datasheets/LTTH806RFW.pdf","LTTH806RFW Datasheet")</f>
        <v>LTTH806RFW Datasheet</v>
      </c>
      <c r="C123" t="s">
        <v>60</v>
      </c>
      <c r="D123" t="s">
        <v>18</v>
      </c>
      <c r="E123" t="s">
        <v>27</v>
      </c>
      <c r="F123" t="s">
        <v>60</v>
      </c>
      <c r="G123" t="s">
        <v>21</v>
      </c>
      <c r="H123">
        <v>8</v>
      </c>
      <c r="I123">
        <v>80</v>
      </c>
      <c r="J123">
        <v>600</v>
      </c>
      <c r="K123">
        <v>2.9</v>
      </c>
      <c r="L123">
        <v>8</v>
      </c>
      <c r="M123">
        <v>30</v>
      </c>
      <c r="N123">
        <v>600</v>
      </c>
      <c r="O123">
        <v>25</v>
      </c>
      <c r="Q123" t="s">
        <v>75</v>
      </c>
    </row>
    <row r="124" spans="1:17">
      <c r="A124" t="str">
        <f>Hyperlink("https://www.diodes.com/part/view/LTTH806RW","LTTH806RW")</f>
        <v>LTTH806RW</v>
      </c>
      <c r="B124" t="str">
        <f>Hyperlink("https://www.diodes.com/assets/Datasheets/LTTH806RW.pdf","LTTH806RW Datasheet")</f>
        <v>LTTH806RW Datasheet</v>
      </c>
      <c r="C124" t="s">
        <v>60</v>
      </c>
      <c r="D124" t="s">
        <v>18</v>
      </c>
      <c r="E124" t="s">
        <v>27</v>
      </c>
      <c r="F124" t="s">
        <v>60</v>
      </c>
      <c r="G124" t="s">
        <v>21</v>
      </c>
      <c r="H124">
        <v>8</v>
      </c>
      <c r="I124">
        <v>80</v>
      </c>
      <c r="J124">
        <v>600</v>
      </c>
      <c r="K124">
        <v>2.9</v>
      </c>
      <c r="L124">
        <v>8</v>
      </c>
      <c r="M124">
        <v>30</v>
      </c>
      <c r="N124">
        <v>600</v>
      </c>
      <c r="O124">
        <v>25</v>
      </c>
      <c r="Q124" t="s">
        <v>76</v>
      </c>
    </row>
    <row r="125" spans="1:17">
      <c r="A125" t="str">
        <f>Hyperlink("https://www.diodes.com/part/view/LTTH806SDF","LTTH806SDF")</f>
        <v>LTTH806SDF</v>
      </c>
      <c r="B125" t="str">
        <f>Hyperlink("https://www.diodes.com/assets/Datasheets/LTTH806SDF.pdf","LTTH806SDF Datasheet")</f>
        <v>LTTH806SDF Datasheet</v>
      </c>
      <c r="C125" t="s">
        <v>60</v>
      </c>
      <c r="D125" t="s">
        <v>18</v>
      </c>
      <c r="E125" t="s">
        <v>27</v>
      </c>
      <c r="F125" t="s">
        <v>60</v>
      </c>
      <c r="G125" t="s">
        <v>21</v>
      </c>
      <c r="H125">
        <v>8</v>
      </c>
      <c r="I125">
        <v>60</v>
      </c>
      <c r="J125">
        <v>600</v>
      </c>
      <c r="K125">
        <v>3.4</v>
      </c>
      <c r="L125">
        <v>8</v>
      </c>
      <c r="M125">
        <v>15</v>
      </c>
      <c r="N125">
        <v>600</v>
      </c>
      <c r="O125">
        <v>21</v>
      </c>
      <c r="Q125" t="s">
        <v>75</v>
      </c>
    </row>
    <row r="126" spans="1:17">
      <c r="A126" t="str">
        <f>Hyperlink("https://www.diodes.com/part/view/LTTH806SDFW","LTTH806SDFW")</f>
        <v>LTTH806SDFW</v>
      </c>
      <c r="B126" t="str">
        <f>Hyperlink("https://www.diodes.com/assets/Datasheets/LTTH806SDFW.pdf","LTTH806SDFW Datasheet")</f>
        <v>LTTH806SDFW Datasheet</v>
      </c>
      <c r="C126" t="s">
        <v>78</v>
      </c>
      <c r="D126" t="s">
        <v>18</v>
      </c>
      <c r="E126" t="s">
        <v>27</v>
      </c>
      <c r="F126" t="s">
        <v>79</v>
      </c>
      <c r="G126" t="s">
        <v>21</v>
      </c>
      <c r="H126">
        <v>8</v>
      </c>
      <c r="I126">
        <v>70</v>
      </c>
      <c r="J126">
        <v>600</v>
      </c>
      <c r="K126">
        <v>3.4</v>
      </c>
      <c r="L126">
        <v>8</v>
      </c>
      <c r="M126">
        <v>15</v>
      </c>
      <c r="N126">
        <v>600</v>
      </c>
      <c r="O126">
        <v>18</v>
      </c>
      <c r="Q126" t="s">
        <v>75</v>
      </c>
    </row>
    <row r="127" spans="1:17">
      <c r="A127" t="str">
        <f>Hyperlink("https://www.diodes.com/part/view/LTTH806SDW","LTTH806SDW")</f>
        <v>LTTH806SDW</v>
      </c>
      <c r="B127" t="str">
        <f>Hyperlink("https://www.diodes.com/assets/Datasheets/LTTH806SDW.pdf","LTTH806SDW Datasheet")</f>
        <v>LTTH806SDW Datasheet</v>
      </c>
      <c r="C127" t="s">
        <v>78</v>
      </c>
      <c r="D127" t="s">
        <v>18</v>
      </c>
      <c r="E127" t="s">
        <v>27</v>
      </c>
      <c r="F127" t="s">
        <v>79</v>
      </c>
      <c r="G127" t="s">
        <v>21</v>
      </c>
      <c r="H127">
        <v>8</v>
      </c>
      <c r="I127">
        <v>70</v>
      </c>
      <c r="J127">
        <v>600</v>
      </c>
      <c r="K127">
        <v>3.4</v>
      </c>
      <c r="L127">
        <v>8</v>
      </c>
      <c r="M127">
        <v>15</v>
      </c>
      <c r="N127">
        <v>600</v>
      </c>
      <c r="O127">
        <v>18</v>
      </c>
      <c r="Q127" t="s">
        <v>76</v>
      </c>
    </row>
    <row r="128" spans="1:17">
      <c r="A128" t="str">
        <f>Hyperlink("https://www.diodes.com/part/view/LTTH810FW","LTTH810FW")</f>
        <v>LTTH810FW</v>
      </c>
      <c r="B128" t="str">
        <f>Hyperlink("https://www.diodes.com/assets/Datasheets/LTTH810FW.pdf","LTTH810FW Datasheet")</f>
        <v>LTTH810FW Datasheet</v>
      </c>
      <c r="C128" t="s">
        <v>60</v>
      </c>
      <c r="D128" t="s">
        <v>18</v>
      </c>
      <c r="E128" t="s">
        <v>27</v>
      </c>
      <c r="F128" t="s">
        <v>60</v>
      </c>
      <c r="G128" t="s">
        <v>21</v>
      </c>
      <c r="H128">
        <v>8</v>
      </c>
      <c r="I128">
        <v>80</v>
      </c>
      <c r="J128">
        <v>1000</v>
      </c>
      <c r="K128">
        <v>2</v>
      </c>
      <c r="L128">
        <v>8</v>
      </c>
      <c r="M128">
        <v>5</v>
      </c>
      <c r="N128">
        <v>1000</v>
      </c>
      <c r="O128">
        <v>80</v>
      </c>
      <c r="Q128" t="s">
        <v>75</v>
      </c>
    </row>
    <row r="129" spans="1:17">
      <c r="A129" t="str">
        <f>Hyperlink("https://www.diodes.com/part/view/LTTH810W","LTTH810W")</f>
        <v>LTTH810W</v>
      </c>
      <c r="B129" t="str">
        <f>Hyperlink("https://www.diodes.com/assets/Datasheets/LTTH810W.pdf","LTTH810W Datasheet")</f>
        <v>LTTH810W Datasheet</v>
      </c>
      <c r="C129" t="s">
        <v>60</v>
      </c>
      <c r="D129" t="s">
        <v>18</v>
      </c>
      <c r="E129" t="s">
        <v>27</v>
      </c>
      <c r="F129" t="s">
        <v>60</v>
      </c>
      <c r="G129" t="s">
        <v>21</v>
      </c>
      <c r="H129">
        <v>8</v>
      </c>
      <c r="I129">
        <v>80</v>
      </c>
      <c r="J129">
        <v>1000</v>
      </c>
      <c r="K129">
        <v>2</v>
      </c>
      <c r="L129">
        <v>8</v>
      </c>
      <c r="M129">
        <v>5</v>
      </c>
      <c r="N129">
        <v>1000</v>
      </c>
      <c r="O129">
        <v>80</v>
      </c>
      <c r="Q129" t="s">
        <v>76</v>
      </c>
    </row>
    <row r="130" spans="1:17">
      <c r="A130" t="str">
        <f>Hyperlink("https://www.diodes.com/part/view/LTTH812FW","LTTH812FW")</f>
        <v>LTTH812FW</v>
      </c>
      <c r="B130" t="str">
        <f>Hyperlink("https://www.diodes.com/assets/Datasheets/LTTH812FW.pdf","LTTH812FW Datasheet")</f>
        <v>LTTH812FW Datasheet</v>
      </c>
      <c r="C130" t="s">
        <v>60</v>
      </c>
      <c r="D130" t="s">
        <v>18</v>
      </c>
      <c r="E130" t="s">
        <v>27</v>
      </c>
      <c r="F130" t="s">
        <v>60</v>
      </c>
      <c r="G130" t="s">
        <v>21</v>
      </c>
      <c r="H130">
        <v>8</v>
      </c>
      <c r="I130">
        <v>80</v>
      </c>
      <c r="J130">
        <v>1200</v>
      </c>
      <c r="K130">
        <v>2.2</v>
      </c>
      <c r="L130">
        <v>8</v>
      </c>
      <c r="M130">
        <v>8</v>
      </c>
      <c r="N130">
        <v>1200</v>
      </c>
      <c r="O130">
        <v>100</v>
      </c>
      <c r="Q130" t="s">
        <v>75</v>
      </c>
    </row>
    <row r="131" spans="1:17">
      <c r="A131" t="str">
        <f>Hyperlink("https://www.diodes.com/part/view/LTTH812W","LTTH812W")</f>
        <v>LTTH812W</v>
      </c>
      <c r="B131" t="str">
        <f>Hyperlink("https://www.diodes.com/assets/Datasheets/LTTH812W.pdf","LTTH812W Datasheet")</f>
        <v>LTTH812W Datasheet</v>
      </c>
      <c r="C131" t="s">
        <v>60</v>
      </c>
      <c r="D131" t="s">
        <v>18</v>
      </c>
      <c r="E131" t="s">
        <v>27</v>
      </c>
      <c r="F131" t="s">
        <v>60</v>
      </c>
      <c r="G131" t="s">
        <v>21</v>
      </c>
      <c r="H131">
        <v>8</v>
      </c>
      <c r="I131">
        <v>80</v>
      </c>
      <c r="J131">
        <v>1200</v>
      </c>
      <c r="K131">
        <v>2.2</v>
      </c>
      <c r="L131">
        <v>8</v>
      </c>
      <c r="M131">
        <v>8</v>
      </c>
      <c r="N131">
        <v>1200</v>
      </c>
      <c r="O131">
        <v>100</v>
      </c>
      <c r="Q131" t="s">
        <v>76</v>
      </c>
    </row>
    <row r="132" spans="1:17">
      <c r="A132" t="str">
        <f>Hyperlink("https://www.diodes.com/part/view/MUR120","MUR120")</f>
        <v>MUR120</v>
      </c>
      <c r="B132" t="str">
        <f>Hyperlink("https://www.diodes.com/assets/Datasheets/ds30178.pdf","MUR120 Datasheet")</f>
        <v>MUR120 Datasheet</v>
      </c>
      <c r="C132" t="s">
        <v>23</v>
      </c>
      <c r="D132" t="s">
        <v>18</v>
      </c>
      <c r="E132" t="s">
        <v>19</v>
      </c>
      <c r="F132" t="s">
        <v>24</v>
      </c>
      <c r="G132" t="s">
        <v>21</v>
      </c>
      <c r="H132">
        <v>1</v>
      </c>
      <c r="I132">
        <v>35</v>
      </c>
      <c r="J132">
        <v>200</v>
      </c>
      <c r="K132">
        <v>0.875</v>
      </c>
      <c r="L132">
        <v>1</v>
      </c>
      <c r="M132">
        <v>2</v>
      </c>
      <c r="N132">
        <v>200</v>
      </c>
      <c r="O132">
        <v>25</v>
      </c>
      <c r="P132">
        <v>45</v>
      </c>
      <c r="Q132" t="s">
        <v>22</v>
      </c>
    </row>
    <row r="133" spans="1:17">
      <c r="A133" t="str">
        <f>Hyperlink("https://www.diodes.com/part/view/MUR140","MUR140")</f>
        <v>MUR140</v>
      </c>
      <c r="B133" t="str">
        <f>Hyperlink("https://www.diodes.com/assets/Datasheets/ds30112.pdf","MUR140 Datasheet")</f>
        <v>MUR140 Datasheet</v>
      </c>
      <c r="C133" t="s">
        <v>23</v>
      </c>
      <c r="D133" t="s">
        <v>18</v>
      </c>
      <c r="E133" t="s">
        <v>19</v>
      </c>
      <c r="F133" t="s">
        <v>24</v>
      </c>
      <c r="G133" t="s">
        <v>21</v>
      </c>
      <c r="H133">
        <v>1</v>
      </c>
      <c r="I133">
        <v>35</v>
      </c>
      <c r="J133">
        <v>400</v>
      </c>
      <c r="K133">
        <v>1.25</v>
      </c>
      <c r="L133">
        <v>1</v>
      </c>
      <c r="M133">
        <v>5</v>
      </c>
      <c r="N133">
        <v>400</v>
      </c>
      <c r="O133">
        <v>50</v>
      </c>
      <c r="P133">
        <v>45</v>
      </c>
      <c r="Q133" t="s">
        <v>22</v>
      </c>
    </row>
    <row r="134" spans="1:17">
      <c r="A134" t="str">
        <f>Hyperlink("https://www.diodes.com/part/view/MUR160","MUR160")</f>
        <v>MUR160</v>
      </c>
      <c r="B134" t="str">
        <f>Hyperlink("https://www.diodes.com/assets/Datasheets/ds30112.pdf","MUR160 Datasheet")</f>
        <v>MUR160 Datasheet</v>
      </c>
      <c r="C134" t="s">
        <v>23</v>
      </c>
      <c r="D134" t="s">
        <v>18</v>
      </c>
      <c r="E134" t="s">
        <v>19</v>
      </c>
      <c r="F134" t="s">
        <v>24</v>
      </c>
      <c r="G134" t="s">
        <v>21</v>
      </c>
      <c r="H134">
        <v>1</v>
      </c>
      <c r="I134">
        <v>35</v>
      </c>
      <c r="J134">
        <v>600</v>
      </c>
      <c r="K134">
        <v>1.25</v>
      </c>
      <c r="L134">
        <v>1</v>
      </c>
      <c r="M134">
        <v>5</v>
      </c>
      <c r="N134">
        <v>600</v>
      </c>
      <c r="O134">
        <v>50</v>
      </c>
      <c r="P134">
        <v>45</v>
      </c>
      <c r="Q134" t="s">
        <v>22</v>
      </c>
    </row>
    <row r="135" spans="1:17">
      <c r="A135" t="str">
        <f>Hyperlink("https://www.diodes.com/part/view/MUR160%28LS%29","MUR160(LS)")</f>
        <v>MUR160(LS)</v>
      </c>
      <c r="B135" t="str">
        <f>Hyperlink("https://www.diodes.com/assets/Datasheets/MUR160_LS.pdf","MUR160(LS) Datasheet")</f>
        <v>MUR160(LS) Datasheet</v>
      </c>
      <c r="C135" t="s">
        <v>60</v>
      </c>
      <c r="D135" t="s">
        <v>18</v>
      </c>
      <c r="E135" t="s">
        <v>19</v>
      </c>
      <c r="F135" t="s">
        <v>60</v>
      </c>
      <c r="G135" t="s">
        <v>21</v>
      </c>
      <c r="H135">
        <v>1</v>
      </c>
      <c r="I135">
        <v>35</v>
      </c>
      <c r="J135">
        <v>600</v>
      </c>
      <c r="K135">
        <v>1.25</v>
      </c>
      <c r="L135">
        <v>1</v>
      </c>
      <c r="M135">
        <v>5</v>
      </c>
      <c r="N135">
        <v>600</v>
      </c>
      <c r="O135">
        <v>50</v>
      </c>
      <c r="Q135" t="s">
        <v>80</v>
      </c>
    </row>
    <row r="136" spans="1:17">
      <c r="A136" t="str">
        <f>Hyperlink("https://www.diodes.com/part/view/MUR460","MUR460")</f>
        <v>MUR460</v>
      </c>
      <c r="B136" t="str">
        <f>Hyperlink("https://www.diodes.com/assets/Datasheets/MUR460.pdf","MUR460 Datasheet")</f>
        <v>MUR460 Datasheet</v>
      </c>
      <c r="C136" t="s">
        <v>60</v>
      </c>
      <c r="D136" t="s">
        <v>18</v>
      </c>
      <c r="E136" t="s">
        <v>27</v>
      </c>
      <c r="F136" t="s">
        <v>60</v>
      </c>
      <c r="G136" t="s">
        <v>21</v>
      </c>
      <c r="H136">
        <v>4</v>
      </c>
      <c r="I136">
        <v>110</v>
      </c>
      <c r="J136">
        <v>600</v>
      </c>
      <c r="K136">
        <v>1.28</v>
      </c>
      <c r="L136">
        <v>4</v>
      </c>
      <c r="M136">
        <v>10</v>
      </c>
      <c r="N136">
        <v>600</v>
      </c>
      <c r="O136">
        <v>50</v>
      </c>
      <c r="Q136" t="s">
        <v>81</v>
      </c>
    </row>
    <row r="137" spans="1:17">
      <c r="A137" t="str">
        <f>Hyperlink("https://www.diodes.com/part/view/MUR460D","MUR460D")</f>
        <v>MUR460D</v>
      </c>
      <c r="B137" t="str">
        <f>Hyperlink("https://www.diodes.com/assets/Datasheets/MUR460D.pdf","MUR460D Datasheet")</f>
        <v>MUR460D Datasheet</v>
      </c>
      <c r="C137" t="s">
        <v>60</v>
      </c>
      <c r="D137" t="s">
        <v>18</v>
      </c>
      <c r="E137" t="s">
        <v>27</v>
      </c>
      <c r="F137" t="s">
        <v>60</v>
      </c>
      <c r="G137" t="s">
        <v>21</v>
      </c>
      <c r="H137">
        <v>4</v>
      </c>
      <c r="I137">
        <v>110</v>
      </c>
      <c r="J137">
        <v>600</v>
      </c>
      <c r="K137">
        <v>1.28</v>
      </c>
      <c r="L137">
        <v>4</v>
      </c>
      <c r="M137">
        <v>10</v>
      </c>
      <c r="N137">
        <v>600</v>
      </c>
      <c r="O137">
        <v>50</v>
      </c>
      <c r="Q137" t="s">
        <v>81</v>
      </c>
    </row>
    <row r="138" spans="1:17">
      <c r="A138" t="str">
        <f>Hyperlink("https://www.diodes.com/part/view/MURS120","MURS120")</f>
        <v>MURS120</v>
      </c>
      <c r="B138" t="str">
        <f>Hyperlink("https://www.diodes.com/assets/Datasheets/MURS120.pdf","MURS120 Datasheet")</f>
        <v>MURS120 Datasheet</v>
      </c>
      <c r="C138" t="s">
        <v>23</v>
      </c>
      <c r="D138" t="s">
        <v>18</v>
      </c>
      <c r="E138" t="s">
        <v>19</v>
      </c>
      <c r="F138" t="s">
        <v>24</v>
      </c>
      <c r="G138" t="s">
        <v>21</v>
      </c>
      <c r="H138">
        <v>1</v>
      </c>
      <c r="I138">
        <v>40</v>
      </c>
      <c r="J138">
        <v>200</v>
      </c>
      <c r="K138">
        <v>0.875</v>
      </c>
      <c r="L138">
        <v>1</v>
      </c>
      <c r="M138">
        <v>2</v>
      </c>
      <c r="N138">
        <v>200</v>
      </c>
      <c r="O138">
        <v>25</v>
      </c>
      <c r="P138">
        <v>60</v>
      </c>
      <c r="Q138" t="s">
        <v>49</v>
      </c>
    </row>
    <row r="139" spans="1:17">
      <c r="A139" t="str">
        <f>Hyperlink("https://www.diodes.com/part/view/MURS120%28LS%29","MURS120(LS)")</f>
        <v>MURS120(LS)</v>
      </c>
      <c r="B139" t="str">
        <f>Hyperlink("https://www.diodes.com/assets/Datasheets/MURS120_LS.pdf","MURS120(LS) Datasheet")</f>
        <v>MURS120(LS) Datasheet</v>
      </c>
      <c r="C139" t="s">
        <v>60</v>
      </c>
      <c r="D139" t="s">
        <v>18</v>
      </c>
      <c r="E139" t="s">
        <v>19</v>
      </c>
      <c r="F139" t="s">
        <v>60</v>
      </c>
      <c r="G139" t="s">
        <v>21</v>
      </c>
      <c r="H139">
        <v>1</v>
      </c>
      <c r="I139">
        <v>40</v>
      </c>
      <c r="J139">
        <v>200</v>
      </c>
      <c r="K139">
        <v>0.875</v>
      </c>
      <c r="L139">
        <v>1</v>
      </c>
      <c r="M139">
        <v>2</v>
      </c>
      <c r="N139">
        <v>200</v>
      </c>
      <c r="O139">
        <v>25</v>
      </c>
      <c r="Q139" t="s">
        <v>47</v>
      </c>
    </row>
    <row r="140" spans="1:17">
      <c r="A140" t="str">
        <f>Hyperlink("https://www.diodes.com/part/view/MURS140","MURS140")</f>
        <v>MURS140</v>
      </c>
      <c r="B140" t="str">
        <f>Hyperlink("https://www.diodes.com/assets/Datasheets/MURS140-MURS160.pdf","MURS140 Datasheet")</f>
        <v>MURS140 Datasheet</v>
      </c>
      <c r="C140" t="s">
        <v>82</v>
      </c>
      <c r="D140" t="s">
        <v>18</v>
      </c>
      <c r="E140" t="s">
        <v>19</v>
      </c>
      <c r="F140" t="s">
        <v>24</v>
      </c>
      <c r="G140" t="s">
        <v>21</v>
      </c>
      <c r="H140">
        <v>1</v>
      </c>
      <c r="I140">
        <v>35</v>
      </c>
      <c r="J140">
        <v>400</v>
      </c>
      <c r="K140">
        <v>1.25</v>
      </c>
      <c r="L140">
        <v>1</v>
      </c>
      <c r="M140">
        <v>5</v>
      </c>
      <c r="N140">
        <v>400</v>
      </c>
      <c r="O140">
        <v>50</v>
      </c>
      <c r="P140">
        <v>45</v>
      </c>
      <c r="Q140" t="s">
        <v>49</v>
      </c>
    </row>
    <row r="141" spans="1:17">
      <c r="A141" t="str">
        <f>Hyperlink("https://www.diodes.com/part/view/MURS160","MURS160")</f>
        <v>MURS160</v>
      </c>
      <c r="B141" t="str">
        <f>Hyperlink("https://www.diodes.com/assets/Datasheets/MURS140-MURS160.pdf","MURS160 Datasheet")</f>
        <v>MURS160 Datasheet</v>
      </c>
      <c r="C141" t="s">
        <v>83</v>
      </c>
      <c r="D141" t="s">
        <v>18</v>
      </c>
      <c r="E141" t="s">
        <v>19</v>
      </c>
      <c r="F141" t="s">
        <v>24</v>
      </c>
      <c r="G141" t="s">
        <v>21</v>
      </c>
      <c r="H141">
        <v>1</v>
      </c>
      <c r="I141">
        <v>35</v>
      </c>
      <c r="J141">
        <v>600</v>
      </c>
      <c r="K141">
        <v>1.25</v>
      </c>
      <c r="L141">
        <v>1</v>
      </c>
      <c r="M141">
        <v>5</v>
      </c>
      <c r="N141">
        <v>600</v>
      </c>
      <c r="O141">
        <v>50</v>
      </c>
      <c r="P141">
        <v>45</v>
      </c>
      <c r="Q141" t="s">
        <v>49</v>
      </c>
    </row>
    <row r="142" spans="1:17">
      <c r="A142" t="str">
        <f>Hyperlink("https://www.diodes.com/part/view/MURS160%28LS%29","MURS160(LS)")</f>
        <v>MURS160(LS)</v>
      </c>
      <c r="B142" t="str">
        <f>Hyperlink("https://www.diodes.com/assets/Datasheets/MURS160_LS.pdf","MURS160(LS) Datasheet")</f>
        <v>MURS160(LS) Datasheet</v>
      </c>
      <c r="C142" t="s">
        <v>60</v>
      </c>
      <c r="D142" t="s">
        <v>18</v>
      </c>
      <c r="E142" t="s">
        <v>19</v>
      </c>
      <c r="F142" t="s">
        <v>60</v>
      </c>
      <c r="G142" t="s">
        <v>21</v>
      </c>
      <c r="H142">
        <v>1</v>
      </c>
      <c r="I142">
        <v>35</v>
      </c>
      <c r="J142">
        <v>600</v>
      </c>
      <c r="K142">
        <v>1.25</v>
      </c>
      <c r="L142">
        <v>1</v>
      </c>
      <c r="M142">
        <v>5</v>
      </c>
      <c r="N142">
        <v>600</v>
      </c>
      <c r="O142">
        <v>50</v>
      </c>
      <c r="Q142" t="s">
        <v>47</v>
      </c>
    </row>
    <row r="143" spans="1:17">
      <c r="A143" t="str">
        <f>Hyperlink("https://www.diodes.com/part/view/MURS160A","MURS160A")</f>
        <v>MURS160A</v>
      </c>
      <c r="B143" t="str">
        <f>Hyperlink("https://www.diodes.com/assets/Datasheets/MURS160A.pdf","MURS160A Datasheet")</f>
        <v>MURS160A Datasheet</v>
      </c>
      <c r="C143" t="s">
        <v>44</v>
      </c>
      <c r="D143" t="s">
        <v>18</v>
      </c>
      <c r="E143" t="s">
        <v>27</v>
      </c>
      <c r="F143" t="s">
        <v>24</v>
      </c>
      <c r="G143" t="s">
        <v>21</v>
      </c>
      <c r="H143">
        <v>1</v>
      </c>
      <c r="I143">
        <v>35</v>
      </c>
      <c r="J143">
        <v>600</v>
      </c>
      <c r="K143">
        <v>1.25</v>
      </c>
      <c r="L143">
        <v>1</v>
      </c>
      <c r="M143">
        <v>5</v>
      </c>
      <c r="N143">
        <v>600</v>
      </c>
      <c r="O143">
        <v>50</v>
      </c>
      <c r="P143">
        <v>13</v>
      </c>
      <c r="Q143" t="s">
        <v>43</v>
      </c>
    </row>
    <row r="144" spans="1:17">
      <c r="A144" t="str">
        <f>Hyperlink("https://www.diodes.com/part/view/MURS160Q","MURS160Q")</f>
        <v>MURS160Q</v>
      </c>
      <c r="B144" t="str">
        <f>Hyperlink("https://www.diodes.com/assets/Datasheets/MURS160Q.pdf","MURS160Q Datasheet")</f>
        <v>MURS160Q Datasheet</v>
      </c>
      <c r="C144" t="s">
        <v>44</v>
      </c>
      <c r="D144" t="s">
        <v>33</v>
      </c>
      <c r="E144" t="s">
        <v>27</v>
      </c>
      <c r="F144" t="s">
        <v>48</v>
      </c>
      <c r="G144" t="s">
        <v>21</v>
      </c>
      <c r="H144">
        <v>1</v>
      </c>
      <c r="I144">
        <v>35</v>
      </c>
      <c r="J144">
        <v>600</v>
      </c>
      <c r="K144">
        <v>1.25</v>
      </c>
      <c r="L144">
        <v>1</v>
      </c>
      <c r="M144">
        <v>5</v>
      </c>
      <c r="N144">
        <v>600</v>
      </c>
      <c r="O144">
        <v>50</v>
      </c>
      <c r="P144">
        <v>10</v>
      </c>
      <c r="Q144" t="s">
        <v>49</v>
      </c>
    </row>
    <row r="145" spans="1:17">
      <c r="A145" t="str">
        <f>Hyperlink("https://www.diodes.com/part/view/MURS320","MURS320")</f>
        <v>MURS320</v>
      </c>
      <c r="B145" t="str">
        <f>Hyperlink("https://www.diodes.com/assets/Datasheets/ds30197.pdf","MURS320 Datasheet")</f>
        <v>MURS320 Datasheet</v>
      </c>
      <c r="C145" t="s">
        <v>23</v>
      </c>
      <c r="D145" t="s">
        <v>18</v>
      </c>
      <c r="E145" t="s">
        <v>19</v>
      </c>
      <c r="F145" t="s">
        <v>24</v>
      </c>
      <c r="G145" t="s">
        <v>21</v>
      </c>
      <c r="H145">
        <v>3</v>
      </c>
      <c r="I145">
        <v>75</v>
      </c>
      <c r="J145">
        <v>200</v>
      </c>
      <c r="K145">
        <v>0.9</v>
      </c>
      <c r="L145">
        <v>3</v>
      </c>
      <c r="M145">
        <v>5</v>
      </c>
      <c r="N145">
        <v>200</v>
      </c>
      <c r="O145">
        <v>25</v>
      </c>
      <c r="P145">
        <v>45</v>
      </c>
      <c r="Q145" t="s">
        <v>51</v>
      </c>
    </row>
    <row r="146" spans="1:17">
      <c r="A146" t="str">
        <f>Hyperlink("https://www.diodes.com/part/view/MURS320%28LS%29","MURS320(LS)")</f>
        <v>MURS320(LS)</v>
      </c>
      <c r="B146" t="str">
        <f>Hyperlink("https://www.diodes.com/assets/Datasheets/MURS320_LS.pdf","MURS320(LS) Datasheet")</f>
        <v>MURS320(LS) Datasheet</v>
      </c>
      <c r="C146" t="s">
        <v>54</v>
      </c>
      <c r="D146" t="s">
        <v>18</v>
      </c>
      <c r="E146" t="s">
        <v>27</v>
      </c>
      <c r="F146" t="s">
        <v>60</v>
      </c>
      <c r="G146" t="s">
        <v>21</v>
      </c>
      <c r="H146">
        <v>3</v>
      </c>
      <c r="I146">
        <v>75</v>
      </c>
      <c r="J146">
        <v>200</v>
      </c>
      <c r="K146">
        <v>0.875</v>
      </c>
      <c r="L146">
        <v>3</v>
      </c>
      <c r="M146">
        <v>5</v>
      </c>
      <c r="N146">
        <v>200</v>
      </c>
      <c r="O146">
        <v>25</v>
      </c>
      <c r="Q146" t="s">
        <v>53</v>
      </c>
    </row>
    <row r="147" spans="1:17">
      <c r="A147" t="str">
        <f>Hyperlink("https://www.diodes.com/part/view/MURS360","MURS360")</f>
        <v>MURS360</v>
      </c>
      <c r="B147" t="str">
        <f>Hyperlink("https://www.diodes.com/assets/Datasheets/MURS360.pdf","MURS360 Datasheet")</f>
        <v>MURS360 Datasheet</v>
      </c>
      <c r="C147" t="s">
        <v>24</v>
      </c>
      <c r="D147" t="s">
        <v>18</v>
      </c>
      <c r="E147" t="s">
        <v>27</v>
      </c>
      <c r="F147" t="s">
        <v>24</v>
      </c>
      <c r="G147" t="s">
        <v>21</v>
      </c>
      <c r="H147">
        <v>3</v>
      </c>
      <c r="I147">
        <v>100</v>
      </c>
      <c r="J147">
        <v>600</v>
      </c>
      <c r="K147">
        <v>1.25</v>
      </c>
      <c r="L147">
        <v>3</v>
      </c>
      <c r="M147">
        <v>3</v>
      </c>
      <c r="N147">
        <v>600</v>
      </c>
      <c r="O147">
        <v>50</v>
      </c>
      <c r="P147">
        <v>40</v>
      </c>
      <c r="Q147" t="s">
        <v>51</v>
      </c>
    </row>
    <row r="148" spans="1:17">
      <c r="A148" t="str">
        <f>Hyperlink("https://www.diodes.com/part/view/MURS360%28LS%29","MURS360(LS)")</f>
        <v>MURS360(LS)</v>
      </c>
      <c r="B148" t="str">
        <f>Hyperlink("https://www.diodes.com/assets/Datasheets/MURS360_LS.pdf","MURS360(LS) Datasheet")</f>
        <v>MURS360(LS) Datasheet</v>
      </c>
      <c r="C148" t="s">
        <v>60</v>
      </c>
      <c r="D148" t="s">
        <v>18</v>
      </c>
      <c r="E148" t="s">
        <v>27</v>
      </c>
      <c r="F148" t="s">
        <v>60</v>
      </c>
      <c r="G148" t="s">
        <v>21</v>
      </c>
      <c r="H148">
        <v>3</v>
      </c>
      <c r="I148">
        <v>100</v>
      </c>
      <c r="J148">
        <v>600</v>
      </c>
      <c r="K148">
        <v>1.25</v>
      </c>
      <c r="L148">
        <v>3</v>
      </c>
      <c r="M148">
        <v>3</v>
      </c>
      <c r="N148">
        <v>600</v>
      </c>
      <c r="O148">
        <v>50</v>
      </c>
      <c r="Q148" t="s">
        <v>53</v>
      </c>
    </row>
    <row r="149" spans="1:17">
      <c r="A149" t="str">
        <f>Hyperlink("https://www.diodes.com/part/view/MURS360B","MURS360B")</f>
        <v>MURS360B</v>
      </c>
      <c r="B149" t="str">
        <f>Hyperlink("https://www.diodes.com/assets/Datasheets/MURS360B.pdf","MURS360B Datasheet")</f>
        <v>MURS360B Datasheet</v>
      </c>
      <c r="C149" t="s">
        <v>48</v>
      </c>
      <c r="D149" t="s">
        <v>18</v>
      </c>
      <c r="E149" t="s">
        <v>27</v>
      </c>
      <c r="F149" t="s">
        <v>48</v>
      </c>
      <c r="G149" t="s">
        <v>21</v>
      </c>
      <c r="H149">
        <v>3</v>
      </c>
      <c r="I149">
        <v>100</v>
      </c>
      <c r="J149">
        <v>600</v>
      </c>
      <c r="K149">
        <v>1.25</v>
      </c>
      <c r="L149">
        <v>3</v>
      </c>
      <c r="M149">
        <v>5</v>
      </c>
      <c r="N149">
        <v>600</v>
      </c>
      <c r="O149">
        <v>50</v>
      </c>
      <c r="P149">
        <v>45</v>
      </c>
      <c r="Q149" t="s">
        <v>49</v>
      </c>
    </row>
    <row r="150" spans="1:17">
      <c r="A150" t="str">
        <f>Hyperlink("https://www.diodes.com/part/view/MURS360B%28LS%29","MURS360B(LS)")</f>
        <v>MURS360B(LS)</v>
      </c>
      <c r="B150" t="str">
        <f>Hyperlink("https://www.diodes.com/assets/Datasheets/MURS360B_LS.pdf","MURS360B(LS) Datasheet")</f>
        <v>MURS360B(LS) Datasheet</v>
      </c>
      <c r="C150" t="s">
        <v>60</v>
      </c>
      <c r="D150" t="s">
        <v>18</v>
      </c>
      <c r="E150" t="s">
        <v>27</v>
      </c>
      <c r="F150" t="s">
        <v>60</v>
      </c>
      <c r="G150" t="s">
        <v>21</v>
      </c>
      <c r="H150">
        <v>3</v>
      </c>
      <c r="I150">
        <v>100</v>
      </c>
      <c r="J150">
        <v>600</v>
      </c>
      <c r="K150">
        <v>1.25</v>
      </c>
      <c r="L150">
        <v>3</v>
      </c>
      <c r="M150">
        <v>5</v>
      </c>
      <c r="N150">
        <v>600</v>
      </c>
      <c r="O150">
        <v>50</v>
      </c>
      <c r="Q150" t="s">
        <v>47</v>
      </c>
    </row>
    <row r="151" spans="1:17">
      <c r="A151" t="str">
        <f>Hyperlink("https://www.diodes.com/part/view/MURS4100C","MURS4100C")</f>
        <v>MURS4100C</v>
      </c>
      <c r="B151" t="str">
        <f>Hyperlink("https://www.diodes.com/assets/Datasheets/MURS4100C.pdf","MURS4100C Datasheet")</f>
        <v>MURS4100C Datasheet</v>
      </c>
      <c r="C151" t="s">
        <v>60</v>
      </c>
      <c r="D151" t="s">
        <v>18</v>
      </c>
      <c r="E151" t="s">
        <v>27</v>
      </c>
      <c r="F151" t="s">
        <v>60</v>
      </c>
      <c r="G151" t="s">
        <v>21</v>
      </c>
      <c r="H151">
        <v>4</v>
      </c>
      <c r="I151">
        <v>70</v>
      </c>
      <c r="J151">
        <v>1000</v>
      </c>
      <c r="K151">
        <v>1.85</v>
      </c>
      <c r="L151">
        <v>4</v>
      </c>
      <c r="M151">
        <v>25</v>
      </c>
      <c r="N151">
        <v>1000</v>
      </c>
      <c r="O151">
        <v>75</v>
      </c>
      <c r="Q151" t="s">
        <v>53</v>
      </c>
    </row>
    <row r="152" spans="1:17">
      <c r="A152" t="str">
        <f>Hyperlink("https://www.diodes.com/part/view/MURS460C","MURS460C")</f>
        <v>MURS460C</v>
      </c>
      <c r="B152" t="str">
        <f>Hyperlink("https://www.diodes.com/assets/Datasheets/MURS460C.pdf","MURS460C Datasheet")</f>
        <v>MURS460C Datasheet</v>
      </c>
      <c r="C152" t="s">
        <v>48</v>
      </c>
      <c r="D152" t="s">
        <v>18</v>
      </c>
      <c r="E152" t="s">
        <v>27</v>
      </c>
      <c r="F152" t="s">
        <v>48</v>
      </c>
      <c r="G152" t="s">
        <v>21</v>
      </c>
      <c r="H152">
        <v>4</v>
      </c>
      <c r="I152">
        <v>110</v>
      </c>
      <c r="J152">
        <v>600</v>
      </c>
      <c r="K152">
        <v>1.28</v>
      </c>
      <c r="L152">
        <v>4</v>
      </c>
      <c r="M152">
        <v>10</v>
      </c>
      <c r="N152">
        <v>600</v>
      </c>
      <c r="O152">
        <v>50</v>
      </c>
      <c r="P152">
        <v>40</v>
      </c>
      <c r="Q152" t="s">
        <v>51</v>
      </c>
    </row>
    <row r="153" spans="1:17">
      <c r="A153" t="str">
        <f>Hyperlink("https://www.diodes.com/part/view/MURS460C%28LS%29","MURS460C(LS)")</f>
        <v>MURS460C(LS)</v>
      </c>
      <c r="B153" t="str">
        <f>Hyperlink("https://www.diodes.com/assets/Datasheets/MURS460C_LS.pdf","MURS460C(LS) Datasheet")</f>
        <v>MURS460C(LS) Datasheet</v>
      </c>
      <c r="C153" t="s">
        <v>60</v>
      </c>
      <c r="D153" t="s">
        <v>18</v>
      </c>
      <c r="E153" t="s">
        <v>27</v>
      </c>
      <c r="F153" t="s">
        <v>60</v>
      </c>
      <c r="G153" t="s">
        <v>21</v>
      </c>
      <c r="H153">
        <v>4</v>
      </c>
      <c r="I153">
        <v>110</v>
      </c>
      <c r="J153">
        <v>600</v>
      </c>
      <c r="K153">
        <v>1.28</v>
      </c>
      <c r="L153">
        <v>4</v>
      </c>
      <c r="M153">
        <v>10</v>
      </c>
      <c r="N153">
        <v>600</v>
      </c>
      <c r="O153">
        <v>50</v>
      </c>
      <c r="Q153" t="s">
        <v>53</v>
      </c>
    </row>
    <row r="154" spans="1:17">
      <c r="A154" t="str">
        <f>Hyperlink("https://www.diodes.com/part/view/PDU340","PDU340")</f>
        <v>PDU340</v>
      </c>
      <c r="B154" t="str">
        <f>Hyperlink("https://www.diodes.com/assets/Datasheets/ds30758.pdf","PDU340 Datasheet")</f>
        <v>PDU340 Datasheet</v>
      </c>
      <c r="C154" t="s">
        <v>84</v>
      </c>
      <c r="D154" t="s">
        <v>18</v>
      </c>
      <c r="E154" t="s">
        <v>27</v>
      </c>
      <c r="F154" t="s">
        <v>60</v>
      </c>
      <c r="G154" t="s">
        <v>21</v>
      </c>
      <c r="H154">
        <v>3</v>
      </c>
      <c r="I154">
        <v>55</v>
      </c>
      <c r="J154">
        <v>400</v>
      </c>
      <c r="K154">
        <v>1.25</v>
      </c>
      <c r="L154">
        <v>3</v>
      </c>
      <c r="M154">
        <v>10</v>
      </c>
      <c r="N154">
        <v>400</v>
      </c>
      <c r="O154">
        <v>50</v>
      </c>
      <c r="P154">
        <v>85</v>
      </c>
      <c r="Q154" t="s">
        <v>85</v>
      </c>
    </row>
    <row r="155" spans="1:17">
      <c r="A155" t="str">
        <f>Hyperlink("https://www.diodes.com/part/view/PDU420","PDU420")</f>
        <v>PDU420</v>
      </c>
      <c r="B155" t="str">
        <f>Hyperlink("https://www.diodes.com/assets/Datasheets/ds30549.pdf","PDU420 Datasheet")</f>
        <v>PDU420 Datasheet</v>
      </c>
      <c r="C155" t="s">
        <v>84</v>
      </c>
      <c r="D155" t="s">
        <v>18</v>
      </c>
      <c r="E155" t="s">
        <v>27</v>
      </c>
      <c r="F155" t="s">
        <v>60</v>
      </c>
      <c r="G155" t="s">
        <v>21</v>
      </c>
      <c r="H155">
        <v>4</v>
      </c>
      <c r="I155">
        <v>125</v>
      </c>
      <c r="J155">
        <v>200</v>
      </c>
      <c r="K155">
        <v>0.89</v>
      </c>
      <c r="L155">
        <v>4</v>
      </c>
      <c r="M155">
        <v>5</v>
      </c>
      <c r="N155">
        <v>200</v>
      </c>
      <c r="O155">
        <v>25</v>
      </c>
      <c r="P155">
        <v>275</v>
      </c>
      <c r="Q155" t="s">
        <v>85</v>
      </c>
    </row>
    <row r="156" spans="1:17">
      <c r="A156" t="str">
        <f>Hyperlink("https://www.diodes.com/part/view/PDU540","PDU540")</f>
        <v>PDU540</v>
      </c>
      <c r="B156" t="str">
        <f>Hyperlink("https://www.diodes.com/assets/Datasheets/ds30759.pdf","PDU540 Datasheet")</f>
        <v>PDU540 Datasheet</v>
      </c>
      <c r="C156" t="s">
        <v>84</v>
      </c>
      <c r="D156" t="s">
        <v>18</v>
      </c>
      <c r="E156" t="s">
        <v>27</v>
      </c>
      <c r="F156" t="s">
        <v>60</v>
      </c>
      <c r="G156" t="s">
        <v>21</v>
      </c>
      <c r="H156">
        <v>5</v>
      </c>
      <c r="I156">
        <v>125</v>
      </c>
      <c r="J156">
        <v>400</v>
      </c>
      <c r="K156">
        <v>1.185</v>
      </c>
      <c r="L156">
        <v>5</v>
      </c>
      <c r="M156">
        <v>10</v>
      </c>
      <c r="N156">
        <v>400</v>
      </c>
      <c r="O156">
        <v>35</v>
      </c>
      <c r="P156">
        <v>185</v>
      </c>
      <c r="Q156" t="s">
        <v>85</v>
      </c>
    </row>
    <row r="157" spans="1:17">
      <c r="A157" t="str">
        <f>Hyperlink("https://www.diodes.com/part/view/PDU620","PDU620")</f>
        <v>PDU620</v>
      </c>
      <c r="B157" t="str">
        <f>Hyperlink("https://www.diodes.com/assets/Datasheets/ds30760.pdf","PDU620 Datasheet")</f>
        <v>PDU620 Datasheet</v>
      </c>
      <c r="C157" t="s">
        <v>84</v>
      </c>
      <c r="D157" t="s">
        <v>18</v>
      </c>
      <c r="E157" t="s">
        <v>27</v>
      </c>
      <c r="F157" t="s">
        <v>60</v>
      </c>
      <c r="G157" t="s">
        <v>21</v>
      </c>
      <c r="H157">
        <v>6</v>
      </c>
      <c r="I157">
        <v>150</v>
      </c>
      <c r="J157">
        <v>200</v>
      </c>
      <c r="K157">
        <v>0.94</v>
      </c>
      <c r="L157">
        <v>6</v>
      </c>
      <c r="M157">
        <v>5</v>
      </c>
      <c r="N157">
        <v>200</v>
      </c>
      <c r="O157">
        <v>25</v>
      </c>
      <c r="P157">
        <v>375</v>
      </c>
      <c r="Q157" t="s">
        <v>85</v>
      </c>
    </row>
    <row r="158" spans="1:17">
      <c r="A158" t="str">
        <f>Hyperlink("https://www.diodes.com/part/view/PDU620CT","PDU620CT")</f>
        <v>PDU620CT</v>
      </c>
      <c r="B158" t="str">
        <f>Hyperlink("https://www.diodes.com/assets/Datasheets/ds30622.pdf","PDU620CT Datasheet")</f>
        <v>PDU620CT Datasheet</v>
      </c>
      <c r="C158" t="s">
        <v>84</v>
      </c>
      <c r="D158" t="s">
        <v>18</v>
      </c>
      <c r="E158" t="s">
        <v>19</v>
      </c>
      <c r="F158" t="s">
        <v>60</v>
      </c>
      <c r="G158" t="s">
        <v>86</v>
      </c>
      <c r="H158">
        <v>6</v>
      </c>
      <c r="I158">
        <v>180</v>
      </c>
      <c r="J158">
        <v>200</v>
      </c>
      <c r="K158">
        <v>1</v>
      </c>
      <c r="L158">
        <v>6</v>
      </c>
      <c r="M158">
        <v>5</v>
      </c>
      <c r="N158">
        <v>200</v>
      </c>
      <c r="O158">
        <v>25</v>
      </c>
      <c r="P158">
        <v>168</v>
      </c>
      <c r="Q158" t="s">
        <v>85</v>
      </c>
    </row>
    <row r="159" spans="1:17">
      <c r="A159" t="str">
        <f>Hyperlink("https://www.diodes.com/part/view/PR1502","PR1502")</f>
        <v>PR1502</v>
      </c>
      <c r="B159" t="str">
        <f>Hyperlink("https://www.diodes.com/assets/Datasheets/products_inactive_data/ds26011.pdf","PR1502 Datasheet")</f>
        <v>PR1502 Datasheet</v>
      </c>
      <c r="C159" t="s">
        <v>17</v>
      </c>
      <c r="D159" t="s">
        <v>18</v>
      </c>
      <c r="E159" t="s">
        <v>19</v>
      </c>
      <c r="F159" t="s">
        <v>20</v>
      </c>
      <c r="G159" t="s">
        <v>21</v>
      </c>
      <c r="H159">
        <v>1.5</v>
      </c>
      <c r="I159">
        <v>50</v>
      </c>
      <c r="J159">
        <v>100</v>
      </c>
      <c r="K159">
        <v>1.2</v>
      </c>
      <c r="L159">
        <v>1.5</v>
      </c>
      <c r="M159">
        <v>5</v>
      </c>
      <c r="N159">
        <v>100</v>
      </c>
      <c r="O159">
        <v>150</v>
      </c>
      <c r="P159">
        <v>20</v>
      </c>
      <c r="Q159" t="s">
        <v>87</v>
      </c>
    </row>
    <row r="160" spans="1:17">
      <c r="A160" t="str">
        <f>Hyperlink("https://www.diodes.com/part/view/PR1503","PR1503")</f>
        <v>PR1503</v>
      </c>
      <c r="B160" t="str">
        <f>Hyperlink("https://www.diodes.com/assets/Datasheets/products_inactive_data/ds26011.pdf","PR1503 Datasheet")</f>
        <v>PR1503 Datasheet</v>
      </c>
      <c r="C160" t="s">
        <v>17</v>
      </c>
      <c r="D160" t="s">
        <v>18</v>
      </c>
      <c r="E160" t="s">
        <v>19</v>
      </c>
      <c r="F160" t="s">
        <v>20</v>
      </c>
      <c r="G160" t="s">
        <v>21</v>
      </c>
      <c r="H160">
        <v>1.5</v>
      </c>
      <c r="I160">
        <v>50</v>
      </c>
      <c r="J160">
        <v>200</v>
      </c>
      <c r="K160">
        <v>1.2</v>
      </c>
      <c r="L160">
        <v>1.5</v>
      </c>
      <c r="M160">
        <v>5</v>
      </c>
      <c r="N160">
        <v>200</v>
      </c>
      <c r="O160">
        <v>150</v>
      </c>
      <c r="P160">
        <v>20</v>
      </c>
      <c r="Q160" t="s">
        <v>87</v>
      </c>
    </row>
    <row r="161" spans="1:17">
      <c r="A161" t="str">
        <f>Hyperlink("https://www.diodes.com/part/view/PR1504","PR1504")</f>
        <v>PR1504</v>
      </c>
      <c r="B161" t="str">
        <f>Hyperlink("https://www.diodes.com/assets/Datasheets/products_inactive_data/ds26011.pdf","PR1504 Datasheet")</f>
        <v>PR1504 Datasheet</v>
      </c>
      <c r="C161" t="s">
        <v>17</v>
      </c>
      <c r="D161" t="s">
        <v>18</v>
      </c>
      <c r="E161" t="s">
        <v>19</v>
      </c>
      <c r="F161" t="s">
        <v>20</v>
      </c>
      <c r="G161" t="s">
        <v>21</v>
      </c>
      <c r="H161">
        <v>1.5</v>
      </c>
      <c r="I161">
        <v>50</v>
      </c>
      <c r="J161">
        <v>400</v>
      </c>
      <c r="K161">
        <v>1.2</v>
      </c>
      <c r="L161">
        <v>1.5</v>
      </c>
      <c r="M161">
        <v>5</v>
      </c>
      <c r="N161">
        <v>400</v>
      </c>
      <c r="O161">
        <v>150</v>
      </c>
      <c r="P161">
        <v>20</v>
      </c>
      <c r="Q161" t="s">
        <v>87</v>
      </c>
    </row>
    <row r="162" spans="1:17">
      <c r="A162" t="str">
        <f>Hyperlink("https://www.diodes.com/part/view/PR2006G%28LS%29","PR2006G(LS)")</f>
        <v>PR2006G(LS)</v>
      </c>
      <c r="C162" t="s">
        <v>88</v>
      </c>
      <c r="D162" t="s">
        <v>18</v>
      </c>
      <c r="E162" t="s">
        <v>19</v>
      </c>
      <c r="F162" t="s">
        <v>45</v>
      </c>
      <c r="G162" t="s">
        <v>21</v>
      </c>
      <c r="H162">
        <v>2</v>
      </c>
      <c r="I162">
        <v>80</v>
      </c>
      <c r="J162">
        <v>800</v>
      </c>
      <c r="K162">
        <v>1.3</v>
      </c>
      <c r="L162">
        <v>2</v>
      </c>
      <c r="M162">
        <v>5</v>
      </c>
      <c r="N162">
        <v>800</v>
      </c>
      <c r="O162">
        <v>500</v>
      </c>
      <c r="Q162" t="s">
        <v>89</v>
      </c>
    </row>
    <row r="163" spans="1:17">
      <c r="A163" t="str">
        <f>Hyperlink("https://www.diodes.com/part/view/PR3007G%28LS%29","PR3007G(LS)")</f>
        <v>PR3007G(LS)</v>
      </c>
      <c r="B163" t="str">
        <f>Hyperlink("https://www.diodes.com/assets/Datasheets/PR3007G_LS.pdf","PR3007G (LS) Datasheet")</f>
        <v>PR3007G (LS) Datasheet</v>
      </c>
      <c r="C163" t="s">
        <v>90</v>
      </c>
      <c r="D163" t="s">
        <v>18</v>
      </c>
      <c r="E163" t="s">
        <v>19</v>
      </c>
      <c r="F163" t="s">
        <v>45</v>
      </c>
      <c r="G163" t="s">
        <v>21</v>
      </c>
      <c r="H163">
        <v>3</v>
      </c>
      <c r="I163">
        <v>125</v>
      </c>
      <c r="J163">
        <v>1000</v>
      </c>
      <c r="K163">
        <v>1.3</v>
      </c>
      <c r="L163">
        <v>3</v>
      </c>
      <c r="M163">
        <v>5</v>
      </c>
      <c r="N163">
        <v>1000</v>
      </c>
      <c r="O163">
        <v>500</v>
      </c>
      <c r="Q163" t="s">
        <v>81</v>
      </c>
    </row>
    <row r="164" spans="1:17">
      <c r="A164" t="str">
        <f>Hyperlink("https://www.diodes.com/part/view/RS1A","RS1A")</f>
        <v>RS1A</v>
      </c>
      <c r="B164" t="str">
        <f>Hyperlink("https://www.diodes.com/assets/Datasheets/ds15002.pdf","RS1A Datasheet")</f>
        <v>RS1A Datasheet</v>
      </c>
      <c r="C164" t="s">
        <v>17</v>
      </c>
      <c r="D164" t="s">
        <v>18</v>
      </c>
      <c r="E164" t="s">
        <v>19</v>
      </c>
      <c r="F164" t="s">
        <v>20</v>
      </c>
      <c r="G164" t="s">
        <v>21</v>
      </c>
      <c r="H164">
        <v>1</v>
      </c>
      <c r="I164">
        <v>30</v>
      </c>
      <c r="J164">
        <v>50</v>
      </c>
      <c r="K164">
        <v>1.3</v>
      </c>
      <c r="L164">
        <v>1</v>
      </c>
      <c r="M164">
        <v>5</v>
      </c>
      <c r="N164">
        <v>50</v>
      </c>
      <c r="O164">
        <v>150</v>
      </c>
      <c r="P164">
        <v>15</v>
      </c>
      <c r="Q164" t="s">
        <v>43</v>
      </c>
    </row>
    <row r="165" spans="1:17">
      <c r="A165" t="str">
        <f>Hyperlink("https://www.diodes.com/part/view/RS1AB","RS1AB")</f>
        <v>RS1AB</v>
      </c>
      <c r="B165" t="str">
        <f>Hyperlink("https://www.diodes.com/assets/Datasheets/ds15002.pdf","RS1AB Datasheet")</f>
        <v>RS1AB Datasheet</v>
      </c>
      <c r="C165" t="s">
        <v>17</v>
      </c>
      <c r="D165" t="s">
        <v>18</v>
      </c>
      <c r="E165" t="s">
        <v>19</v>
      </c>
      <c r="F165" t="s">
        <v>20</v>
      </c>
      <c r="G165" t="s">
        <v>21</v>
      </c>
      <c r="H165">
        <v>1</v>
      </c>
      <c r="I165">
        <v>30</v>
      </c>
      <c r="J165">
        <v>50</v>
      </c>
      <c r="K165">
        <v>1.3</v>
      </c>
      <c r="L165">
        <v>1</v>
      </c>
      <c r="M165">
        <v>5</v>
      </c>
      <c r="N165">
        <v>50</v>
      </c>
      <c r="O165">
        <v>150</v>
      </c>
      <c r="P165">
        <v>15</v>
      </c>
      <c r="Q165" t="s">
        <v>49</v>
      </c>
    </row>
    <row r="166" spans="1:17">
      <c r="A166" t="str">
        <f>Hyperlink("https://www.diodes.com/part/view/RS1B","RS1B")</f>
        <v>RS1B</v>
      </c>
      <c r="B166" t="str">
        <f>Hyperlink("https://www.diodes.com/assets/Datasheets/ds15002.pdf","RS1B Datasheet")</f>
        <v>RS1B Datasheet</v>
      </c>
      <c r="C166" t="s">
        <v>17</v>
      </c>
      <c r="D166" t="s">
        <v>18</v>
      </c>
      <c r="E166" t="s">
        <v>19</v>
      </c>
      <c r="F166" t="s">
        <v>20</v>
      </c>
      <c r="G166" t="s">
        <v>21</v>
      </c>
      <c r="H166">
        <v>1</v>
      </c>
      <c r="I166">
        <v>30</v>
      </c>
      <c r="J166">
        <v>100</v>
      </c>
      <c r="K166">
        <v>1.3</v>
      </c>
      <c r="L166">
        <v>1</v>
      </c>
      <c r="M166">
        <v>5</v>
      </c>
      <c r="N166">
        <v>100</v>
      </c>
      <c r="O166">
        <v>150</v>
      </c>
      <c r="P166">
        <v>15</v>
      </c>
      <c r="Q166" t="s">
        <v>43</v>
      </c>
    </row>
    <row r="167" spans="1:17">
      <c r="A167" t="str">
        <f>Hyperlink("https://www.diodes.com/part/view/RS1BB","RS1BB")</f>
        <v>RS1BB</v>
      </c>
      <c r="B167" t="str">
        <f>Hyperlink("https://www.diodes.com/assets/Datasheets/ds15002.pdf","RS1BB Datasheet")</f>
        <v>RS1BB Datasheet</v>
      </c>
      <c r="C167" t="s">
        <v>17</v>
      </c>
      <c r="D167" t="s">
        <v>18</v>
      </c>
      <c r="E167" t="s">
        <v>19</v>
      </c>
      <c r="F167" t="s">
        <v>20</v>
      </c>
      <c r="G167" t="s">
        <v>21</v>
      </c>
      <c r="H167">
        <v>1</v>
      </c>
      <c r="I167">
        <v>30</v>
      </c>
      <c r="J167">
        <v>100</v>
      </c>
      <c r="K167">
        <v>1.3</v>
      </c>
      <c r="L167">
        <v>1</v>
      </c>
      <c r="M167">
        <v>5</v>
      </c>
      <c r="N167">
        <v>100</v>
      </c>
      <c r="O167">
        <v>150</v>
      </c>
      <c r="P167">
        <v>15</v>
      </c>
      <c r="Q167" t="s">
        <v>49</v>
      </c>
    </row>
    <row r="168" spans="1:17">
      <c r="A168" t="str">
        <f>Hyperlink("https://www.diodes.com/part/view/RS1D","RS1D")</f>
        <v>RS1D</v>
      </c>
      <c r="B168" t="str">
        <f>Hyperlink("https://www.diodes.com/assets/Datasheets/ds15002.pdf","RS1D Datasheet")</f>
        <v>RS1D Datasheet</v>
      </c>
      <c r="C168" t="s">
        <v>17</v>
      </c>
      <c r="D168" t="s">
        <v>18</v>
      </c>
      <c r="E168" t="s">
        <v>19</v>
      </c>
      <c r="F168" t="s">
        <v>20</v>
      </c>
      <c r="G168" t="s">
        <v>21</v>
      </c>
      <c r="H168">
        <v>1</v>
      </c>
      <c r="I168">
        <v>30</v>
      </c>
      <c r="J168">
        <v>200</v>
      </c>
      <c r="K168">
        <v>1.3</v>
      </c>
      <c r="L168">
        <v>1</v>
      </c>
      <c r="M168">
        <v>5</v>
      </c>
      <c r="N168">
        <v>200</v>
      </c>
      <c r="O168">
        <v>150</v>
      </c>
      <c r="P168">
        <v>15</v>
      </c>
      <c r="Q168" t="s">
        <v>43</v>
      </c>
    </row>
    <row r="169" spans="1:17">
      <c r="A169" t="str">
        <f>Hyperlink("https://www.diodes.com/part/view/RS1DB","RS1DB")</f>
        <v>RS1DB</v>
      </c>
      <c r="B169" t="str">
        <f>Hyperlink("https://www.diodes.com/assets/Datasheets/ds15002.pdf","RS1DB Datasheet")</f>
        <v>RS1DB Datasheet</v>
      </c>
      <c r="C169" t="s">
        <v>17</v>
      </c>
      <c r="D169" t="s">
        <v>18</v>
      </c>
      <c r="E169" t="s">
        <v>19</v>
      </c>
      <c r="F169" t="s">
        <v>20</v>
      </c>
      <c r="G169" t="s">
        <v>21</v>
      </c>
      <c r="H169">
        <v>1</v>
      </c>
      <c r="I169">
        <v>30</v>
      </c>
      <c r="J169">
        <v>200</v>
      </c>
      <c r="K169">
        <v>1.3</v>
      </c>
      <c r="L169">
        <v>1</v>
      </c>
      <c r="M169">
        <v>5</v>
      </c>
      <c r="N169">
        <v>200</v>
      </c>
      <c r="O169">
        <v>150</v>
      </c>
      <c r="P169">
        <v>15</v>
      </c>
      <c r="Q169" t="s">
        <v>49</v>
      </c>
    </row>
    <row r="170" spans="1:17">
      <c r="A170" t="str">
        <f>Hyperlink("https://www.diodes.com/part/view/RS1G","RS1G")</f>
        <v>RS1G</v>
      </c>
      <c r="B170" t="str">
        <f>Hyperlink("https://www.diodes.com/assets/Datasheets/ds15002.pdf","RS1G Datasheet")</f>
        <v>RS1G Datasheet</v>
      </c>
      <c r="C170" t="s">
        <v>17</v>
      </c>
      <c r="D170" t="s">
        <v>18</v>
      </c>
      <c r="E170" t="s">
        <v>19</v>
      </c>
      <c r="F170" t="s">
        <v>20</v>
      </c>
      <c r="G170" t="s">
        <v>21</v>
      </c>
      <c r="H170">
        <v>1</v>
      </c>
      <c r="I170">
        <v>30</v>
      </c>
      <c r="J170">
        <v>400</v>
      </c>
      <c r="K170">
        <v>1.3</v>
      </c>
      <c r="L170">
        <v>1</v>
      </c>
      <c r="M170">
        <v>5</v>
      </c>
      <c r="N170">
        <v>400</v>
      </c>
      <c r="O170">
        <v>150</v>
      </c>
      <c r="P170">
        <v>15</v>
      </c>
      <c r="Q170" t="s">
        <v>43</v>
      </c>
    </row>
    <row r="171" spans="1:17">
      <c r="A171" t="str">
        <f>Hyperlink("https://www.diodes.com/part/view/RS1GB","RS1GB")</f>
        <v>RS1GB</v>
      </c>
      <c r="B171" t="str">
        <f>Hyperlink("https://www.diodes.com/assets/Datasheets/ds15002.pdf","RS1GB Datasheet")</f>
        <v>RS1GB Datasheet</v>
      </c>
      <c r="C171" t="s">
        <v>17</v>
      </c>
      <c r="D171" t="s">
        <v>18</v>
      </c>
      <c r="E171" t="s">
        <v>19</v>
      </c>
      <c r="F171" t="s">
        <v>20</v>
      </c>
      <c r="G171" t="s">
        <v>21</v>
      </c>
      <c r="H171">
        <v>1</v>
      </c>
      <c r="I171">
        <v>30</v>
      </c>
      <c r="J171">
        <v>400</v>
      </c>
      <c r="K171">
        <v>1.3</v>
      </c>
      <c r="L171">
        <v>1</v>
      </c>
      <c r="M171">
        <v>5</v>
      </c>
      <c r="N171">
        <v>400</v>
      </c>
      <c r="O171">
        <v>150</v>
      </c>
      <c r="P171">
        <v>15</v>
      </c>
      <c r="Q171" t="s">
        <v>49</v>
      </c>
    </row>
    <row r="172" spans="1:17">
      <c r="A172" t="str">
        <f>Hyperlink("https://www.diodes.com/part/view/RS1J","RS1J")</f>
        <v>RS1J</v>
      </c>
      <c r="B172" t="str">
        <f>Hyperlink("https://www.diodes.com/assets/Datasheets/ds15002.pdf","RS1J Datasheet")</f>
        <v>RS1J Datasheet</v>
      </c>
      <c r="C172" t="s">
        <v>17</v>
      </c>
      <c r="D172" t="s">
        <v>18</v>
      </c>
      <c r="E172" t="s">
        <v>19</v>
      </c>
      <c r="F172" t="s">
        <v>20</v>
      </c>
      <c r="G172" t="s">
        <v>21</v>
      </c>
      <c r="H172">
        <v>1</v>
      </c>
      <c r="I172">
        <v>30</v>
      </c>
      <c r="J172">
        <v>600</v>
      </c>
      <c r="K172">
        <v>1.3</v>
      </c>
      <c r="L172">
        <v>1</v>
      </c>
      <c r="M172">
        <v>5</v>
      </c>
      <c r="N172">
        <v>600</v>
      </c>
      <c r="O172">
        <v>250</v>
      </c>
      <c r="P172">
        <v>15</v>
      </c>
      <c r="Q172" t="s">
        <v>43</v>
      </c>
    </row>
    <row r="173" spans="1:17">
      <c r="A173" t="str">
        <f>Hyperlink("https://www.diodes.com/part/view/RS1JB","RS1JB")</f>
        <v>RS1JB</v>
      </c>
      <c r="B173" t="str">
        <f>Hyperlink("https://www.diodes.com/assets/Datasheets/ds15002.pdf","RS1JB Datasheet")</f>
        <v>RS1JB Datasheet</v>
      </c>
      <c r="C173" t="s">
        <v>17</v>
      </c>
      <c r="D173" t="s">
        <v>18</v>
      </c>
      <c r="E173" t="s">
        <v>19</v>
      </c>
      <c r="F173" t="s">
        <v>20</v>
      </c>
      <c r="G173" t="s">
        <v>21</v>
      </c>
      <c r="H173">
        <v>1</v>
      </c>
      <c r="I173">
        <v>30</v>
      </c>
      <c r="J173">
        <v>600</v>
      </c>
      <c r="K173">
        <v>1.3</v>
      </c>
      <c r="L173">
        <v>1</v>
      </c>
      <c r="M173">
        <v>5</v>
      </c>
      <c r="N173">
        <v>600</v>
      </c>
      <c r="O173">
        <v>250</v>
      </c>
      <c r="P173">
        <v>15</v>
      </c>
      <c r="Q173" t="s">
        <v>49</v>
      </c>
    </row>
    <row r="174" spans="1:17">
      <c r="A174" t="str">
        <f>Hyperlink("https://www.diodes.com/part/view/RS1JDF","RS1JDF")</f>
        <v>RS1JDF</v>
      </c>
      <c r="B174" t="str">
        <f>Hyperlink("https://www.diodes.com/assets/Datasheets/RS1JDF.pdf","RS1JDF Datasheet")</f>
        <v>RS1JDF Datasheet</v>
      </c>
      <c r="C174" t="s">
        <v>64</v>
      </c>
      <c r="D174" t="s">
        <v>18</v>
      </c>
      <c r="E174" t="s">
        <v>27</v>
      </c>
      <c r="F174" t="s">
        <v>20</v>
      </c>
      <c r="G174" t="s">
        <v>21</v>
      </c>
      <c r="H174">
        <v>1</v>
      </c>
      <c r="I174">
        <v>30</v>
      </c>
      <c r="J174">
        <v>600</v>
      </c>
      <c r="K174">
        <v>1.3</v>
      </c>
      <c r="L174">
        <v>1</v>
      </c>
      <c r="M174">
        <v>5</v>
      </c>
      <c r="N174">
        <v>600</v>
      </c>
      <c r="O174">
        <v>250</v>
      </c>
      <c r="P174">
        <v>6</v>
      </c>
      <c r="Q174" t="s">
        <v>73</v>
      </c>
    </row>
    <row r="175" spans="1:17">
      <c r="A175" t="str">
        <f>Hyperlink("https://www.diodes.com/part/view/RS1JDFQ","RS1JDFQ")</f>
        <v>RS1JDFQ</v>
      </c>
      <c r="B175" t="str">
        <f>Hyperlink("https://www.diodes.com/assets/Datasheets/RS1JDFQ.pdf","RS1JDFQ Datasheet")</f>
        <v>RS1JDFQ Datasheet</v>
      </c>
      <c r="C175" t="s">
        <v>64</v>
      </c>
      <c r="D175" t="s">
        <v>33</v>
      </c>
      <c r="E175" t="s">
        <v>27</v>
      </c>
      <c r="F175" t="s">
        <v>20</v>
      </c>
      <c r="G175" t="s">
        <v>21</v>
      </c>
      <c r="H175">
        <v>1</v>
      </c>
      <c r="I175">
        <v>30</v>
      </c>
      <c r="J175">
        <v>600</v>
      </c>
      <c r="K175">
        <v>1.3</v>
      </c>
      <c r="L175">
        <v>1</v>
      </c>
      <c r="M175">
        <v>5</v>
      </c>
      <c r="N175">
        <v>600</v>
      </c>
      <c r="O175">
        <v>250</v>
      </c>
      <c r="P175">
        <v>6</v>
      </c>
      <c r="Q175" t="s">
        <v>73</v>
      </c>
    </row>
    <row r="176" spans="1:17">
      <c r="A176" t="str">
        <f>Hyperlink("https://www.diodes.com/part/view/RS1K","RS1K")</f>
        <v>RS1K</v>
      </c>
      <c r="B176" t="str">
        <f>Hyperlink("https://www.diodes.com/assets/Datasheets/ds15002.pdf","RS1K Datasheet")</f>
        <v>RS1K Datasheet</v>
      </c>
      <c r="C176" t="s">
        <v>17</v>
      </c>
      <c r="D176" t="s">
        <v>18</v>
      </c>
      <c r="E176" t="s">
        <v>19</v>
      </c>
      <c r="F176" t="s">
        <v>20</v>
      </c>
      <c r="G176" t="s">
        <v>21</v>
      </c>
      <c r="H176">
        <v>1</v>
      </c>
      <c r="I176">
        <v>30</v>
      </c>
      <c r="J176">
        <v>800</v>
      </c>
      <c r="K176">
        <v>1.3</v>
      </c>
      <c r="L176">
        <v>1</v>
      </c>
      <c r="M176">
        <v>5</v>
      </c>
      <c r="N176">
        <v>800</v>
      </c>
      <c r="O176">
        <v>500</v>
      </c>
      <c r="P176">
        <v>15</v>
      </c>
      <c r="Q176" t="s">
        <v>43</v>
      </c>
    </row>
    <row r="177" spans="1:17">
      <c r="A177" t="str">
        <f>Hyperlink("https://www.diodes.com/part/view/RS1KB","RS1KB")</f>
        <v>RS1KB</v>
      </c>
      <c r="B177" t="str">
        <f>Hyperlink("https://www.diodes.com/assets/Datasheets/ds15002.pdf","RS1KB Datasheet")</f>
        <v>RS1KB Datasheet</v>
      </c>
      <c r="C177" t="s">
        <v>17</v>
      </c>
      <c r="D177" t="s">
        <v>18</v>
      </c>
      <c r="E177" t="s">
        <v>19</v>
      </c>
      <c r="F177" t="s">
        <v>20</v>
      </c>
      <c r="G177" t="s">
        <v>21</v>
      </c>
      <c r="H177">
        <v>1</v>
      </c>
      <c r="I177">
        <v>30</v>
      </c>
      <c r="J177">
        <v>800</v>
      </c>
      <c r="K177">
        <v>1.3</v>
      </c>
      <c r="L177">
        <v>1</v>
      </c>
      <c r="M177">
        <v>5</v>
      </c>
      <c r="N177">
        <v>800</v>
      </c>
      <c r="O177">
        <v>500</v>
      </c>
      <c r="P177">
        <v>15</v>
      </c>
      <c r="Q177" t="s">
        <v>49</v>
      </c>
    </row>
    <row r="178" spans="1:17">
      <c r="A178" t="str">
        <f>Hyperlink("https://www.diodes.com/part/view/RS1KP1M","RS1KP1M")</f>
        <v>RS1KP1M</v>
      </c>
      <c r="B178" t="str">
        <f>Hyperlink("https://www.diodes.com/assets/Datasheets/RS1KP1M.pdf","RS1KP1M Datasheet")</f>
        <v>RS1KP1M Datasheet</v>
      </c>
      <c r="C178" t="s">
        <v>91</v>
      </c>
      <c r="D178" t="s">
        <v>18</v>
      </c>
      <c r="E178" t="s">
        <v>19</v>
      </c>
      <c r="F178" t="s">
        <v>20</v>
      </c>
      <c r="G178" t="s">
        <v>21</v>
      </c>
      <c r="H178">
        <v>1</v>
      </c>
      <c r="I178">
        <v>25</v>
      </c>
      <c r="J178">
        <v>800</v>
      </c>
      <c r="K178">
        <v>1.35</v>
      </c>
      <c r="L178">
        <v>1</v>
      </c>
      <c r="M178">
        <v>10</v>
      </c>
      <c r="N178">
        <v>800</v>
      </c>
      <c r="O178">
        <v>500</v>
      </c>
      <c r="P178">
        <v>6</v>
      </c>
      <c r="Q178" t="s">
        <v>25</v>
      </c>
    </row>
    <row r="179" spans="1:17">
      <c r="A179" t="str">
        <f>Hyperlink("https://www.diodes.com/part/view/RS1M","RS1M")</f>
        <v>RS1M</v>
      </c>
      <c r="B179" t="str">
        <f>Hyperlink("https://www.diodes.com/assets/Datasheets/ds15002.pdf","RS1M Datasheet")</f>
        <v>RS1M Datasheet</v>
      </c>
      <c r="C179" t="s">
        <v>17</v>
      </c>
      <c r="D179" t="s">
        <v>18</v>
      </c>
      <c r="E179" t="s">
        <v>19</v>
      </c>
      <c r="F179" t="s">
        <v>20</v>
      </c>
      <c r="G179" t="s">
        <v>21</v>
      </c>
      <c r="H179">
        <v>1</v>
      </c>
      <c r="I179">
        <v>30</v>
      </c>
      <c r="J179">
        <v>1000</v>
      </c>
      <c r="K179">
        <v>1.3</v>
      </c>
      <c r="L179">
        <v>1</v>
      </c>
      <c r="M179">
        <v>5</v>
      </c>
      <c r="N179">
        <v>1000</v>
      </c>
      <c r="O179">
        <v>500</v>
      </c>
      <c r="P179">
        <v>15</v>
      </c>
      <c r="Q179" t="s">
        <v>43</v>
      </c>
    </row>
    <row r="180" spans="1:17">
      <c r="A180" t="str">
        <f>Hyperlink("https://www.diodes.com/part/view/RS1MB","RS1MB")</f>
        <v>RS1MB</v>
      </c>
      <c r="B180" t="str">
        <f>Hyperlink("https://www.diodes.com/assets/Datasheets/ds15002.pdf","RS1MB Datasheet")</f>
        <v>RS1MB Datasheet</v>
      </c>
      <c r="C180" t="s">
        <v>17</v>
      </c>
      <c r="D180" t="s">
        <v>18</v>
      </c>
      <c r="E180" t="s">
        <v>19</v>
      </c>
      <c r="F180" t="s">
        <v>20</v>
      </c>
      <c r="G180" t="s">
        <v>21</v>
      </c>
      <c r="H180">
        <v>1</v>
      </c>
      <c r="I180">
        <v>30</v>
      </c>
      <c r="J180">
        <v>1000</v>
      </c>
      <c r="K180">
        <v>1.3</v>
      </c>
      <c r="L180">
        <v>1</v>
      </c>
      <c r="M180">
        <v>5</v>
      </c>
      <c r="N180">
        <v>1000</v>
      </c>
      <c r="O180">
        <v>500</v>
      </c>
      <c r="P180">
        <v>15</v>
      </c>
      <c r="Q180" t="s">
        <v>49</v>
      </c>
    </row>
    <row r="181" spans="1:17">
      <c r="A181" t="str">
        <f>Hyperlink("https://www.diodes.com/part/view/RS1MDF","RS1MDF")</f>
        <v>RS1MDF</v>
      </c>
      <c r="B181" t="str">
        <f>Hyperlink("https://www.diodes.com/assets/Datasheets/RS1MDF.pdf","RS1MDF Datasheet")</f>
        <v>RS1MDF Datasheet</v>
      </c>
      <c r="C181" t="s">
        <v>64</v>
      </c>
      <c r="D181" t="s">
        <v>18</v>
      </c>
      <c r="E181" t="s">
        <v>27</v>
      </c>
      <c r="F181" t="s">
        <v>20</v>
      </c>
      <c r="G181" t="s">
        <v>21</v>
      </c>
      <c r="H181">
        <v>1</v>
      </c>
      <c r="I181">
        <v>30</v>
      </c>
      <c r="J181">
        <v>1000</v>
      </c>
      <c r="K181">
        <v>1.3</v>
      </c>
      <c r="L181">
        <v>1</v>
      </c>
      <c r="M181">
        <v>5</v>
      </c>
      <c r="N181">
        <v>1000</v>
      </c>
      <c r="O181">
        <v>500</v>
      </c>
      <c r="P181">
        <v>5</v>
      </c>
      <c r="Q181" t="s">
        <v>73</v>
      </c>
    </row>
    <row r="182" spans="1:17">
      <c r="A182" t="str">
        <f>Hyperlink("https://www.diodes.com/part/view/RS1MDFQ","RS1MDFQ")</f>
        <v>RS1MDFQ</v>
      </c>
      <c r="B182" t="str">
        <f>Hyperlink("https://www.diodes.com/assets/Datasheets/RS1MDFQ.pdf","RS1MDFQ Datasheet")</f>
        <v>RS1MDFQ Datasheet</v>
      </c>
      <c r="C182" t="s">
        <v>64</v>
      </c>
      <c r="D182" t="s">
        <v>33</v>
      </c>
      <c r="E182" t="s">
        <v>27</v>
      </c>
      <c r="F182" t="s">
        <v>20</v>
      </c>
      <c r="G182" t="s">
        <v>21</v>
      </c>
      <c r="H182">
        <v>1</v>
      </c>
      <c r="I182">
        <v>30</v>
      </c>
      <c r="J182">
        <v>1000</v>
      </c>
      <c r="K182">
        <v>1.3</v>
      </c>
      <c r="L182">
        <v>1</v>
      </c>
      <c r="M182">
        <v>5</v>
      </c>
      <c r="N182">
        <v>1000</v>
      </c>
      <c r="O182">
        <v>500</v>
      </c>
      <c r="P182">
        <v>5</v>
      </c>
      <c r="Q182" t="s">
        <v>73</v>
      </c>
    </row>
    <row r="183" spans="1:17">
      <c r="A183" t="str">
        <f>Hyperlink("https://www.diodes.com/part/view/RS1MEWF","RS1MEWF")</f>
        <v>RS1MEWF</v>
      </c>
      <c r="B183" t="str">
        <f>Hyperlink("https://www.diodes.com/assets/Datasheets/RS1MEWF.pdf","RS1MEWF Datasheet")</f>
        <v>RS1MEWF Datasheet</v>
      </c>
      <c r="C183" t="s">
        <v>64</v>
      </c>
      <c r="D183" t="s">
        <v>18</v>
      </c>
      <c r="E183" t="s">
        <v>27</v>
      </c>
      <c r="F183" t="s">
        <v>20</v>
      </c>
      <c r="G183" t="s">
        <v>21</v>
      </c>
      <c r="H183">
        <v>1</v>
      </c>
      <c r="I183">
        <v>30</v>
      </c>
      <c r="J183">
        <v>1000</v>
      </c>
      <c r="K183">
        <v>1.3</v>
      </c>
      <c r="L183">
        <v>1</v>
      </c>
      <c r="M183">
        <v>5</v>
      </c>
      <c r="N183">
        <v>1000</v>
      </c>
      <c r="O183">
        <v>500</v>
      </c>
      <c r="Q183" t="s">
        <v>92</v>
      </c>
    </row>
    <row r="184" spans="1:17">
      <c r="A184" t="str">
        <f>Hyperlink("https://www.diodes.com/part/view/RS1MEWFQ","RS1MEWFQ")</f>
        <v>RS1MEWFQ</v>
      </c>
      <c r="B184" t="str">
        <f>Hyperlink("https://www.diodes.com/assets/Datasheets/RS1MEWFQ.pdf","RS1MEWFQ Datasheet")</f>
        <v>RS1MEWFQ Datasheet</v>
      </c>
      <c r="C184" t="s">
        <v>93</v>
      </c>
      <c r="D184" t="s">
        <v>33</v>
      </c>
      <c r="E184" t="s">
        <v>27</v>
      </c>
      <c r="F184" t="s">
        <v>20</v>
      </c>
      <c r="G184" t="s">
        <v>21</v>
      </c>
      <c r="H184">
        <v>1</v>
      </c>
      <c r="I184">
        <v>30</v>
      </c>
      <c r="J184">
        <v>1000</v>
      </c>
      <c r="K184">
        <v>1.3</v>
      </c>
      <c r="L184">
        <v>1</v>
      </c>
      <c r="M184">
        <v>5</v>
      </c>
      <c r="N184">
        <v>1000</v>
      </c>
      <c r="O184">
        <v>500</v>
      </c>
      <c r="Q184" t="s">
        <v>92</v>
      </c>
    </row>
    <row r="185" spans="1:17">
      <c r="A185" t="str">
        <f>Hyperlink("https://www.diodes.com/part/view/RS1MSWFM","RS1MSWFM")</f>
        <v>RS1MSWFM</v>
      </c>
      <c r="B185" t="str">
        <f>Hyperlink("https://www.diodes.com/assets/Datasheets/RS1MSWFM.pdf","RS1MSWFM Datasheet")</f>
        <v>RS1MSWFM Datasheet</v>
      </c>
      <c r="C185" t="s">
        <v>64</v>
      </c>
      <c r="D185" t="s">
        <v>18</v>
      </c>
      <c r="E185" t="s">
        <v>27</v>
      </c>
      <c r="F185" t="s">
        <v>20</v>
      </c>
      <c r="G185" t="s">
        <v>21</v>
      </c>
      <c r="H185">
        <v>1</v>
      </c>
      <c r="I185">
        <v>25</v>
      </c>
      <c r="J185">
        <v>1000</v>
      </c>
      <c r="K185">
        <v>1.3</v>
      </c>
      <c r="L185">
        <v>1</v>
      </c>
      <c r="M185">
        <v>10</v>
      </c>
      <c r="N185">
        <v>1000</v>
      </c>
      <c r="O185">
        <v>500</v>
      </c>
      <c r="P185">
        <v>3</v>
      </c>
      <c r="Q185" t="s">
        <v>94</v>
      </c>
    </row>
    <row r="186" spans="1:17">
      <c r="A186" t="str">
        <f>Hyperlink("https://www.diodes.com/part/view/RS1MSWFMQ","RS1MSWFMQ")</f>
        <v>RS1MSWFMQ</v>
      </c>
      <c r="B186" t="str">
        <f>Hyperlink("https://www.diodes.com/assets/Datasheets/RS1MSWFMQ.pdf","RS1MSWFMQ Datasheet")</f>
        <v>RS1MSWFMQ Datasheet</v>
      </c>
      <c r="C186" t="s">
        <v>64</v>
      </c>
      <c r="D186" t="s">
        <v>33</v>
      </c>
      <c r="E186" t="s">
        <v>27</v>
      </c>
      <c r="F186" t="s">
        <v>20</v>
      </c>
      <c r="G186" t="s">
        <v>21</v>
      </c>
      <c r="H186">
        <v>1</v>
      </c>
      <c r="I186">
        <v>25</v>
      </c>
      <c r="J186">
        <v>1000</v>
      </c>
      <c r="K186">
        <v>1.3</v>
      </c>
      <c r="L186">
        <v>1</v>
      </c>
      <c r="M186">
        <v>10</v>
      </c>
      <c r="N186">
        <v>1000</v>
      </c>
      <c r="O186">
        <v>500</v>
      </c>
      <c r="P186">
        <v>3</v>
      </c>
      <c r="Q186" t="s">
        <v>94</v>
      </c>
    </row>
    <row r="187" spans="1:17">
      <c r="A187" t="str">
        <f>Hyperlink("https://www.diodes.com/part/view/RS1MWF","RS1MWF")</f>
        <v>RS1MWF</v>
      </c>
      <c r="B187" t="str">
        <f>Hyperlink("https://www.diodes.com/assets/Datasheets/RS1MWF.pdf","RS1MWF Datasheet")</f>
        <v>RS1MWF Datasheet</v>
      </c>
      <c r="D187" t="s">
        <v>18</v>
      </c>
      <c r="E187" t="s">
        <v>27</v>
      </c>
      <c r="F187" t="s">
        <v>20</v>
      </c>
      <c r="G187" t="s">
        <v>21</v>
      </c>
      <c r="H187">
        <v>1</v>
      </c>
      <c r="I187">
        <v>30</v>
      </c>
      <c r="J187">
        <v>1000</v>
      </c>
      <c r="K187">
        <v>1.3</v>
      </c>
      <c r="L187">
        <v>1</v>
      </c>
      <c r="M187">
        <v>5</v>
      </c>
      <c r="N187">
        <v>1000</v>
      </c>
      <c r="O187">
        <v>500</v>
      </c>
      <c r="P187">
        <v>8</v>
      </c>
      <c r="Q187" t="s">
        <v>92</v>
      </c>
    </row>
    <row r="188" spans="1:17">
      <c r="A188" t="str">
        <f>Hyperlink("https://www.diodes.com/part/view/RS2A","RS2A")</f>
        <v>RS2A</v>
      </c>
      <c r="B188" t="str">
        <f>Hyperlink("https://www.diodes.com/assets/Datasheets/ds15004.pdf","RS2A Datasheet")</f>
        <v>RS2A Datasheet</v>
      </c>
      <c r="C188" t="s">
        <v>17</v>
      </c>
      <c r="D188" t="s">
        <v>18</v>
      </c>
      <c r="E188" t="s">
        <v>19</v>
      </c>
      <c r="F188" t="s">
        <v>20</v>
      </c>
      <c r="G188" t="s">
        <v>21</v>
      </c>
      <c r="H188">
        <v>1.5</v>
      </c>
      <c r="I188">
        <v>50</v>
      </c>
      <c r="J188">
        <v>50</v>
      </c>
      <c r="K188">
        <v>1.3</v>
      </c>
      <c r="L188">
        <v>1.5</v>
      </c>
      <c r="M188">
        <v>5</v>
      </c>
      <c r="N188">
        <v>50</v>
      </c>
      <c r="O188">
        <v>150</v>
      </c>
      <c r="P188">
        <v>30</v>
      </c>
      <c r="Q188" t="s">
        <v>49</v>
      </c>
    </row>
    <row r="189" spans="1:17">
      <c r="A189" t="str">
        <f>Hyperlink("https://www.diodes.com/part/view/RS2AA","RS2AA")</f>
        <v>RS2AA</v>
      </c>
      <c r="B189" t="str">
        <f>Hyperlink("https://www.diodes.com/assets/Datasheets/ds15004.pdf","RS2AA Datasheet")</f>
        <v>RS2AA Datasheet</v>
      </c>
      <c r="C189" t="s">
        <v>17</v>
      </c>
      <c r="D189" t="s">
        <v>18</v>
      </c>
      <c r="E189" t="s">
        <v>19</v>
      </c>
      <c r="F189" t="s">
        <v>20</v>
      </c>
      <c r="G189" t="s">
        <v>21</v>
      </c>
      <c r="H189">
        <v>1.5</v>
      </c>
      <c r="I189">
        <v>50</v>
      </c>
      <c r="J189">
        <v>50</v>
      </c>
      <c r="K189">
        <v>1.3</v>
      </c>
      <c r="L189">
        <v>1.5</v>
      </c>
      <c r="M189">
        <v>5</v>
      </c>
      <c r="N189">
        <v>50</v>
      </c>
      <c r="O189">
        <v>150</v>
      </c>
      <c r="P189">
        <v>30</v>
      </c>
      <c r="Q189" t="s">
        <v>43</v>
      </c>
    </row>
    <row r="190" spans="1:17">
      <c r="A190" t="str">
        <f>Hyperlink("https://www.diodes.com/part/view/RS2B","RS2B")</f>
        <v>RS2B</v>
      </c>
      <c r="B190" t="str">
        <f>Hyperlink("https://www.diodes.com/assets/Datasheets/ds15004.pdf","RS2B Datasheet")</f>
        <v>RS2B Datasheet</v>
      </c>
      <c r="C190" t="s">
        <v>17</v>
      </c>
      <c r="D190" t="s">
        <v>18</v>
      </c>
      <c r="E190" t="s">
        <v>19</v>
      </c>
      <c r="F190" t="s">
        <v>20</v>
      </c>
      <c r="G190" t="s">
        <v>21</v>
      </c>
      <c r="H190">
        <v>1.5</v>
      </c>
      <c r="I190">
        <v>50</v>
      </c>
      <c r="J190">
        <v>100</v>
      </c>
      <c r="K190">
        <v>1.3</v>
      </c>
      <c r="L190">
        <v>1.5</v>
      </c>
      <c r="M190">
        <v>5</v>
      </c>
      <c r="N190">
        <v>100</v>
      </c>
      <c r="O190">
        <v>150</v>
      </c>
      <c r="P190">
        <v>30</v>
      </c>
      <c r="Q190" t="s">
        <v>49</v>
      </c>
    </row>
    <row r="191" spans="1:17">
      <c r="A191" t="str">
        <f>Hyperlink("https://www.diodes.com/part/view/RS2BA","RS2BA")</f>
        <v>RS2BA</v>
      </c>
      <c r="B191" t="str">
        <f>Hyperlink("https://www.diodes.com/assets/Datasheets/ds15004.pdf","RS2BA Datasheet")</f>
        <v>RS2BA Datasheet</v>
      </c>
      <c r="C191" t="s">
        <v>17</v>
      </c>
      <c r="D191" t="s">
        <v>18</v>
      </c>
      <c r="E191" t="s">
        <v>19</v>
      </c>
      <c r="F191" t="s">
        <v>20</v>
      </c>
      <c r="G191" t="s">
        <v>21</v>
      </c>
      <c r="H191">
        <v>1.5</v>
      </c>
      <c r="I191">
        <v>50</v>
      </c>
      <c r="J191">
        <v>100</v>
      </c>
      <c r="K191">
        <v>1.3</v>
      </c>
      <c r="L191">
        <v>1.5</v>
      </c>
      <c r="M191">
        <v>5</v>
      </c>
      <c r="N191">
        <v>100</v>
      </c>
      <c r="O191">
        <v>150</v>
      </c>
      <c r="P191">
        <v>30</v>
      </c>
      <c r="Q191" t="s">
        <v>43</v>
      </c>
    </row>
    <row r="192" spans="1:17">
      <c r="A192" t="str">
        <f>Hyperlink("https://www.diodes.com/part/view/RS2D","RS2D")</f>
        <v>RS2D</v>
      </c>
      <c r="B192" t="str">
        <f>Hyperlink("https://www.diodes.com/assets/Datasheets/ds15004.pdf","RS2D Datasheet")</f>
        <v>RS2D Datasheet</v>
      </c>
      <c r="C192" t="s">
        <v>17</v>
      </c>
      <c r="D192" t="s">
        <v>18</v>
      </c>
      <c r="E192" t="s">
        <v>19</v>
      </c>
      <c r="F192" t="s">
        <v>20</v>
      </c>
      <c r="G192" t="s">
        <v>21</v>
      </c>
      <c r="H192">
        <v>1.5</v>
      </c>
      <c r="I192">
        <v>50</v>
      </c>
      <c r="J192">
        <v>200</v>
      </c>
      <c r="K192">
        <v>1.3</v>
      </c>
      <c r="L192">
        <v>1.5</v>
      </c>
      <c r="M192">
        <v>5</v>
      </c>
      <c r="N192">
        <v>200</v>
      </c>
      <c r="O192">
        <v>150</v>
      </c>
      <c r="P192">
        <v>30</v>
      </c>
      <c r="Q192" t="s">
        <v>49</v>
      </c>
    </row>
    <row r="193" spans="1:17">
      <c r="A193" t="str">
        <f>Hyperlink("https://www.diodes.com/part/view/RS2DA","RS2DA")</f>
        <v>RS2DA</v>
      </c>
      <c r="B193" t="str">
        <f>Hyperlink("https://www.diodes.com/assets/Datasheets/ds15004.pdf","RS2DA Datasheet")</f>
        <v>RS2DA Datasheet</v>
      </c>
      <c r="C193" t="s">
        <v>17</v>
      </c>
      <c r="D193" t="s">
        <v>18</v>
      </c>
      <c r="E193" t="s">
        <v>19</v>
      </c>
      <c r="F193" t="s">
        <v>20</v>
      </c>
      <c r="G193" t="s">
        <v>21</v>
      </c>
      <c r="H193">
        <v>1.5</v>
      </c>
      <c r="I193">
        <v>50</v>
      </c>
      <c r="J193">
        <v>200</v>
      </c>
      <c r="K193">
        <v>1.3</v>
      </c>
      <c r="L193">
        <v>1.5</v>
      </c>
      <c r="M193">
        <v>5</v>
      </c>
      <c r="N193">
        <v>200</v>
      </c>
      <c r="O193">
        <v>150</v>
      </c>
      <c r="P193">
        <v>30</v>
      </c>
      <c r="Q193" t="s">
        <v>43</v>
      </c>
    </row>
    <row r="194" spans="1:17">
      <c r="A194" t="str">
        <f>Hyperlink("https://www.diodes.com/part/view/RS2G","RS2G")</f>
        <v>RS2G</v>
      </c>
      <c r="B194" t="str">
        <f>Hyperlink("https://www.diodes.com/assets/Datasheets/ds15004.pdf","RS2G Datasheet")</f>
        <v>RS2G Datasheet</v>
      </c>
      <c r="C194" t="s">
        <v>17</v>
      </c>
      <c r="D194" t="s">
        <v>18</v>
      </c>
      <c r="E194" t="s">
        <v>19</v>
      </c>
      <c r="F194" t="s">
        <v>20</v>
      </c>
      <c r="G194" t="s">
        <v>21</v>
      </c>
      <c r="H194">
        <v>1.5</v>
      </c>
      <c r="I194">
        <v>50</v>
      </c>
      <c r="J194">
        <v>400</v>
      </c>
      <c r="K194">
        <v>1.3</v>
      </c>
      <c r="L194">
        <v>1.5</v>
      </c>
      <c r="M194">
        <v>5</v>
      </c>
      <c r="N194">
        <v>400</v>
      </c>
      <c r="O194">
        <v>150</v>
      </c>
      <c r="P194">
        <v>30</v>
      </c>
      <c r="Q194" t="s">
        <v>49</v>
      </c>
    </row>
    <row r="195" spans="1:17">
      <c r="A195" t="str">
        <f>Hyperlink("https://www.diodes.com/part/view/RS2GA","RS2GA")</f>
        <v>RS2GA</v>
      </c>
      <c r="B195" t="str">
        <f>Hyperlink("https://www.diodes.com/assets/Datasheets/ds15004.pdf","RS2GA Datasheet")</f>
        <v>RS2GA Datasheet</v>
      </c>
      <c r="C195" t="s">
        <v>17</v>
      </c>
      <c r="D195" t="s">
        <v>18</v>
      </c>
      <c r="E195" t="s">
        <v>19</v>
      </c>
      <c r="F195" t="s">
        <v>20</v>
      </c>
      <c r="G195" t="s">
        <v>21</v>
      </c>
      <c r="H195">
        <v>1.5</v>
      </c>
      <c r="I195">
        <v>50</v>
      </c>
      <c r="J195">
        <v>400</v>
      </c>
      <c r="K195">
        <v>1.3</v>
      </c>
      <c r="L195">
        <v>1.5</v>
      </c>
      <c r="M195">
        <v>5</v>
      </c>
      <c r="N195">
        <v>400</v>
      </c>
      <c r="O195">
        <v>150</v>
      </c>
      <c r="P195">
        <v>30</v>
      </c>
      <c r="Q195" t="s">
        <v>43</v>
      </c>
    </row>
    <row r="196" spans="1:17">
      <c r="A196" t="str">
        <f>Hyperlink("https://www.diodes.com/part/view/RS2J","RS2J")</f>
        <v>RS2J</v>
      </c>
      <c r="B196" t="str">
        <f>Hyperlink("https://www.diodes.com/assets/Datasheets/ds15004.pdf","RS2J Datasheet")</f>
        <v>RS2J Datasheet</v>
      </c>
      <c r="C196" t="s">
        <v>17</v>
      </c>
      <c r="D196" t="s">
        <v>18</v>
      </c>
      <c r="E196" t="s">
        <v>19</v>
      </c>
      <c r="F196" t="s">
        <v>20</v>
      </c>
      <c r="G196" t="s">
        <v>21</v>
      </c>
      <c r="H196">
        <v>1.5</v>
      </c>
      <c r="I196">
        <v>50</v>
      </c>
      <c r="J196">
        <v>600</v>
      </c>
      <c r="K196">
        <v>1.3</v>
      </c>
      <c r="L196">
        <v>1.5</v>
      </c>
      <c r="M196">
        <v>5</v>
      </c>
      <c r="N196">
        <v>600</v>
      </c>
      <c r="O196">
        <v>250</v>
      </c>
      <c r="P196">
        <v>30</v>
      </c>
      <c r="Q196" t="s">
        <v>49</v>
      </c>
    </row>
    <row r="197" spans="1:17">
      <c r="A197" t="str">
        <f>Hyperlink("https://www.diodes.com/part/view/RS2JA","RS2JA")</f>
        <v>RS2JA</v>
      </c>
      <c r="B197" t="str">
        <f>Hyperlink("https://www.diodes.com/assets/Datasheets/ds15004.pdf","RS2JA Datasheet")</f>
        <v>RS2JA Datasheet</v>
      </c>
      <c r="C197" t="s">
        <v>17</v>
      </c>
      <c r="D197" t="s">
        <v>18</v>
      </c>
      <c r="E197" t="s">
        <v>19</v>
      </c>
      <c r="F197" t="s">
        <v>20</v>
      </c>
      <c r="G197" t="s">
        <v>21</v>
      </c>
      <c r="H197">
        <v>1.5</v>
      </c>
      <c r="I197">
        <v>50</v>
      </c>
      <c r="J197">
        <v>600</v>
      </c>
      <c r="K197">
        <v>1.3</v>
      </c>
      <c r="L197">
        <v>1.5</v>
      </c>
      <c r="M197">
        <v>5</v>
      </c>
      <c r="N197">
        <v>600</v>
      </c>
      <c r="O197">
        <v>250</v>
      </c>
      <c r="P197">
        <v>30</v>
      </c>
      <c r="Q197" t="s">
        <v>43</v>
      </c>
    </row>
    <row r="198" spans="1:17">
      <c r="A198" t="str">
        <f>Hyperlink("https://www.diodes.com/part/view/RS2K","RS2K")</f>
        <v>RS2K</v>
      </c>
      <c r="B198" t="str">
        <f>Hyperlink("https://www.diodes.com/assets/Datasheets/ds15004.pdf","RS2K Datasheet")</f>
        <v>RS2K Datasheet</v>
      </c>
      <c r="C198" t="s">
        <v>17</v>
      </c>
      <c r="D198" t="s">
        <v>18</v>
      </c>
      <c r="E198" t="s">
        <v>19</v>
      </c>
      <c r="F198" t="s">
        <v>20</v>
      </c>
      <c r="G198" t="s">
        <v>21</v>
      </c>
      <c r="H198">
        <v>1.5</v>
      </c>
      <c r="I198">
        <v>50</v>
      </c>
      <c r="J198">
        <v>800</v>
      </c>
      <c r="K198">
        <v>1.3</v>
      </c>
      <c r="L198">
        <v>1.5</v>
      </c>
      <c r="M198">
        <v>5</v>
      </c>
      <c r="N198">
        <v>800</v>
      </c>
      <c r="O198">
        <v>500</v>
      </c>
      <c r="P198">
        <v>30</v>
      </c>
      <c r="Q198" t="s">
        <v>49</v>
      </c>
    </row>
    <row r="199" spans="1:17">
      <c r="A199" t="str">
        <f>Hyperlink("https://www.diodes.com/part/view/RS2KA","RS2KA")</f>
        <v>RS2KA</v>
      </c>
      <c r="B199" t="str">
        <f>Hyperlink("https://www.diodes.com/assets/Datasheets/ds15004.pdf","RS2KA Datasheet")</f>
        <v>RS2KA Datasheet</v>
      </c>
      <c r="C199" t="s">
        <v>17</v>
      </c>
      <c r="D199" t="s">
        <v>18</v>
      </c>
      <c r="E199" t="s">
        <v>19</v>
      </c>
      <c r="F199" t="s">
        <v>20</v>
      </c>
      <c r="G199" t="s">
        <v>21</v>
      </c>
      <c r="H199">
        <v>1.5</v>
      </c>
      <c r="I199">
        <v>50</v>
      </c>
      <c r="J199">
        <v>800</v>
      </c>
      <c r="K199">
        <v>1.3</v>
      </c>
      <c r="L199">
        <v>1.5</v>
      </c>
      <c r="M199">
        <v>5</v>
      </c>
      <c r="N199">
        <v>800</v>
      </c>
      <c r="O199">
        <v>500</v>
      </c>
      <c r="P199">
        <v>30</v>
      </c>
      <c r="Q199" t="s">
        <v>43</v>
      </c>
    </row>
    <row r="200" spans="1:17">
      <c r="A200" t="str">
        <f>Hyperlink("https://www.diodes.com/part/view/RS2M","RS2M")</f>
        <v>RS2M</v>
      </c>
      <c r="B200" t="str">
        <f>Hyperlink("https://www.diodes.com/assets/Datasheets/ds15004.pdf","RS2M Datasheet")</f>
        <v>RS2M Datasheet</v>
      </c>
      <c r="C200" t="s">
        <v>17</v>
      </c>
      <c r="D200" t="s">
        <v>18</v>
      </c>
      <c r="E200" t="s">
        <v>19</v>
      </c>
      <c r="F200" t="s">
        <v>20</v>
      </c>
      <c r="G200" t="s">
        <v>21</v>
      </c>
      <c r="H200">
        <v>1.5</v>
      </c>
      <c r="I200">
        <v>50</v>
      </c>
      <c r="J200">
        <v>1000</v>
      </c>
      <c r="K200">
        <v>1.3</v>
      </c>
      <c r="L200">
        <v>1.5</v>
      </c>
      <c r="M200">
        <v>5</v>
      </c>
      <c r="N200">
        <v>1000</v>
      </c>
      <c r="O200">
        <v>500</v>
      </c>
      <c r="P200">
        <v>30</v>
      </c>
      <c r="Q200" t="s">
        <v>49</v>
      </c>
    </row>
    <row r="201" spans="1:17">
      <c r="A201" t="str">
        <f>Hyperlink("https://www.diodes.com/part/view/RS2MA","RS2MA")</f>
        <v>RS2MA</v>
      </c>
      <c r="B201" t="str">
        <f>Hyperlink("https://www.diodes.com/assets/Datasheets/ds15004.pdf","RS2MA Datasheet")</f>
        <v>RS2MA Datasheet</v>
      </c>
      <c r="C201" t="s">
        <v>17</v>
      </c>
      <c r="D201" t="s">
        <v>18</v>
      </c>
      <c r="E201" t="s">
        <v>19</v>
      </c>
      <c r="F201" t="s">
        <v>20</v>
      </c>
      <c r="G201" t="s">
        <v>21</v>
      </c>
      <c r="H201">
        <v>1.5</v>
      </c>
      <c r="I201">
        <v>50</v>
      </c>
      <c r="J201">
        <v>1000</v>
      </c>
      <c r="K201">
        <v>1.3</v>
      </c>
      <c r="L201">
        <v>1.5</v>
      </c>
      <c r="M201">
        <v>5</v>
      </c>
      <c r="N201">
        <v>1000</v>
      </c>
      <c r="O201">
        <v>500</v>
      </c>
      <c r="P201">
        <v>30</v>
      </c>
      <c r="Q201" t="s">
        <v>43</v>
      </c>
    </row>
    <row r="202" spans="1:17">
      <c r="A202" t="str">
        <f>Hyperlink("https://www.diodes.com/part/view/RS3A","RS3A")</f>
        <v>RS3A</v>
      </c>
      <c r="B202" t="str">
        <f>Hyperlink("https://www.diodes.com/assets/Datasheets/ds15005.pdf","RS3A Datasheet")</f>
        <v>RS3A Datasheet</v>
      </c>
      <c r="C202" t="s">
        <v>17</v>
      </c>
      <c r="D202" t="s">
        <v>18</v>
      </c>
      <c r="E202" t="s">
        <v>19</v>
      </c>
      <c r="F202" t="s">
        <v>20</v>
      </c>
      <c r="G202" t="s">
        <v>21</v>
      </c>
      <c r="H202">
        <v>3</v>
      </c>
      <c r="I202">
        <v>100</v>
      </c>
      <c r="J202">
        <v>50</v>
      </c>
      <c r="K202">
        <v>1.3</v>
      </c>
      <c r="L202">
        <v>3</v>
      </c>
      <c r="M202">
        <v>5</v>
      </c>
      <c r="N202">
        <v>50</v>
      </c>
      <c r="O202">
        <v>150</v>
      </c>
      <c r="P202">
        <v>50</v>
      </c>
      <c r="Q202" t="s">
        <v>51</v>
      </c>
    </row>
    <row r="203" spans="1:17">
      <c r="A203" t="str">
        <f>Hyperlink("https://www.diodes.com/part/view/RS3AB","RS3AB")</f>
        <v>RS3AB</v>
      </c>
      <c r="B203" t="str">
        <f>Hyperlink("https://www.diodes.com/assets/Datasheets/ds15005.pdf","RS3AB Datasheet")</f>
        <v>RS3AB Datasheet</v>
      </c>
      <c r="C203" t="s">
        <v>17</v>
      </c>
      <c r="D203" t="s">
        <v>18</v>
      </c>
      <c r="E203" t="s">
        <v>19</v>
      </c>
      <c r="F203" t="s">
        <v>20</v>
      </c>
      <c r="G203" t="s">
        <v>21</v>
      </c>
      <c r="H203">
        <v>3</v>
      </c>
      <c r="I203">
        <v>100</v>
      </c>
      <c r="J203">
        <v>50</v>
      </c>
      <c r="K203">
        <v>1.3</v>
      </c>
      <c r="L203">
        <v>3</v>
      </c>
      <c r="M203">
        <v>5</v>
      </c>
      <c r="N203">
        <v>50</v>
      </c>
      <c r="O203">
        <v>150</v>
      </c>
      <c r="P203">
        <v>50</v>
      </c>
      <c r="Q203" t="s">
        <v>49</v>
      </c>
    </row>
    <row r="204" spans="1:17">
      <c r="A204" t="str">
        <f>Hyperlink("https://www.diodes.com/part/view/RS3B","RS3B")</f>
        <v>RS3B</v>
      </c>
      <c r="B204" t="str">
        <f>Hyperlink("https://www.diodes.com/assets/Datasheets/ds15005.pdf","RS3B Datasheet")</f>
        <v>RS3B Datasheet</v>
      </c>
      <c r="C204" t="s">
        <v>17</v>
      </c>
      <c r="D204" t="s">
        <v>18</v>
      </c>
      <c r="E204" t="s">
        <v>19</v>
      </c>
      <c r="F204" t="s">
        <v>20</v>
      </c>
      <c r="G204" t="s">
        <v>21</v>
      </c>
      <c r="H204">
        <v>3</v>
      </c>
      <c r="I204">
        <v>100</v>
      </c>
      <c r="J204">
        <v>100</v>
      </c>
      <c r="K204">
        <v>1.3</v>
      </c>
      <c r="L204">
        <v>3</v>
      </c>
      <c r="M204">
        <v>5</v>
      </c>
      <c r="N204">
        <v>100</v>
      </c>
      <c r="O204">
        <v>150</v>
      </c>
      <c r="P204">
        <v>50</v>
      </c>
      <c r="Q204" t="s">
        <v>51</v>
      </c>
    </row>
    <row r="205" spans="1:17">
      <c r="A205" t="str">
        <f>Hyperlink("https://www.diodes.com/part/view/RS3BB","RS3BB")</f>
        <v>RS3BB</v>
      </c>
      <c r="B205" t="str">
        <f>Hyperlink("https://www.diodes.com/assets/Datasheets/ds15005.pdf","RS3BB Datasheet")</f>
        <v>RS3BB Datasheet</v>
      </c>
      <c r="C205" t="s">
        <v>17</v>
      </c>
      <c r="D205" t="s">
        <v>18</v>
      </c>
      <c r="E205" t="s">
        <v>19</v>
      </c>
      <c r="F205" t="s">
        <v>20</v>
      </c>
      <c r="G205" t="s">
        <v>21</v>
      </c>
      <c r="H205">
        <v>3</v>
      </c>
      <c r="I205">
        <v>100</v>
      </c>
      <c r="J205">
        <v>100</v>
      </c>
      <c r="K205">
        <v>1.3</v>
      </c>
      <c r="L205">
        <v>3</v>
      </c>
      <c r="M205">
        <v>5</v>
      </c>
      <c r="N205">
        <v>100</v>
      </c>
      <c r="O205">
        <v>150</v>
      </c>
      <c r="P205">
        <v>50</v>
      </c>
      <c r="Q205" t="s">
        <v>49</v>
      </c>
    </row>
    <row r="206" spans="1:17">
      <c r="A206" t="str">
        <f>Hyperlink("https://www.diodes.com/part/view/RS3D","RS3D")</f>
        <v>RS3D</v>
      </c>
      <c r="B206" t="str">
        <f>Hyperlink("https://www.diodes.com/assets/Datasheets/ds15005.pdf","RS3D Datasheet")</f>
        <v>RS3D Datasheet</v>
      </c>
      <c r="C206" t="s">
        <v>17</v>
      </c>
      <c r="D206" t="s">
        <v>18</v>
      </c>
      <c r="E206" t="s">
        <v>19</v>
      </c>
      <c r="F206" t="s">
        <v>20</v>
      </c>
      <c r="G206" t="s">
        <v>21</v>
      </c>
      <c r="H206">
        <v>3</v>
      </c>
      <c r="I206">
        <v>100</v>
      </c>
      <c r="J206">
        <v>200</v>
      </c>
      <c r="K206">
        <v>1.3</v>
      </c>
      <c r="L206">
        <v>3</v>
      </c>
      <c r="M206">
        <v>5</v>
      </c>
      <c r="N206">
        <v>200</v>
      </c>
      <c r="O206">
        <v>150</v>
      </c>
      <c r="P206">
        <v>50</v>
      </c>
      <c r="Q206" t="s">
        <v>51</v>
      </c>
    </row>
    <row r="207" spans="1:17">
      <c r="A207" t="str">
        <f>Hyperlink("https://www.diodes.com/part/view/RS3DB","RS3DB")</f>
        <v>RS3DB</v>
      </c>
      <c r="B207" t="str">
        <f>Hyperlink("https://www.diodes.com/assets/Datasheets/ds15005.pdf","RS3DB Datasheet")</f>
        <v>RS3DB Datasheet</v>
      </c>
      <c r="C207" t="s">
        <v>17</v>
      </c>
      <c r="D207" t="s">
        <v>18</v>
      </c>
      <c r="E207" t="s">
        <v>19</v>
      </c>
      <c r="F207" t="s">
        <v>20</v>
      </c>
      <c r="G207" t="s">
        <v>21</v>
      </c>
      <c r="H207">
        <v>3</v>
      </c>
      <c r="I207">
        <v>100</v>
      </c>
      <c r="J207">
        <v>200</v>
      </c>
      <c r="K207">
        <v>1.3</v>
      </c>
      <c r="L207">
        <v>3</v>
      </c>
      <c r="M207">
        <v>5</v>
      </c>
      <c r="N207">
        <v>200</v>
      </c>
      <c r="O207">
        <v>150</v>
      </c>
      <c r="P207">
        <v>50</v>
      </c>
      <c r="Q207" t="s">
        <v>49</v>
      </c>
    </row>
    <row r="208" spans="1:17">
      <c r="A208" t="str">
        <f>Hyperlink("https://www.diodes.com/part/view/RS3G","RS3G")</f>
        <v>RS3G</v>
      </c>
      <c r="B208" t="str">
        <f>Hyperlink("https://www.diodes.com/assets/Datasheets/ds15005.pdf","RS3G Datasheet")</f>
        <v>RS3G Datasheet</v>
      </c>
      <c r="C208" t="s">
        <v>17</v>
      </c>
      <c r="D208" t="s">
        <v>18</v>
      </c>
      <c r="E208" t="s">
        <v>19</v>
      </c>
      <c r="F208" t="s">
        <v>20</v>
      </c>
      <c r="G208" t="s">
        <v>21</v>
      </c>
      <c r="H208">
        <v>3</v>
      </c>
      <c r="I208">
        <v>100</v>
      </c>
      <c r="J208">
        <v>400</v>
      </c>
      <c r="K208">
        <v>1.3</v>
      </c>
      <c r="L208">
        <v>3</v>
      </c>
      <c r="M208">
        <v>5</v>
      </c>
      <c r="N208">
        <v>400</v>
      </c>
      <c r="O208">
        <v>150</v>
      </c>
      <c r="P208">
        <v>50</v>
      </c>
      <c r="Q208" t="s">
        <v>51</v>
      </c>
    </row>
    <row r="209" spans="1:17">
      <c r="A209" t="str">
        <f>Hyperlink("https://www.diodes.com/part/view/RS3GB","RS3GB")</f>
        <v>RS3GB</v>
      </c>
      <c r="B209" t="str">
        <f>Hyperlink("https://www.diodes.com/assets/Datasheets/ds15005.pdf","RS3GB Datasheet")</f>
        <v>RS3GB Datasheet</v>
      </c>
      <c r="C209" t="s">
        <v>17</v>
      </c>
      <c r="D209" t="s">
        <v>18</v>
      </c>
      <c r="E209" t="s">
        <v>19</v>
      </c>
      <c r="F209" t="s">
        <v>20</v>
      </c>
      <c r="G209" t="s">
        <v>21</v>
      </c>
      <c r="H209">
        <v>3</v>
      </c>
      <c r="I209">
        <v>100</v>
      </c>
      <c r="J209">
        <v>400</v>
      </c>
      <c r="K209">
        <v>1.3</v>
      </c>
      <c r="L209">
        <v>3</v>
      </c>
      <c r="M209">
        <v>5</v>
      </c>
      <c r="N209">
        <v>400</v>
      </c>
      <c r="O209">
        <v>150</v>
      </c>
      <c r="P209">
        <v>50</v>
      </c>
      <c r="Q209" t="s">
        <v>49</v>
      </c>
    </row>
    <row r="210" spans="1:17">
      <c r="A210" t="str">
        <f>Hyperlink("https://www.diodes.com/part/view/RS3J","RS3J")</f>
        <v>RS3J</v>
      </c>
      <c r="B210" t="str">
        <f>Hyperlink("https://www.diodes.com/assets/Datasheets/ds15005.pdf","RS3J Datasheet")</f>
        <v>RS3J Datasheet</v>
      </c>
      <c r="C210" t="s">
        <v>17</v>
      </c>
      <c r="D210" t="s">
        <v>18</v>
      </c>
      <c r="E210" t="s">
        <v>19</v>
      </c>
      <c r="F210" t="s">
        <v>20</v>
      </c>
      <c r="G210" t="s">
        <v>21</v>
      </c>
      <c r="H210">
        <v>3</v>
      </c>
      <c r="I210">
        <v>100</v>
      </c>
      <c r="J210">
        <v>600</v>
      </c>
      <c r="K210">
        <v>1.3</v>
      </c>
      <c r="L210">
        <v>3</v>
      </c>
      <c r="M210">
        <v>5</v>
      </c>
      <c r="N210">
        <v>600</v>
      </c>
      <c r="O210">
        <v>250</v>
      </c>
      <c r="P210">
        <v>50</v>
      </c>
      <c r="Q210" t="s">
        <v>51</v>
      </c>
    </row>
    <row r="211" spans="1:17">
      <c r="A211" t="str">
        <f>Hyperlink("https://www.diodes.com/part/view/RS3JB","RS3JB")</f>
        <v>RS3JB</v>
      </c>
      <c r="B211" t="str">
        <f>Hyperlink("https://www.diodes.com/assets/Datasheets/ds15005.pdf","RS3JB Datasheet")</f>
        <v>RS3JB Datasheet</v>
      </c>
      <c r="C211" t="s">
        <v>17</v>
      </c>
      <c r="D211" t="s">
        <v>18</v>
      </c>
      <c r="E211" t="s">
        <v>19</v>
      </c>
      <c r="F211" t="s">
        <v>20</v>
      </c>
      <c r="G211" t="s">
        <v>21</v>
      </c>
      <c r="H211">
        <v>3</v>
      </c>
      <c r="I211">
        <v>100</v>
      </c>
      <c r="J211">
        <v>600</v>
      </c>
      <c r="K211">
        <v>1.3</v>
      </c>
      <c r="L211">
        <v>3</v>
      </c>
      <c r="M211">
        <v>5</v>
      </c>
      <c r="N211">
        <v>600</v>
      </c>
      <c r="O211">
        <v>250</v>
      </c>
      <c r="P211">
        <v>50</v>
      </c>
      <c r="Q211" t="s">
        <v>49</v>
      </c>
    </row>
    <row r="212" spans="1:17">
      <c r="A212" t="str">
        <f>Hyperlink("https://www.diodes.com/part/view/RS3K","RS3K")</f>
        <v>RS3K</v>
      </c>
      <c r="B212" t="str">
        <f>Hyperlink("https://www.diodes.com/assets/Datasheets/ds15005.pdf","RS3K Datasheet")</f>
        <v>RS3K Datasheet</v>
      </c>
      <c r="C212" t="s">
        <v>17</v>
      </c>
      <c r="D212" t="s">
        <v>18</v>
      </c>
      <c r="E212" t="s">
        <v>19</v>
      </c>
      <c r="F212" t="s">
        <v>20</v>
      </c>
      <c r="G212" t="s">
        <v>21</v>
      </c>
      <c r="H212">
        <v>3</v>
      </c>
      <c r="I212">
        <v>100</v>
      </c>
      <c r="J212">
        <v>800</v>
      </c>
      <c r="K212">
        <v>1.3</v>
      </c>
      <c r="L212">
        <v>3</v>
      </c>
      <c r="M212">
        <v>5</v>
      </c>
      <c r="N212">
        <v>800</v>
      </c>
      <c r="O212">
        <v>500</v>
      </c>
      <c r="P212">
        <v>50</v>
      </c>
      <c r="Q212" t="s">
        <v>51</v>
      </c>
    </row>
    <row r="213" spans="1:17">
      <c r="A213" t="str">
        <f>Hyperlink("https://www.diodes.com/part/view/RS3KB","RS3KB")</f>
        <v>RS3KB</v>
      </c>
      <c r="B213" t="str">
        <f>Hyperlink("https://www.diodes.com/assets/Datasheets/ds15005.pdf","RS3KB Datasheet")</f>
        <v>RS3KB Datasheet</v>
      </c>
      <c r="C213" t="s">
        <v>17</v>
      </c>
      <c r="D213" t="s">
        <v>18</v>
      </c>
      <c r="E213" t="s">
        <v>19</v>
      </c>
      <c r="F213" t="s">
        <v>20</v>
      </c>
      <c r="G213" t="s">
        <v>21</v>
      </c>
      <c r="H213">
        <v>3</v>
      </c>
      <c r="I213">
        <v>100</v>
      </c>
      <c r="J213">
        <v>800</v>
      </c>
      <c r="K213">
        <v>1.3</v>
      </c>
      <c r="L213">
        <v>3</v>
      </c>
      <c r="M213">
        <v>5</v>
      </c>
      <c r="N213">
        <v>800</v>
      </c>
      <c r="O213">
        <v>500</v>
      </c>
      <c r="P213">
        <v>50</v>
      </c>
      <c r="Q213" t="s">
        <v>49</v>
      </c>
    </row>
    <row r="214" spans="1:17">
      <c r="A214" t="str">
        <f>Hyperlink("https://www.diodes.com/part/view/RS3M","RS3M")</f>
        <v>RS3M</v>
      </c>
      <c r="B214" t="str">
        <f>Hyperlink("https://www.diodes.com/assets/Datasheets/ds15005.pdf","RS3M Datasheet")</f>
        <v>RS3M Datasheet</v>
      </c>
      <c r="C214" t="s">
        <v>17</v>
      </c>
      <c r="D214" t="s">
        <v>18</v>
      </c>
      <c r="E214" t="s">
        <v>19</v>
      </c>
      <c r="F214" t="s">
        <v>20</v>
      </c>
      <c r="G214" t="s">
        <v>21</v>
      </c>
      <c r="H214">
        <v>3</v>
      </c>
      <c r="I214">
        <v>100</v>
      </c>
      <c r="J214">
        <v>1000</v>
      </c>
      <c r="K214">
        <v>1.3</v>
      </c>
      <c r="L214">
        <v>3</v>
      </c>
      <c r="M214">
        <v>5</v>
      </c>
      <c r="N214">
        <v>1000</v>
      </c>
      <c r="O214">
        <v>500</v>
      </c>
      <c r="P214">
        <v>50</v>
      </c>
      <c r="Q214" t="s">
        <v>51</v>
      </c>
    </row>
    <row r="215" spans="1:17">
      <c r="A215" t="str">
        <f>Hyperlink("https://www.diodes.com/part/view/RS3MB","RS3MB")</f>
        <v>RS3MB</v>
      </c>
      <c r="B215" t="str">
        <f>Hyperlink("https://www.diodes.com/assets/Datasheets/ds15005.pdf","RS3MB Datasheet")</f>
        <v>RS3MB Datasheet</v>
      </c>
      <c r="C215" t="s">
        <v>17</v>
      </c>
      <c r="D215" t="s">
        <v>18</v>
      </c>
      <c r="E215" t="s">
        <v>19</v>
      </c>
      <c r="F215" t="s">
        <v>20</v>
      </c>
      <c r="G215" t="s">
        <v>21</v>
      </c>
      <c r="H215">
        <v>3</v>
      </c>
      <c r="I215">
        <v>100</v>
      </c>
      <c r="J215">
        <v>1000</v>
      </c>
      <c r="K215">
        <v>1.3</v>
      </c>
      <c r="L215">
        <v>3</v>
      </c>
      <c r="M215">
        <v>5</v>
      </c>
      <c r="N215">
        <v>1000</v>
      </c>
      <c r="O215">
        <v>500</v>
      </c>
      <c r="P215">
        <v>50</v>
      </c>
      <c r="Q215" t="s">
        <v>49</v>
      </c>
    </row>
    <row r="216" spans="1:17">
      <c r="A216" t="str">
        <f>Hyperlink("https://www.diodes.com/part/view/RS5KP5M","RS5KP5M")</f>
        <v>RS5KP5M</v>
      </c>
      <c r="B216" t="str">
        <f>Hyperlink("https://www.diodes.com/assets/Datasheets/RS5KP5M.pdf","RS5KP5M Datasheet")</f>
        <v>RS5KP5M Datasheet</v>
      </c>
      <c r="C216" t="s">
        <v>95</v>
      </c>
      <c r="D216" t="s">
        <v>18</v>
      </c>
      <c r="E216" t="s">
        <v>19</v>
      </c>
      <c r="F216" t="s">
        <v>20</v>
      </c>
      <c r="G216" t="s">
        <v>21</v>
      </c>
      <c r="H216">
        <v>5</v>
      </c>
      <c r="I216">
        <v>200</v>
      </c>
      <c r="J216">
        <v>800</v>
      </c>
      <c r="K216">
        <v>1.2</v>
      </c>
      <c r="L216">
        <v>5</v>
      </c>
      <c r="M216">
        <v>10</v>
      </c>
      <c r="N216">
        <v>800</v>
      </c>
      <c r="O216">
        <v>500</v>
      </c>
      <c r="P216">
        <v>65</v>
      </c>
      <c r="Q216" t="s">
        <v>85</v>
      </c>
    </row>
    <row r="217" spans="1:17">
      <c r="A217" t="str">
        <f>Hyperlink("https://www.diodes.com/part/view/SF1DDF","SF1DDF")</f>
        <v>SF1DDF</v>
      </c>
      <c r="B217" t="str">
        <f>Hyperlink("https://www.diodes.com/assets/Datasheets/SF1DDF-SF1JDF.pdf","SF1DDF-SF1JDF Datasheet")</f>
        <v>SF1DDF-SF1JDF Datasheet</v>
      </c>
      <c r="C217" t="s">
        <v>44</v>
      </c>
      <c r="D217" t="s">
        <v>18</v>
      </c>
      <c r="E217" t="s">
        <v>19</v>
      </c>
      <c r="F217" t="s">
        <v>24</v>
      </c>
      <c r="G217" t="s">
        <v>21</v>
      </c>
      <c r="H217">
        <v>1</v>
      </c>
      <c r="I217">
        <v>30</v>
      </c>
      <c r="J217">
        <v>200</v>
      </c>
      <c r="K217">
        <v>0.98</v>
      </c>
      <c r="L217">
        <v>1</v>
      </c>
      <c r="M217">
        <v>5</v>
      </c>
      <c r="N217">
        <v>200</v>
      </c>
      <c r="O217">
        <v>35</v>
      </c>
      <c r="P217">
        <v>20</v>
      </c>
      <c r="Q217" t="s">
        <v>73</v>
      </c>
    </row>
    <row r="218" spans="1:17">
      <c r="A218" t="str">
        <f>Hyperlink("https://www.diodes.com/part/view/SF1GDF","SF1GDF")</f>
        <v>SF1GDF</v>
      </c>
      <c r="B218" t="str">
        <f>Hyperlink("https://www.diodes.com/assets/Datasheets/SF1DDF-SF1JDF.pdf","SF1DDF-SF1JDF Datasheet")</f>
        <v>SF1DDF-SF1JDF Datasheet</v>
      </c>
      <c r="C218" t="s">
        <v>44</v>
      </c>
      <c r="D218" t="s">
        <v>18</v>
      </c>
      <c r="E218" t="s">
        <v>19</v>
      </c>
      <c r="F218" t="s">
        <v>24</v>
      </c>
      <c r="G218" t="s">
        <v>21</v>
      </c>
      <c r="H218">
        <v>1</v>
      </c>
      <c r="I218">
        <v>30</v>
      </c>
      <c r="J218">
        <v>400</v>
      </c>
      <c r="K218">
        <v>1.3</v>
      </c>
      <c r="L218">
        <v>1</v>
      </c>
      <c r="M218">
        <v>5</v>
      </c>
      <c r="N218">
        <v>400</v>
      </c>
      <c r="O218">
        <v>35</v>
      </c>
      <c r="P218">
        <v>20</v>
      </c>
      <c r="Q218" t="s">
        <v>73</v>
      </c>
    </row>
    <row r="219" spans="1:17">
      <c r="A219" t="str">
        <f>Hyperlink("https://www.diodes.com/part/view/SF1JDF","SF1JDF")</f>
        <v>SF1JDF</v>
      </c>
      <c r="B219" t="str">
        <f>Hyperlink("https://www.diodes.com/assets/Datasheets/SF1DDF-SF1JDF.pdf","SF1DDF-SF1JDF Datasheet")</f>
        <v>SF1DDF-SF1JDF Datasheet</v>
      </c>
      <c r="C219" t="s">
        <v>44</v>
      </c>
      <c r="D219" t="s">
        <v>18</v>
      </c>
      <c r="E219" t="s">
        <v>19</v>
      </c>
      <c r="F219" t="s">
        <v>24</v>
      </c>
      <c r="G219" t="s">
        <v>21</v>
      </c>
      <c r="H219">
        <v>1</v>
      </c>
      <c r="I219">
        <v>30</v>
      </c>
      <c r="J219">
        <v>600</v>
      </c>
      <c r="K219">
        <v>1.7</v>
      </c>
      <c r="L219">
        <v>1</v>
      </c>
      <c r="M219">
        <v>5</v>
      </c>
      <c r="N219">
        <v>600</v>
      </c>
      <c r="O219">
        <v>35</v>
      </c>
      <c r="P219">
        <v>20</v>
      </c>
      <c r="Q219" t="s">
        <v>73</v>
      </c>
    </row>
    <row r="220" spans="1:17">
      <c r="A220" t="str">
        <f>Hyperlink("https://www.diodes.com/part/view/SF1JWF","SF1JWF")</f>
        <v>SF1JWF</v>
      </c>
      <c r="B220" t="str">
        <f>Hyperlink("https://www.diodes.com/assets/Datasheets/SF1JWF.pdf","SF1JWF Datasheet")</f>
        <v>SF1JWF Datasheet</v>
      </c>
      <c r="C220" t="s">
        <v>44</v>
      </c>
      <c r="D220" t="s">
        <v>18</v>
      </c>
      <c r="E220" t="s">
        <v>19</v>
      </c>
      <c r="F220" t="s">
        <v>48</v>
      </c>
      <c r="G220" t="s">
        <v>21</v>
      </c>
      <c r="H220">
        <v>1</v>
      </c>
      <c r="I220">
        <v>30</v>
      </c>
      <c r="J220">
        <v>600</v>
      </c>
      <c r="K220">
        <v>1.7</v>
      </c>
      <c r="L220">
        <v>1</v>
      </c>
      <c r="M220">
        <v>5</v>
      </c>
      <c r="N220">
        <v>600</v>
      </c>
      <c r="O220">
        <v>35</v>
      </c>
      <c r="P220">
        <v>7</v>
      </c>
      <c r="Q220" t="s">
        <v>92</v>
      </c>
    </row>
    <row r="221" spans="1:17">
      <c r="A221" t="str">
        <f>Hyperlink("https://www.diodes.com/part/view/SF2DDF","SF2DDF")</f>
        <v>SF2DDF</v>
      </c>
      <c r="B221" t="str">
        <f>Hyperlink("https://www.diodes.com/assets/Datasheets/SF2DDF-SF2JDF.pdf","SF2DDF-SF2JDF Datasheet")</f>
        <v>SF2DDF-SF2JDF Datasheet</v>
      </c>
      <c r="C221" t="s">
        <v>50</v>
      </c>
      <c r="D221" t="s">
        <v>18</v>
      </c>
      <c r="E221" t="s">
        <v>19</v>
      </c>
      <c r="F221" t="s">
        <v>24</v>
      </c>
      <c r="G221" t="s">
        <v>21</v>
      </c>
      <c r="H221">
        <v>2</v>
      </c>
      <c r="I221">
        <v>50</v>
      </c>
      <c r="J221">
        <v>200</v>
      </c>
      <c r="K221">
        <v>1.1</v>
      </c>
      <c r="L221">
        <v>2</v>
      </c>
      <c r="M221">
        <v>5</v>
      </c>
      <c r="N221">
        <v>200</v>
      </c>
      <c r="O221">
        <v>35</v>
      </c>
      <c r="P221">
        <v>50</v>
      </c>
      <c r="Q221" t="s">
        <v>73</v>
      </c>
    </row>
    <row r="222" spans="1:17">
      <c r="A222" t="str">
        <f>Hyperlink("https://www.diodes.com/part/view/SF2GDF","SF2GDF")</f>
        <v>SF2GDF</v>
      </c>
      <c r="B222" t="str">
        <f>Hyperlink("https://www.diodes.com/assets/Datasheets/SF2DDF-SF2JDF.pdf","SF2DDF-SF2JDF Datasheet")</f>
        <v>SF2DDF-SF2JDF Datasheet</v>
      </c>
      <c r="C222" t="s">
        <v>50</v>
      </c>
      <c r="D222" t="s">
        <v>18</v>
      </c>
      <c r="E222" t="s">
        <v>19</v>
      </c>
      <c r="F222" t="s">
        <v>24</v>
      </c>
      <c r="G222" t="s">
        <v>21</v>
      </c>
      <c r="H222">
        <v>2</v>
      </c>
      <c r="I222">
        <v>50</v>
      </c>
      <c r="J222">
        <v>400</v>
      </c>
      <c r="K222">
        <v>1.3</v>
      </c>
      <c r="L222">
        <v>2</v>
      </c>
      <c r="M222">
        <v>5</v>
      </c>
      <c r="N222">
        <v>400</v>
      </c>
      <c r="O222">
        <v>35</v>
      </c>
      <c r="P222">
        <v>50</v>
      </c>
      <c r="Q222" t="s">
        <v>73</v>
      </c>
    </row>
    <row r="223" spans="1:17">
      <c r="A223" t="str">
        <f>Hyperlink("https://www.diodes.com/part/view/SF2JDF","SF2JDF")</f>
        <v>SF2JDF</v>
      </c>
      <c r="B223" t="str">
        <f>Hyperlink("https://www.diodes.com/assets/Datasheets/SF2DDF-SF2JDF.pdf","SF2DDF-SF2JDF Datasheet")</f>
        <v>SF2DDF-SF2JDF Datasheet</v>
      </c>
      <c r="C223" t="s">
        <v>50</v>
      </c>
      <c r="D223" t="s">
        <v>18</v>
      </c>
      <c r="E223" t="s">
        <v>19</v>
      </c>
      <c r="F223" t="s">
        <v>24</v>
      </c>
      <c r="G223" t="s">
        <v>21</v>
      </c>
      <c r="H223">
        <v>2</v>
      </c>
      <c r="I223">
        <v>50</v>
      </c>
      <c r="J223">
        <v>600</v>
      </c>
      <c r="K223">
        <v>1.7</v>
      </c>
      <c r="L223">
        <v>2</v>
      </c>
      <c r="M223">
        <v>5</v>
      </c>
      <c r="N223">
        <v>600</v>
      </c>
      <c r="O223">
        <v>35</v>
      </c>
      <c r="P223">
        <v>50</v>
      </c>
      <c r="Q223" t="s">
        <v>73</v>
      </c>
    </row>
    <row r="224" spans="1:17">
      <c r="A224" t="str">
        <f>Hyperlink("https://www.diodes.com/part/view/STPF1020CT","STPF1020CT")</f>
        <v>STPF1020CT</v>
      </c>
      <c r="B224" t="str">
        <f>Hyperlink("https://www.diodes.com/assets/Datasheets/STPF1020CT.pdf","STPF1020CT Datasheet")</f>
        <v>STPF1020CT Datasheet</v>
      </c>
      <c r="C224" t="s">
        <v>60</v>
      </c>
      <c r="D224" t="s">
        <v>18</v>
      </c>
      <c r="E224" t="s">
        <v>19</v>
      </c>
      <c r="F224" t="s">
        <v>60</v>
      </c>
      <c r="G224" t="s">
        <v>96</v>
      </c>
      <c r="H224">
        <v>10</v>
      </c>
      <c r="I224">
        <v>55</v>
      </c>
      <c r="J224">
        <v>200</v>
      </c>
      <c r="K224">
        <v>1.25</v>
      </c>
      <c r="L224">
        <v>10</v>
      </c>
      <c r="M224">
        <v>10</v>
      </c>
      <c r="N224">
        <v>200</v>
      </c>
      <c r="O224">
        <v>30</v>
      </c>
      <c r="Q224" t="s">
        <v>97</v>
      </c>
    </row>
    <row r="225" spans="1:17">
      <c r="A225" t="str">
        <f>Hyperlink("https://www.diodes.com/part/view/STPF1020CTSW","STPF1020CTSW")</f>
        <v>STPF1020CTSW</v>
      </c>
      <c r="B225" t="str">
        <f>Hyperlink("https://www.diodes.com/assets/Datasheets/STPF1020CTSW.pdf","STPF1020CTSW Datasheet")</f>
        <v>STPF1020CTSW Datasheet</v>
      </c>
      <c r="C225" t="s">
        <v>60</v>
      </c>
      <c r="D225" t="s">
        <v>18</v>
      </c>
      <c r="E225" t="s">
        <v>19</v>
      </c>
      <c r="F225" t="s">
        <v>60</v>
      </c>
      <c r="G225" t="s">
        <v>96</v>
      </c>
      <c r="H225">
        <v>10</v>
      </c>
      <c r="I225">
        <v>80</v>
      </c>
      <c r="J225">
        <v>200</v>
      </c>
      <c r="K225">
        <v>1.1</v>
      </c>
      <c r="L225">
        <v>10</v>
      </c>
      <c r="M225">
        <v>10</v>
      </c>
      <c r="N225">
        <v>200</v>
      </c>
      <c r="O225">
        <v>30</v>
      </c>
      <c r="Q225" t="s">
        <v>98</v>
      </c>
    </row>
    <row r="226" spans="1:17">
      <c r="A226" t="str">
        <f>Hyperlink("https://www.diodes.com/part/view/STPF1030","STPF1030")</f>
        <v>STPF1030</v>
      </c>
      <c r="B226" t="str">
        <f>Hyperlink("https://www.diodes.com/assets/Datasheets/STPF1030.pdf","STPF1030 Datasheet")</f>
        <v>STPF1030 Datasheet</v>
      </c>
      <c r="C226" t="s">
        <v>48</v>
      </c>
      <c r="D226" t="s">
        <v>18</v>
      </c>
      <c r="E226" t="s">
        <v>27</v>
      </c>
      <c r="F226" t="s">
        <v>48</v>
      </c>
      <c r="G226" t="s">
        <v>96</v>
      </c>
      <c r="H226">
        <v>10</v>
      </c>
      <c r="I226">
        <v>80</v>
      </c>
      <c r="J226">
        <v>300</v>
      </c>
      <c r="K226">
        <v>1.5</v>
      </c>
      <c r="L226">
        <v>10</v>
      </c>
      <c r="M226">
        <v>10</v>
      </c>
      <c r="N226">
        <v>300</v>
      </c>
      <c r="O226">
        <v>35</v>
      </c>
      <c r="P226">
        <v>30</v>
      </c>
      <c r="Q226" t="s">
        <v>99</v>
      </c>
    </row>
    <row r="227" spans="1:17">
      <c r="A227" t="str">
        <f>Hyperlink("https://www.diodes.com/part/view/STPF1040","STPF1040")</f>
        <v>STPF1040</v>
      </c>
      <c r="B227" t="str">
        <f>Hyperlink("https://www.diodes.com/assets/Datasheets/STPF1040.pdf","STPF1040 Datasheet")</f>
        <v>STPF1040 Datasheet</v>
      </c>
      <c r="C227" t="s">
        <v>48</v>
      </c>
      <c r="D227" t="s">
        <v>18</v>
      </c>
      <c r="E227" t="s">
        <v>27</v>
      </c>
      <c r="F227" t="s">
        <v>48</v>
      </c>
      <c r="G227" t="s">
        <v>96</v>
      </c>
      <c r="H227">
        <v>10</v>
      </c>
      <c r="I227">
        <v>80</v>
      </c>
      <c r="J227">
        <v>400</v>
      </c>
      <c r="K227">
        <v>1.5</v>
      </c>
      <c r="L227">
        <v>10</v>
      </c>
      <c r="M227">
        <v>10</v>
      </c>
      <c r="N227">
        <v>400</v>
      </c>
      <c r="O227">
        <v>35</v>
      </c>
      <c r="P227">
        <v>30</v>
      </c>
      <c r="Q227" t="s">
        <v>99</v>
      </c>
    </row>
    <row r="228" spans="1:17">
      <c r="A228" t="str">
        <f>Hyperlink("https://www.diodes.com/part/view/STPF1040CT","STPF1040CT")</f>
        <v>STPF1040CT</v>
      </c>
      <c r="B228" t="str">
        <f>Hyperlink("https://www.diodes.com/assets/Datasheets/STPF1040CT.pdf","STPF1040CT Datasheet")</f>
        <v>STPF1040CT Datasheet</v>
      </c>
      <c r="C228" t="s">
        <v>60</v>
      </c>
      <c r="D228" t="s">
        <v>18</v>
      </c>
      <c r="E228" t="s">
        <v>27</v>
      </c>
      <c r="F228" t="s">
        <v>60</v>
      </c>
      <c r="G228" t="s">
        <v>96</v>
      </c>
      <c r="H228">
        <v>10</v>
      </c>
      <c r="I228">
        <v>55</v>
      </c>
      <c r="J228">
        <v>400</v>
      </c>
      <c r="K228">
        <v>1.3</v>
      </c>
      <c r="L228">
        <v>10</v>
      </c>
      <c r="M228">
        <v>10</v>
      </c>
      <c r="N228">
        <v>400</v>
      </c>
      <c r="O228">
        <v>35</v>
      </c>
      <c r="Q228" t="s">
        <v>97</v>
      </c>
    </row>
    <row r="229" spans="1:17">
      <c r="A229" t="str">
        <f>Hyperlink("https://www.diodes.com/part/view/STPF1040CTW","STPF1040CTW")</f>
        <v>STPF1040CTW</v>
      </c>
      <c r="B229" t="str">
        <f>Hyperlink("https://www.diodes.com/assets/Datasheets/STPF1040CTW.pdf","STPF1040CTW Datasheet")</f>
        <v>STPF1040CTW Datasheet</v>
      </c>
      <c r="C229" t="s">
        <v>60</v>
      </c>
      <c r="D229" t="s">
        <v>18</v>
      </c>
      <c r="E229" t="s">
        <v>19</v>
      </c>
      <c r="F229" t="s">
        <v>60</v>
      </c>
      <c r="G229" t="s">
        <v>96</v>
      </c>
      <c r="H229">
        <v>10</v>
      </c>
      <c r="I229">
        <v>80</v>
      </c>
      <c r="J229">
        <v>400</v>
      </c>
      <c r="K229">
        <v>1.3</v>
      </c>
      <c r="L229">
        <v>10</v>
      </c>
      <c r="M229">
        <v>10</v>
      </c>
      <c r="N229">
        <v>400</v>
      </c>
      <c r="O229">
        <v>35</v>
      </c>
      <c r="Q229" t="s">
        <v>97</v>
      </c>
    </row>
    <row r="230" spans="1:17">
      <c r="A230" t="str">
        <f>Hyperlink("https://www.diodes.com/part/view/STPF1060CT","STPF1060CT")</f>
        <v>STPF1060CT</v>
      </c>
      <c r="B230" t="str">
        <f>Hyperlink("https://www.diodes.com/assets/Datasheets/STPF1060CT.pdf","STPF1060CT Datasheet")</f>
        <v>STPF1060CT Datasheet</v>
      </c>
      <c r="C230" t="s">
        <v>60</v>
      </c>
      <c r="D230" t="s">
        <v>18</v>
      </c>
      <c r="E230" t="s">
        <v>19</v>
      </c>
      <c r="F230" t="s">
        <v>60</v>
      </c>
      <c r="G230" t="s">
        <v>96</v>
      </c>
      <c r="H230">
        <v>10</v>
      </c>
      <c r="I230">
        <v>55</v>
      </c>
      <c r="J230">
        <v>600</v>
      </c>
      <c r="K230">
        <v>1.7</v>
      </c>
      <c r="L230">
        <v>10</v>
      </c>
      <c r="M230">
        <v>10</v>
      </c>
      <c r="N230">
        <v>600</v>
      </c>
      <c r="O230">
        <v>50</v>
      </c>
      <c r="Q230" t="s">
        <v>97</v>
      </c>
    </row>
    <row r="231" spans="1:17">
      <c r="A231" t="str">
        <f>Hyperlink("https://www.diodes.com/part/view/STPF1620CT","STPF1620CT")</f>
        <v>STPF1620CT</v>
      </c>
      <c r="B231" t="str">
        <f>Hyperlink("https://www.diodes.com/assets/Datasheets/STPF1620CT.pdf","STPF1620CT Datasheet")</f>
        <v>STPF1620CT Datasheet</v>
      </c>
      <c r="C231" t="s">
        <v>60</v>
      </c>
      <c r="D231" t="s">
        <v>18</v>
      </c>
      <c r="E231" t="s">
        <v>19</v>
      </c>
      <c r="F231" t="s">
        <v>60</v>
      </c>
      <c r="G231" t="s">
        <v>96</v>
      </c>
      <c r="H231">
        <v>16</v>
      </c>
      <c r="I231">
        <v>90</v>
      </c>
      <c r="J231">
        <v>200</v>
      </c>
      <c r="K231">
        <v>1.25</v>
      </c>
      <c r="L231">
        <v>16</v>
      </c>
      <c r="M231">
        <v>10</v>
      </c>
      <c r="N231">
        <v>200</v>
      </c>
      <c r="O231">
        <v>30</v>
      </c>
      <c r="Q231" t="s">
        <v>97</v>
      </c>
    </row>
    <row r="232" spans="1:17">
      <c r="A232" t="str">
        <f>Hyperlink("https://www.diodes.com/part/view/STPF2020CT","STPF2020CT")</f>
        <v>STPF2020CT</v>
      </c>
      <c r="B232" t="str">
        <f>Hyperlink("https://www.diodes.com/assets/Datasheets/STPF2020CT.pdf","STPF2020CT Datasheet")</f>
        <v>STPF2020CT Datasheet</v>
      </c>
      <c r="C232" t="s">
        <v>60</v>
      </c>
      <c r="D232" t="s">
        <v>18</v>
      </c>
      <c r="E232" t="s">
        <v>19</v>
      </c>
      <c r="F232" t="s">
        <v>60</v>
      </c>
      <c r="G232" t="s">
        <v>96</v>
      </c>
      <c r="H232">
        <v>20</v>
      </c>
      <c r="I232">
        <v>125</v>
      </c>
      <c r="J232">
        <v>200</v>
      </c>
      <c r="K232">
        <v>1.25</v>
      </c>
      <c r="L232">
        <v>20</v>
      </c>
      <c r="M232">
        <v>10</v>
      </c>
      <c r="N232">
        <v>200</v>
      </c>
      <c r="O232">
        <v>30</v>
      </c>
      <c r="Q232" t="s">
        <v>97</v>
      </c>
    </row>
    <row r="233" spans="1:17">
      <c r="A233" t="str">
        <f>Hyperlink("https://www.diodes.com/part/view/STPR1020","STPR1020")</f>
        <v>STPR1020</v>
      </c>
      <c r="B233" t="str">
        <f>Hyperlink("https://www.diodes.com/assets/Datasheets/STPR1020.pdf","STPR1020 Datasheet")</f>
        <v>STPR1020 Datasheet</v>
      </c>
      <c r="C233" t="s">
        <v>100</v>
      </c>
      <c r="D233" t="s">
        <v>18</v>
      </c>
      <c r="E233" t="s">
        <v>27</v>
      </c>
      <c r="F233" t="s">
        <v>48</v>
      </c>
      <c r="G233" t="s">
        <v>96</v>
      </c>
      <c r="H233">
        <v>10</v>
      </c>
      <c r="I233">
        <v>80</v>
      </c>
      <c r="J233">
        <v>200</v>
      </c>
      <c r="K233">
        <v>1.3</v>
      </c>
      <c r="L233">
        <v>10</v>
      </c>
      <c r="M233">
        <v>10</v>
      </c>
      <c r="N233">
        <v>200</v>
      </c>
      <c r="O233">
        <v>30</v>
      </c>
      <c r="P233">
        <v>30</v>
      </c>
      <c r="Q233" t="s">
        <v>101</v>
      </c>
    </row>
    <row r="234" spans="1:17">
      <c r="A234" t="str">
        <f>Hyperlink("https://www.diodes.com/part/view/STPR1020CTW","STPR1020CTW")</f>
        <v>STPR1020CTW</v>
      </c>
      <c r="B234" t="str">
        <f>Hyperlink("https://www.diodes.com/assets/Datasheets/STPR1020CTW.pdf","STPR1020CTW Datasheet")</f>
        <v>STPR1020CTW Datasheet</v>
      </c>
      <c r="C234" t="s">
        <v>60</v>
      </c>
      <c r="D234" t="s">
        <v>18</v>
      </c>
      <c r="E234" t="s">
        <v>19</v>
      </c>
      <c r="F234" t="s">
        <v>60</v>
      </c>
      <c r="G234" t="s">
        <v>96</v>
      </c>
      <c r="H234">
        <v>10</v>
      </c>
      <c r="I234">
        <v>80</v>
      </c>
      <c r="J234">
        <v>200</v>
      </c>
      <c r="K234">
        <v>1.25</v>
      </c>
      <c r="L234">
        <v>10</v>
      </c>
      <c r="M234">
        <v>10</v>
      </c>
      <c r="N234">
        <v>200</v>
      </c>
      <c r="O234">
        <v>30</v>
      </c>
      <c r="Q234" t="s">
        <v>102</v>
      </c>
    </row>
    <row r="235" spans="1:17">
      <c r="A235" t="str">
        <f>Hyperlink("https://www.diodes.com/part/view/STPR1030","STPR1030")</f>
        <v>STPR1030</v>
      </c>
      <c r="B235" t="str">
        <f>Hyperlink("https://www.diodes.com/assets/Datasheets/STPR1030.pdf","STPR1030 Datasheet")</f>
        <v>STPR1030 Datasheet</v>
      </c>
      <c r="C235" t="s">
        <v>48</v>
      </c>
      <c r="D235" t="s">
        <v>18</v>
      </c>
      <c r="E235" t="s">
        <v>27</v>
      </c>
      <c r="F235" t="s">
        <v>48</v>
      </c>
      <c r="G235" t="s">
        <v>96</v>
      </c>
      <c r="H235">
        <v>10</v>
      </c>
      <c r="I235">
        <v>80</v>
      </c>
      <c r="J235">
        <v>300</v>
      </c>
      <c r="K235">
        <v>1.5</v>
      </c>
      <c r="L235">
        <v>10</v>
      </c>
      <c r="M235">
        <v>10</v>
      </c>
      <c r="N235">
        <v>300</v>
      </c>
      <c r="O235">
        <v>35</v>
      </c>
      <c r="Q235" t="s">
        <v>101</v>
      </c>
    </row>
    <row r="236" spans="1:17">
      <c r="A236" t="str">
        <f>Hyperlink("https://www.diodes.com/part/view/STPR1040","STPR1040")</f>
        <v>STPR1040</v>
      </c>
      <c r="B236" t="str">
        <f>Hyperlink("https://www.diodes.com/assets/Datasheets/STPR1040.pdf","STPR1040 Datasheet")</f>
        <v>STPR1040 Datasheet</v>
      </c>
      <c r="C236" t="s">
        <v>48</v>
      </c>
      <c r="D236" t="s">
        <v>18</v>
      </c>
      <c r="E236" t="s">
        <v>27</v>
      </c>
      <c r="F236" t="s">
        <v>48</v>
      </c>
      <c r="G236" t="s">
        <v>96</v>
      </c>
      <c r="H236">
        <v>10</v>
      </c>
      <c r="I236">
        <v>80</v>
      </c>
      <c r="J236">
        <v>400</v>
      </c>
      <c r="K236">
        <v>1.5</v>
      </c>
      <c r="L236">
        <v>10</v>
      </c>
      <c r="M236">
        <v>10</v>
      </c>
      <c r="N236">
        <v>400</v>
      </c>
      <c r="O236">
        <v>35</v>
      </c>
      <c r="Q236" t="s">
        <v>101</v>
      </c>
    </row>
    <row r="237" spans="1:17">
      <c r="A237" t="str">
        <f>Hyperlink("https://www.diodes.com/part/view/STPR1040CTW","STPR1040CTW")</f>
        <v>STPR1040CTW</v>
      </c>
      <c r="B237" t="str">
        <f>Hyperlink("https://www.diodes.com/assets/Datasheets/STPR1040CTW.pdf","STPR1040CTW Datasheet")</f>
        <v>STPR1040CTW Datasheet</v>
      </c>
      <c r="C237" t="s">
        <v>60</v>
      </c>
      <c r="D237" t="s">
        <v>18</v>
      </c>
      <c r="E237" t="s">
        <v>19</v>
      </c>
      <c r="F237" t="s">
        <v>60</v>
      </c>
      <c r="G237" t="s">
        <v>96</v>
      </c>
      <c r="H237">
        <v>10</v>
      </c>
      <c r="I237">
        <v>80</v>
      </c>
      <c r="J237">
        <v>400</v>
      </c>
      <c r="K237">
        <v>1.5</v>
      </c>
      <c r="L237">
        <v>10</v>
      </c>
      <c r="M237">
        <v>10</v>
      </c>
      <c r="N237">
        <v>400</v>
      </c>
      <c r="O237">
        <v>35</v>
      </c>
      <c r="Q237" t="s">
        <v>102</v>
      </c>
    </row>
    <row r="238" spans="1:17">
      <c r="A238" t="str">
        <f>Hyperlink("https://www.diodes.com/part/view/STPR1060","STPR1060")</f>
        <v>STPR1060</v>
      </c>
      <c r="B238" t="str">
        <f>Hyperlink("https://www.diodes.com/assets/STPR1060.pdf","STPR1060 Datasheet")</f>
        <v>STPR1060 Datasheet</v>
      </c>
      <c r="C238" t="s">
        <v>100</v>
      </c>
      <c r="D238" t="s">
        <v>18</v>
      </c>
      <c r="E238" t="s">
        <v>27</v>
      </c>
      <c r="F238" t="s">
        <v>48</v>
      </c>
      <c r="G238" t="s">
        <v>96</v>
      </c>
      <c r="H238">
        <v>10</v>
      </c>
      <c r="I238">
        <v>55</v>
      </c>
      <c r="J238">
        <v>600</v>
      </c>
      <c r="K238">
        <v>1.7</v>
      </c>
      <c r="L238">
        <v>10</v>
      </c>
      <c r="M238">
        <v>10</v>
      </c>
      <c r="N238">
        <v>600</v>
      </c>
      <c r="O238">
        <v>50</v>
      </c>
      <c r="P238">
        <v>35</v>
      </c>
      <c r="Q238" t="s">
        <v>101</v>
      </c>
    </row>
    <row r="239" spans="1:17">
      <c r="A239" t="str">
        <f>Hyperlink("https://www.diodes.com/part/view/STPR1060CT","STPR1060CT")</f>
        <v>STPR1060CT</v>
      </c>
      <c r="B239" t="str">
        <f>Hyperlink("https://www.diodes.com/assets/Datasheets/STPR1060CT.pdf","STPR1060CT Datasheet")</f>
        <v>STPR1060CT Datasheet</v>
      </c>
      <c r="C239" t="s">
        <v>60</v>
      </c>
      <c r="D239" t="s">
        <v>18</v>
      </c>
      <c r="E239" t="s">
        <v>19</v>
      </c>
      <c r="F239" t="s">
        <v>60</v>
      </c>
      <c r="G239" t="s">
        <v>96</v>
      </c>
      <c r="H239">
        <v>10</v>
      </c>
      <c r="I239">
        <v>55</v>
      </c>
      <c r="J239">
        <v>600</v>
      </c>
      <c r="K239">
        <v>1.7</v>
      </c>
      <c r="L239">
        <v>10</v>
      </c>
      <c r="M239">
        <v>10</v>
      </c>
      <c r="N239">
        <v>600</v>
      </c>
      <c r="O239">
        <v>50</v>
      </c>
      <c r="Q239" t="s">
        <v>102</v>
      </c>
    </row>
    <row r="240" spans="1:17">
      <c r="A240" t="str">
        <f>Hyperlink("https://www.diodes.com/part/view/STPR1240","STPR1240")</f>
        <v>STPR1240</v>
      </c>
      <c r="B240" t="str">
        <f>Hyperlink("https://www.diodes.com/assets/Datasheets/STPR1240.pdf","STPR1240 Datasheet")</f>
        <v>STPR1240 Datasheet</v>
      </c>
      <c r="C240" t="s">
        <v>48</v>
      </c>
      <c r="D240" t="s">
        <v>18</v>
      </c>
      <c r="E240" t="s">
        <v>27</v>
      </c>
      <c r="F240" t="s">
        <v>48</v>
      </c>
      <c r="G240" t="s">
        <v>96</v>
      </c>
      <c r="H240">
        <v>12</v>
      </c>
      <c r="I240">
        <v>90</v>
      </c>
      <c r="J240">
        <v>400</v>
      </c>
      <c r="K240">
        <v>1.5</v>
      </c>
      <c r="L240">
        <v>12</v>
      </c>
      <c r="M240">
        <v>10</v>
      </c>
      <c r="N240">
        <v>400</v>
      </c>
      <c r="O240">
        <v>35</v>
      </c>
      <c r="Q240" t="s">
        <v>101</v>
      </c>
    </row>
    <row r="241" spans="1:17">
      <c r="A241" t="str">
        <f>Hyperlink("https://www.diodes.com/part/view/STPR1620","STPR1620")</f>
        <v>STPR1620</v>
      </c>
      <c r="B241" t="str">
        <f>Hyperlink("https://www.diodes.com/assets/Datasheets/STPR1620.pdf","STPR1620 Datasheet")</f>
        <v>STPR1620 Datasheet</v>
      </c>
      <c r="C241" t="s">
        <v>103</v>
      </c>
      <c r="D241" t="s">
        <v>18</v>
      </c>
      <c r="E241" t="s">
        <v>27</v>
      </c>
      <c r="F241" t="s">
        <v>48</v>
      </c>
      <c r="G241" t="s">
        <v>96</v>
      </c>
      <c r="H241">
        <v>16</v>
      </c>
      <c r="I241">
        <v>125</v>
      </c>
      <c r="J241">
        <v>200</v>
      </c>
      <c r="K241">
        <v>1.3</v>
      </c>
      <c r="L241">
        <v>16</v>
      </c>
      <c r="M241">
        <v>10</v>
      </c>
      <c r="N241">
        <v>200</v>
      </c>
      <c r="O241">
        <v>30</v>
      </c>
      <c r="P241">
        <v>65</v>
      </c>
      <c r="Q241" t="s">
        <v>104</v>
      </c>
    </row>
    <row r="242" spans="1:17">
      <c r="A242" t="str">
        <f>Hyperlink("https://www.diodes.com/part/view/STPR1620CTW","STPR1620CTW")</f>
        <v>STPR1620CTW</v>
      </c>
      <c r="B242" t="str">
        <f>Hyperlink("https://www.diodes.com/assets/Datasheets/STPR1620CTW.pdf","STPR1620CTW Datasheet")</f>
        <v>STPR1620CTW Datasheet</v>
      </c>
      <c r="C242" t="s">
        <v>60</v>
      </c>
      <c r="D242" t="s">
        <v>18</v>
      </c>
      <c r="E242" t="s">
        <v>19</v>
      </c>
      <c r="F242" t="s">
        <v>60</v>
      </c>
      <c r="G242" t="s">
        <v>96</v>
      </c>
      <c r="H242">
        <v>16</v>
      </c>
      <c r="I242">
        <v>90</v>
      </c>
      <c r="J242">
        <v>200</v>
      </c>
      <c r="K242">
        <v>1.25</v>
      </c>
      <c r="L242">
        <v>16</v>
      </c>
      <c r="M242">
        <v>10</v>
      </c>
      <c r="N242">
        <v>200</v>
      </c>
      <c r="O242">
        <v>30</v>
      </c>
      <c r="Q242" t="s">
        <v>102</v>
      </c>
    </row>
    <row r="243" spans="1:17">
      <c r="A243" t="str">
        <f>Hyperlink("https://www.diodes.com/part/view/STPR1640","STPR1640")</f>
        <v>STPR1640</v>
      </c>
      <c r="B243" t="str">
        <f>Hyperlink("https://www.diodes.com/assets/Datasheets/STPR1640.pdf","STPR1640 Datasheet")</f>
        <v>STPR1640 Datasheet</v>
      </c>
      <c r="C243" t="s">
        <v>48</v>
      </c>
      <c r="D243" t="s">
        <v>18</v>
      </c>
      <c r="E243" t="s">
        <v>27</v>
      </c>
      <c r="F243" t="s">
        <v>48</v>
      </c>
      <c r="G243" t="s">
        <v>96</v>
      </c>
      <c r="H243">
        <v>16</v>
      </c>
      <c r="I243">
        <v>100</v>
      </c>
      <c r="J243">
        <v>400</v>
      </c>
      <c r="K243">
        <v>1.5</v>
      </c>
      <c r="L243">
        <v>16</v>
      </c>
      <c r="M243">
        <v>10</v>
      </c>
      <c r="N243">
        <v>400</v>
      </c>
      <c r="O243">
        <v>35</v>
      </c>
      <c r="P243">
        <v>45</v>
      </c>
      <c r="Q243" t="s">
        <v>101</v>
      </c>
    </row>
    <row r="244" spans="1:17">
      <c r="A244" t="str">
        <f>Hyperlink("https://www.diodes.com/part/view/STPR1640CT","STPR1640CT")</f>
        <v>STPR1640CT</v>
      </c>
      <c r="B244" t="str">
        <f>Hyperlink("https://www.diodes.com/assets/Datasheets/STPR1640CT.pdf","STPR1640CT Datasheet")</f>
        <v>STPR1640CT Datasheet</v>
      </c>
      <c r="C244" t="s">
        <v>60</v>
      </c>
      <c r="D244" t="s">
        <v>18</v>
      </c>
      <c r="E244" t="s">
        <v>19</v>
      </c>
      <c r="F244" t="s">
        <v>60</v>
      </c>
      <c r="G244" t="s">
        <v>96</v>
      </c>
      <c r="H244">
        <v>16</v>
      </c>
      <c r="I244">
        <v>90</v>
      </c>
      <c r="J244">
        <v>400</v>
      </c>
      <c r="K244">
        <v>1.5</v>
      </c>
      <c r="L244">
        <v>16</v>
      </c>
      <c r="M244">
        <v>10</v>
      </c>
      <c r="N244">
        <v>400</v>
      </c>
      <c r="O244">
        <v>35</v>
      </c>
      <c r="Q244" t="s">
        <v>102</v>
      </c>
    </row>
    <row r="245" spans="1:17">
      <c r="A245" t="str">
        <f>Hyperlink("https://www.diodes.com/part/view/STPR1640CTW","STPR1640CTW")</f>
        <v>STPR1640CTW</v>
      </c>
      <c r="B245" t="str">
        <f>Hyperlink("https://www.diodes.com/assets/Datasheets/STPR1640CTW.pdf","STPR1640CTW Datasheet")</f>
        <v>STPR1640CTW Datasheet</v>
      </c>
      <c r="C245" t="s">
        <v>60</v>
      </c>
      <c r="D245" t="s">
        <v>18</v>
      </c>
      <c r="E245" t="s">
        <v>19</v>
      </c>
      <c r="F245" t="s">
        <v>60</v>
      </c>
      <c r="G245" t="s">
        <v>96</v>
      </c>
      <c r="H245">
        <v>16</v>
      </c>
      <c r="I245">
        <v>100</v>
      </c>
      <c r="J245">
        <v>400</v>
      </c>
      <c r="K245">
        <v>1.3</v>
      </c>
      <c r="L245">
        <v>16</v>
      </c>
      <c r="M245">
        <v>10</v>
      </c>
      <c r="N245">
        <v>400</v>
      </c>
      <c r="O245">
        <v>35</v>
      </c>
      <c r="Q245" t="s">
        <v>102</v>
      </c>
    </row>
    <row r="246" spans="1:17">
      <c r="A246" t="str">
        <f>Hyperlink("https://www.diodes.com/part/view/STPR1660","STPR1660")</f>
        <v>STPR1660</v>
      </c>
      <c r="B246" t="str">
        <f>Hyperlink("https://www.diodes.com/assets/Datasheets/STPR1660.pdf","STPR1660 Datasheet")</f>
        <v>STPR1660 Datasheet</v>
      </c>
      <c r="C246" t="s">
        <v>103</v>
      </c>
      <c r="D246" t="s">
        <v>18</v>
      </c>
      <c r="E246" t="s">
        <v>27</v>
      </c>
      <c r="F246" t="s">
        <v>48</v>
      </c>
      <c r="G246" t="s">
        <v>96</v>
      </c>
      <c r="H246">
        <v>16</v>
      </c>
      <c r="I246">
        <v>100</v>
      </c>
      <c r="J246">
        <v>600</v>
      </c>
      <c r="K246">
        <v>1.7</v>
      </c>
      <c r="L246">
        <v>16</v>
      </c>
      <c r="M246">
        <v>10</v>
      </c>
      <c r="N246">
        <v>600</v>
      </c>
      <c r="O246">
        <v>50</v>
      </c>
      <c r="P246">
        <v>55</v>
      </c>
      <c r="Q246" t="s">
        <v>101</v>
      </c>
    </row>
    <row r="247" spans="1:17">
      <c r="A247" t="str">
        <f>Hyperlink("https://www.diodes.com/part/view/STPR1660CT","STPR1660CT")</f>
        <v>STPR1660CT</v>
      </c>
      <c r="B247" t="str">
        <f>Hyperlink("https://www.diodes.com/assets/Datasheets/STPR1660CT.pdf","STPR1660CT Datasheet")</f>
        <v>STPR1660CT Datasheet</v>
      </c>
      <c r="C247" t="s">
        <v>60</v>
      </c>
      <c r="D247" t="s">
        <v>18</v>
      </c>
      <c r="E247" t="s">
        <v>19</v>
      </c>
      <c r="F247" t="s">
        <v>60</v>
      </c>
      <c r="G247" t="s">
        <v>96</v>
      </c>
      <c r="H247">
        <v>16</v>
      </c>
      <c r="I247">
        <v>90</v>
      </c>
      <c r="J247">
        <v>600</v>
      </c>
      <c r="K247">
        <v>1.7</v>
      </c>
      <c r="L247">
        <v>16</v>
      </c>
      <c r="M247">
        <v>10</v>
      </c>
      <c r="N247">
        <v>600</v>
      </c>
      <c r="O247">
        <v>50</v>
      </c>
      <c r="Q247" t="s">
        <v>102</v>
      </c>
    </row>
    <row r="248" spans="1:17">
      <c r="A248" t="str">
        <f>Hyperlink("https://www.diodes.com/part/view/STPR2020","STPR2020")</f>
        <v>STPR2020</v>
      </c>
      <c r="B248" t="str">
        <f>Hyperlink("https://www.diodes.com/assets/Datasheets/STPR2020.pdf","STPR2020 Datasheet")</f>
        <v>STPR2020 Datasheet</v>
      </c>
      <c r="C248" t="s">
        <v>105</v>
      </c>
      <c r="D248" t="s">
        <v>18</v>
      </c>
      <c r="E248" t="s">
        <v>27</v>
      </c>
      <c r="F248" t="s">
        <v>48</v>
      </c>
      <c r="G248" t="s">
        <v>96</v>
      </c>
      <c r="H248">
        <v>20</v>
      </c>
      <c r="I248">
        <v>125</v>
      </c>
      <c r="J248">
        <v>200</v>
      </c>
      <c r="K248">
        <v>1.25</v>
      </c>
      <c r="L248">
        <v>20</v>
      </c>
      <c r="M248">
        <v>10</v>
      </c>
      <c r="N248">
        <v>200</v>
      </c>
      <c r="O248">
        <v>30</v>
      </c>
      <c r="P248">
        <v>95</v>
      </c>
      <c r="Q248" t="s">
        <v>101</v>
      </c>
    </row>
    <row r="249" spans="1:17">
      <c r="A249" t="str">
        <f>Hyperlink("https://www.diodes.com/part/view/STPR2020CTW","STPR2020CTW")</f>
        <v>STPR2020CTW</v>
      </c>
      <c r="B249" t="str">
        <f>Hyperlink("https://www.diodes.com/assets/Datasheets/STPR2020CTW.pdf","STPR2020CTW Datasheet")</f>
        <v>STPR2020CTW Datasheet</v>
      </c>
      <c r="C249" t="s">
        <v>60</v>
      </c>
      <c r="D249" t="s">
        <v>18</v>
      </c>
      <c r="E249" t="s">
        <v>19</v>
      </c>
      <c r="F249" t="s">
        <v>60</v>
      </c>
      <c r="G249" t="s">
        <v>96</v>
      </c>
      <c r="H249">
        <v>20</v>
      </c>
      <c r="I249">
        <v>125</v>
      </c>
      <c r="J249">
        <v>200</v>
      </c>
      <c r="K249">
        <v>1.25</v>
      </c>
      <c r="L249">
        <v>20</v>
      </c>
      <c r="M249">
        <v>10</v>
      </c>
      <c r="N249">
        <v>200</v>
      </c>
      <c r="O249">
        <v>30</v>
      </c>
      <c r="Q249" t="s">
        <v>102</v>
      </c>
    </row>
    <row r="250" spans="1:17">
      <c r="A250" t="str">
        <f>Hyperlink("https://www.diodes.com/part/view/STPR2030","STPR2030")</f>
        <v>STPR2030</v>
      </c>
      <c r="B250" t="str">
        <f>Hyperlink("https://www.diodes.com/assets/Datasheets/STPR2030.pdf","STPR2030 Datasheet")</f>
        <v>STPR2030 Datasheet</v>
      </c>
      <c r="C250" t="s">
        <v>48</v>
      </c>
      <c r="D250" t="s">
        <v>18</v>
      </c>
      <c r="E250" t="s">
        <v>27</v>
      </c>
      <c r="F250" t="s">
        <v>48</v>
      </c>
      <c r="G250" t="s">
        <v>96</v>
      </c>
      <c r="H250">
        <v>20</v>
      </c>
      <c r="I250">
        <v>125</v>
      </c>
      <c r="J250">
        <v>300</v>
      </c>
      <c r="K250">
        <v>1.5</v>
      </c>
      <c r="L250">
        <v>20</v>
      </c>
      <c r="M250">
        <v>10</v>
      </c>
      <c r="N250">
        <v>300</v>
      </c>
      <c r="O250">
        <v>35</v>
      </c>
      <c r="P250">
        <v>80</v>
      </c>
      <c r="Q250" t="s">
        <v>101</v>
      </c>
    </row>
    <row r="251" spans="1:17">
      <c r="A251" t="str">
        <f>Hyperlink("https://www.diodes.com/part/view/STPR2040","STPR2040")</f>
        <v>STPR2040</v>
      </c>
      <c r="B251" t="str">
        <f>Hyperlink("https://www.diodes.com/assets/Datasheets/STPR2040.pdf","STPR2040 Datasheet")</f>
        <v>STPR2040 Datasheet</v>
      </c>
      <c r="C251" t="s">
        <v>105</v>
      </c>
      <c r="D251" t="s">
        <v>18</v>
      </c>
      <c r="E251" t="s">
        <v>27</v>
      </c>
      <c r="F251" t="s">
        <v>48</v>
      </c>
      <c r="G251" t="s">
        <v>96</v>
      </c>
      <c r="H251">
        <v>20</v>
      </c>
      <c r="I251">
        <v>125</v>
      </c>
      <c r="J251">
        <v>400</v>
      </c>
      <c r="K251">
        <v>1.5</v>
      </c>
      <c r="L251">
        <v>20</v>
      </c>
      <c r="M251">
        <v>10</v>
      </c>
      <c r="N251">
        <v>400</v>
      </c>
      <c r="O251">
        <v>35</v>
      </c>
      <c r="P251">
        <v>80</v>
      </c>
      <c r="Q251" t="s">
        <v>101</v>
      </c>
    </row>
    <row r="252" spans="1:17">
      <c r="A252" t="str">
        <f>Hyperlink("https://www.diodes.com/part/view/STPR2040CTW","STPR2040CTW")</f>
        <v>STPR2040CTW</v>
      </c>
      <c r="B252" t="str">
        <f>Hyperlink("https://www.diodes.com/assets/Datasheets/STPR2040CTW.pdf","STPR2040CTW Datasheet")</f>
        <v>STPR2040CTW Datasheet</v>
      </c>
      <c r="C252" t="s">
        <v>60</v>
      </c>
      <c r="D252" t="s">
        <v>18</v>
      </c>
      <c r="E252" t="s">
        <v>19</v>
      </c>
      <c r="F252" t="s">
        <v>60</v>
      </c>
      <c r="G252" t="s">
        <v>96</v>
      </c>
      <c r="H252">
        <v>20</v>
      </c>
      <c r="I252">
        <v>125</v>
      </c>
      <c r="J252">
        <v>400</v>
      </c>
      <c r="K252">
        <v>1.3</v>
      </c>
      <c r="L252">
        <v>20</v>
      </c>
      <c r="M252">
        <v>10</v>
      </c>
      <c r="N252">
        <v>400</v>
      </c>
      <c r="O252">
        <v>35</v>
      </c>
      <c r="Q252" t="s">
        <v>102</v>
      </c>
    </row>
    <row r="253" spans="1:17">
      <c r="A253" t="str">
        <f>Hyperlink("https://www.diodes.com/part/view/STPR2060","STPR2060")</f>
        <v>STPR2060</v>
      </c>
      <c r="B253" t="str">
        <f>Hyperlink("https://www.diodes.com/assets/Datasheets/STPR2060.pdf","STPR2060 Datasheet")</f>
        <v>STPR2060 Datasheet</v>
      </c>
      <c r="C253" t="s">
        <v>105</v>
      </c>
      <c r="D253" t="s">
        <v>18</v>
      </c>
      <c r="E253" t="s">
        <v>27</v>
      </c>
      <c r="F253" t="s">
        <v>48</v>
      </c>
      <c r="G253" t="s">
        <v>96</v>
      </c>
      <c r="H253">
        <v>20</v>
      </c>
      <c r="I253">
        <v>125</v>
      </c>
      <c r="J253">
        <v>600</v>
      </c>
      <c r="K253">
        <v>1.7</v>
      </c>
      <c r="L253">
        <v>20</v>
      </c>
      <c r="M253">
        <v>10</v>
      </c>
      <c r="N253">
        <v>600</v>
      </c>
      <c r="O253">
        <v>50</v>
      </c>
      <c r="P253">
        <v>82</v>
      </c>
      <c r="Q253" t="s">
        <v>101</v>
      </c>
    </row>
    <row r="254" spans="1:17">
      <c r="A254" t="str">
        <f>Hyperlink("https://www.diodes.com/part/view/STPR2060CT","STPR2060CT")</f>
        <v>STPR2060CT</v>
      </c>
      <c r="B254" t="str">
        <f>Hyperlink("https://www.diodes.com/assets/Datasheets/STPR2060CT.pdf","STPR2060CT Datasheet")</f>
        <v>STPR2060CT Datasheet</v>
      </c>
      <c r="C254" t="s">
        <v>60</v>
      </c>
      <c r="D254" t="s">
        <v>18</v>
      </c>
      <c r="E254" t="s">
        <v>19</v>
      </c>
      <c r="F254" t="s">
        <v>60</v>
      </c>
      <c r="G254" t="s">
        <v>96</v>
      </c>
      <c r="H254">
        <v>20</v>
      </c>
      <c r="I254">
        <v>125</v>
      </c>
      <c r="J254">
        <v>600</v>
      </c>
      <c r="K254">
        <v>1.7</v>
      </c>
      <c r="L254">
        <v>20</v>
      </c>
      <c r="M254">
        <v>10</v>
      </c>
      <c r="N254">
        <v>600</v>
      </c>
      <c r="O254">
        <v>50</v>
      </c>
      <c r="Q254" t="s">
        <v>102</v>
      </c>
    </row>
    <row r="255" spans="1:17">
      <c r="A255" t="str">
        <f>Hyperlink("https://www.diodes.com/part/view/STPR560D","STPR560D")</f>
        <v>STPR560D</v>
      </c>
      <c r="B255" t="str">
        <f>Hyperlink("https://www.diodes.com/assets/Datasheets/STPR560D.pdf","STPR560D Datasheet")</f>
        <v>STPR560D Datasheet</v>
      </c>
      <c r="C255" t="s">
        <v>60</v>
      </c>
      <c r="D255" t="s">
        <v>18</v>
      </c>
      <c r="E255" t="s">
        <v>19</v>
      </c>
      <c r="F255" t="s">
        <v>60</v>
      </c>
      <c r="G255" t="s">
        <v>21</v>
      </c>
      <c r="H255">
        <v>5</v>
      </c>
      <c r="I255">
        <v>55</v>
      </c>
      <c r="J255">
        <v>600</v>
      </c>
      <c r="K255">
        <v>1.5</v>
      </c>
      <c r="L255">
        <v>5</v>
      </c>
      <c r="M255">
        <v>10</v>
      </c>
      <c r="N255">
        <v>600</v>
      </c>
      <c r="O255">
        <v>50</v>
      </c>
      <c r="Q255" t="s">
        <v>76</v>
      </c>
    </row>
    <row r="256" spans="1:17">
      <c r="A256" t="str">
        <f>Hyperlink("https://www.diodes.com/part/view/STPR820D","STPR820D")</f>
        <v>STPR820D</v>
      </c>
      <c r="B256" t="str">
        <f>Hyperlink("https://www.diodes.com/assets/Datasheets/STPR820D.pdf","STPR820D Datasheet")</f>
        <v>STPR820D Datasheet</v>
      </c>
      <c r="C256" t="s">
        <v>60</v>
      </c>
      <c r="D256" t="s">
        <v>18</v>
      </c>
      <c r="E256" t="s">
        <v>19</v>
      </c>
      <c r="F256" t="s">
        <v>60</v>
      </c>
      <c r="G256" t="s">
        <v>21</v>
      </c>
      <c r="H256">
        <v>8</v>
      </c>
      <c r="I256">
        <v>90</v>
      </c>
      <c r="J256">
        <v>200</v>
      </c>
      <c r="K256">
        <v>1.1</v>
      </c>
      <c r="L256">
        <v>8</v>
      </c>
      <c r="M256">
        <v>10</v>
      </c>
      <c r="N256">
        <v>200</v>
      </c>
      <c r="O256">
        <v>30</v>
      </c>
      <c r="Q256" t="s">
        <v>76</v>
      </c>
    </row>
    <row r="257" spans="1:17">
      <c r="A257" t="str">
        <f>Hyperlink("https://www.diodes.com/part/view/STPR860D","STPR860D")</f>
        <v>STPR860D</v>
      </c>
      <c r="B257" t="str">
        <f>Hyperlink("https://www.diodes.com/assets/Datasheets/STPR860D.pdf","STPR860D Datasheet")</f>
        <v>STPR860D Datasheet</v>
      </c>
      <c r="C257" t="s">
        <v>60</v>
      </c>
      <c r="D257" t="s">
        <v>18</v>
      </c>
      <c r="E257" t="s">
        <v>19</v>
      </c>
      <c r="F257" t="s">
        <v>60</v>
      </c>
      <c r="G257" t="s">
        <v>21</v>
      </c>
      <c r="H257">
        <v>8</v>
      </c>
      <c r="I257">
        <v>90</v>
      </c>
      <c r="J257">
        <v>600</v>
      </c>
      <c r="K257">
        <v>1.5</v>
      </c>
      <c r="L257">
        <v>8</v>
      </c>
      <c r="M257">
        <v>10</v>
      </c>
      <c r="N257">
        <v>600</v>
      </c>
      <c r="O257">
        <v>50</v>
      </c>
      <c r="Q257" t="s">
        <v>76</v>
      </c>
    </row>
    <row r="258" spans="1:17">
      <c r="A258" t="str">
        <f>Hyperlink("https://www.diodes.com/part/view/STPS1020","STPS1020")</f>
        <v>STPS1020</v>
      </c>
      <c r="B258" t="str">
        <f>Hyperlink("https://www.diodes.com/assets/Datasheets/STPS1020.pdf","STPS1020 Datasheet")</f>
        <v>STPS1020 Datasheet</v>
      </c>
      <c r="D258" t="s">
        <v>18</v>
      </c>
      <c r="E258" t="s">
        <v>27</v>
      </c>
      <c r="F258" t="s">
        <v>48</v>
      </c>
      <c r="G258" t="s">
        <v>96</v>
      </c>
      <c r="H258">
        <v>10</v>
      </c>
      <c r="I258">
        <v>80</v>
      </c>
      <c r="J258">
        <v>200</v>
      </c>
      <c r="K258">
        <v>1.25</v>
      </c>
      <c r="L258">
        <v>10</v>
      </c>
      <c r="M258">
        <v>10</v>
      </c>
      <c r="N258">
        <v>200</v>
      </c>
      <c r="O258">
        <v>30</v>
      </c>
      <c r="P258">
        <v>45</v>
      </c>
      <c r="Q258" t="s">
        <v>99</v>
      </c>
    </row>
    <row r="259" spans="1:17">
      <c r="A259" t="str">
        <f>Hyperlink("https://www.diodes.com/part/view/STPS1040","STPS1040")</f>
        <v>STPS1040</v>
      </c>
      <c r="B259" t="str">
        <f>Hyperlink("https://www.diodes.com/assets/Datasheets/STPS1040.pdf","STPS1040 Datasheet")</f>
        <v>STPS1040 Datasheet</v>
      </c>
      <c r="C259" t="s">
        <v>48</v>
      </c>
      <c r="D259" t="s">
        <v>18</v>
      </c>
      <c r="E259" t="s">
        <v>27</v>
      </c>
      <c r="F259" t="s">
        <v>48</v>
      </c>
      <c r="G259" t="s">
        <v>96</v>
      </c>
      <c r="H259">
        <v>10</v>
      </c>
      <c r="I259">
        <v>80</v>
      </c>
      <c r="J259">
        <v>400</v>
      </c>
      <c r="K259">
        <v>1.5</v>
      </c>
      <c r="L259">
        <v>10</v>
      </c>
      <c r="M259">
        <v>10</v>
      </c>
      <c r="N259">
        <v>400</v>
      </c>
      <c r="O259">
        <v>35</v>
      </c>
      <c r="P259">
        <v>27</v>
      </c>
      <c r="Q259" t="s">
        <v>106</v>
      </c>
    </row>
    <row r="260" spans="1:17">
      <c r="A260" t="str">
        <f>Hyperlink("https://www.diodes.com/part/view/STPS1060","STPS1060")</f>
        <v>STPS1060</v>
      </c>
      <c r="B260" t="str">
        <f>Hyperlink("https://www.diodes.com/assets/Datasheets/STPS1060.pdf","STPS1060 Datasheet")</f>
        <v>STPS1060 Datasheet</v>
      </c>
      <c r="C260" t="s">
        <v>100</v>
      </c>
      <c r="D260" t="s">
        <v>18</v>
      </c>
      <c r="E260" t="s">
        <v>27</v>
      </c>
      <c r="F260" t="s">
        <v>48</v>
      </c>
      <c r="G260" t="s">
        <v>96</v>
      </c>
      <c r="H260">
        <v>10</v>
      </c>
      <c r="I260">
        <v>55</v>
      </c>
      <c r="J260">
        <v>600</v>
      </c>
      <c r="K260">
        <v>1.7</v>
      </c>
      <c r="L260">
        <v>10</v>
      </c>
      <c r="M260">
        <v>10</v>
      </c>
      <c r="N260">
        <v>600</v>
      </c>
      <c r="O260">
        <v>50</v>
      </c>
      <c r="P260">
        <v>35</v>
      </c>
      <c r="Q260" t="s">
        <v>106</v>
      </c>
    </row>
    <row r="261" spans="1:17">
      <c r="A261" t="str">
        <f>Hyperlink("https://www.diodes.com/part/view/STPS1620","STPS1620")</f>
        <v>STPS1620</v>
      </c>
      <c r="B261" t="str">
        <f>Hyperlink("https://www.diodes.com/assets/Datasheets/STPS1620.pdf","STPS1620 Datasheet")</f>
        <v>STPS1620 Datasheet</v>
      </c>
      <c r="C261" t="s">
        <v>103</v>
      </c>
      <c r="D261" t="s">
        <v>18</v>
      </c>
      <c r="E261" t="s">
        <v>27</v>
      </c>
      <c r="F261" t="s">
        <v>48</v>
      </c>
      <c r="G261" t="s">
        <v>96</v>
      </c>
      <c r="H261">
        <v>16</v>
      </c>
      <c r="I261">
        <v>125</v>
      </c>
      <c r="J261">
        <v>200</v>
      </c>
      <c r="K261">
        <v>1.25</v>
      </c>
      <c r="L261">
        <v>16</v>
      </c>
      <c r="M261">
        <v>10</v>
      </c>
      <c r="N261">
        <v>200</v>
      </c>
      <c r="O261">
        <v>30</v>
      </c>
      <c r="P261">
        <v>65</v>
      </c>
      <c r="Q261" t="s">
        <v>106</v>
      </c>
    </row>
    <row r="262" spans="1:17">
      <c r="A262" t="str">
        <f>Hyperlink("https://www.diodes.com/part/view/STPS1640","STPS1640")</f>
        <v>STPS1640</v>
      </c>
      <c r="B262" t="str">
        <f>Hyperlink("https://www.diodes.com/assets/Datasheets/STPS1640.pdf","STPS1640 Datasheet")</f>
        <v>STPS1640 Datasheet</v>
      </c>
      <c r="C262" t="s">
        <v>103</v>
      </c>
      <c r="D262" t="s">
        <v>18</v>
      </c>
      <c r="E262" t="s">
        <v>27</v>
      </c>
      <c r="F262" t="s">
        <v>48</v>
      </c>
      <c r="G262" t="s">
        <v>96</v>
      </c>
      <c r="H262">
        <v>16</v>
      </c>
      <c r="I262">
        <v>100</v>
      </c>
      <c r="J262">
        <v>400</v>
      </c>
      <c r="K262">
        <v>1.5</v>
      </c>
      <c r="L262">
        <v>16</v>
      </c>
      <c r="M262">
        <v>10</v>
      </c>
      <c r="N262">
        <v>400</v>
      </c>
      <c r="O262">
        <v>35</v>
      </c>
      <c r="P262">
        <v>45</v>
      </c>
      <c r="Q262" t="s">
        <v>106</v>
      </c>
    </row>
    <row r="263" spans="1:17">
      <c r="A263" t="str">
        <f>Hyperlink("https://www.diodes.com/part/view/STPS1660","STPS1660")</f>
        <v>STPS1660</v>
      </c>
      <c r="B263" t="str">
        <f>Hyperlink("https://www.diodes.com/assets/Datasheets/STPS1660.pdf","STPS1660 Datasheet")</f>
        <v>STPS1660 Datasheet</v>
      </c>
      <c r="C263" t="s">
        <v>103</v>
      </c>
      <c r="D263" t="s">
        <v>18</v>
      </c>
      <c r="E263" t="s">
        <v>27</v>
      </c>
      <c r="F263" t="s">
        <v>48</v>
      </c>
      <c r="G263" t="s">
        <v>96</v>
      </c>
      <c r="H263">
        <v>16</v>
      </c>
      <c r="I263">
        <v>100</v>
      </c>
      <c r="J263">
        <v>600</v>
      </c>
      <c r="K263">
        <v>1.7</v>
      </c>
      <c r="L263">
        <v>16</v>
      </c>
      <c r="M263">
        <v>10</v>
      </c>
      <c r="N263">
        <v>600</v>
      </c>
      <c r="O263">
        <v>50</v>
      </c>
      <c r="P263">
        <v>55</v>
      </c>
      <c r="Q263" t="s">
        <v>106</v>
      </c>
    </row>
    <row r="264" spans="1:17">
      <c r="A264" t="str">
        <f>Hyperlink("https://www.diodes.com/part/view/STPS2020","STPS2020")</f>
        <v>STPS2020</v>
      </c>
      <c r="B264" t="str">
        <f>Hyperlink("https://www.diodes.com/assets/Datasheets/STPS2020.pdf","STPS2020 Datasheet")</f>
        <v>STPS2020 Datasheet</v>
      </c>
      <c r="C264" t="s">
        <v>105</v>
      </c>
      <c r="D264" t="s">
        <v>18</v>
      </c>
      <c r="E264" t="s">
        <v>27</v>
      </c>
      <c r="F264" t="s">
        <v>48</v>
      </c>
      <c r="G264" t="s">
        <v>96</v>
      </c>
      <c r="H264">
        <v>20</v>
      </c>
      <c r="I264">
        <v>125</v>
      </c>
      <c r="J264">
        <v>200</v>
      </c>
      <c r="K264">
        <v>1.25</v>
      </c>
      <c r="L264">
        <v>20</v>
      </c>
      <c r="M264">
        <v>10</v>
      </c>
      <c r="N264">
        <v>200</v>
      </c>
      <c r="O264">
        <v>30</v>
      </c>
      <c r="P264">
        <v>93</v>
      </c>
      <c r="Q264" t="s">
        <v>106</v>
      </c>
    </row>
    <row r="265" spans="1:17">
      <c r="A265" t="str">
        <f>Hyperlink("https://www.diodes.com/part/view/STPS2030","STPS2030")</f>
        <v>STPS2030</v>
      </c>
      <c r="B265" t="str">
        <f>Hyperlink("https://www.diodes.com/assets/Datasheets/STPS2030.pdf","STPS2030 Datasheet")</f>
        <v>STPS2030 Datasheet</v>
      </c>
      <c r="C265" t="s">
        <v>105</v>
      </c>
      <c r="D265" t="s">
        <v>18</v>
      </c>
      <c r="E265" t="s">
        <v>27</v>
      </c>
      <c r="F265" t="s">
        <v>48</v>
      </c>
      <c r="G265" t="s">
        <v>96</v>
      </c>
      <c r="H265">
        <v>20</v>
      </c>
      <c r="I265">
        <v>125</v>
      </c>
      <c r="J265">
        <v>300</v>
      </c>
      <c r="K265">
        <v>1.5</v>
      </c>
      <c r="L265">
        <v>20</v>
      </c>
      <c r="M265">
        <v>10</v>
      </c>
      <c r="N265">
        <v>300</v>
      </c>
      <c r="O265">
        <v>35</v>
      </c>
      <c r="P265">
        <v>80</v>
      </c>
      <c r="Q265" t="s">
        <v>106</v>
      </c>
    </row>
    <row r="266" spans="1:17">
      <c r="A266" t="str">
        <f>Hyperlink("https://www.diodes.com/part/view/STPS2040","STPS2040")</f>
        <v>STPS2040</v>
      </c>
      <c r="B266" t="str">
        <f>Hyperlink("https://www.diodes.com/assets/Datasheets/STPS2040.pdf","STPS2040 Datasheet")</f>
        <v>STPS2040 Datasheet</v>
      </c>
      <c r="C266" t="s">
        <v>105</v>
      </c>
      <c r="D266" t="s">
        <v>18</v>
      </c>
      <c r="E266" t="s">
        <v>27</v>
      </c>
      <c r="F266" t="s">
        <v>48</v>
      </c>
      <c r="G266" t="s">
        <v>96</v>
      </c>
      <c r="H266">
        <v>20</v>
      </c>
      <c r="I266">
        <v>125</v>
      </c>
      <c r="J266">
        <v>400</v>
      </c>
      <c r="K266">
        <v>1.5</v>
      </c>
      <c r="L266">
        <v>20</v>
      </c>
      <c r="M266">
        <v>10</v>
      </c>
      <c r="N266">
        <v>400</v>
      </c>
      <c r="O266">
        <v>35</v>
      </c>
      <c r="P266">
        <v>80</v>
      </c>
      <c r="Q266" t="s">
        <v>106</v>
      </c>
    </row>
    <row r="267" spans="1:17">
      <c r="A267" t="str">
        <f>Hyperlink("https://www.diodes.com/part/view/STPS2060","STPS2060")</f>
        <v>STPS2060</v>
      </c>
      <c r="B267" t="str">
        <f>Hyperlink("https://www.diodes.com/assets/Datasheets/STPS2060.pdf","STPS2060 Datasheet")</f>
        <v>STPS2060 Datasheet</v>
      </c>
      <c r="C267" t="s">
        <v>105</v>
      </c>
      <c r="D267" t="s">
        <v>18</v>
      </c>
      <c r="E267" t="s">
        <v>27</v>
      </c>
      <c r="F267" t="s">
        <v>48</v>
      </c>
      <c r="G267" t="s">
        <v>96</v>
      </c>
      <c r="H267">
        <v>20</v>
      </c>
      <c r="I267">
        <v>125</v>
      </c>
      <c r="J267">
        <v>600</v>
      </c>
      <c r="K267">
        <v>1.7</v>
      </c>
      <c r="L267">
        <v>20</v>
      </c>
      <c r="M267">
        <v>10</v>
      </c>
      <c r="N267">
        <v>600</v>
      </c>
      <c r="O267">
        <v>50</v>
      </c>
      <c r="P267">
        <v>82</v>
      </c>
      <c r="Q267" t="s">
        <v>106</v>
      </c>
    </row>
    <row r="268" spans="1:17">
      <c r="A268" t="str">
        <f>Hyperlink("https://www.diodes.com/part/view/UF5GD1","UF5GD1")</f>
        <v>UF5GD1</v>
      </c>
      <c r="B268" t="str">
        <f>Hyperlink("https://www.diodes.com/assets/Datasheets/UF5GD1.pdf","UF5GD1 Datasheet")</f>
        <v>UF5GD1 Datasheet</v>
      </c>
      <c r="C268" t="s">
        <v>107</v>
      </c>
      <c r="D268" t="s">
        <v>18</v>
      </c>
      <c r="E268" t="s">
        <v>19</v>
      </c>
      <c r="F268" t="s">
        <v>60</v>
      </c>
      <c r="G268" t="s">
        <v>21</v>
      </c>
      <c r="H268">
        <v>5</v>
      </c>
      <c r="I268">
        <v>150</v>
      </c>
      <c r="J268">
        <v>400</v>
      </c>
      <c r="K268">
        <v>1.4</v>
      </c>
      <c r="L268">
        <v>5</v>
      </c>
      <c r="M268">
        <v>10</v>
      </c>
      <c r="N268">
        <v>400</v>
      </c>
      <c r="O268">
        <v>45</v>
      </c>
      <c r="P268">
        <v>61</v>
      </c>
      <c r="Q268" t="s">
        <v>108</v>
      </c>
    </row>
    <row r="269" spans="1:17">
      <c r="A269" t="str">
        <f>Hyperlink("https://www.diodes.com/part/view/UF5JD1","UF5JD1")</f>
        <v>UF5JD1</v>
      </c>
      <c r="B269" t="str">
        <f>Hyperlink("https://www.diodes.com/assets/Datasheets/UF5JD1.pdf","UF5JD1 Datasheet")</f>
        <v>UF5JD1 Datasheet</v>
      </c>
      <c r="C269" t="s">
        <v>107</v>
      </c>
      <c r="D269" t="s">
        <v>18</v>
      </c>
      <c r="E269" t="s">
        <v>19</v>
      </c>
      <c r="F269" t="s">
        <v>60</v>
      </c>
      <c r="G269" t="s">
        <v>21</v>
      </c>
      <c r="H269">
        <v>5</v>
      </c>
      <c r="I269">
        <v>80</v>
      </c>
      <c r="J269">
        <v>600</v>
      </c>
      <c r="K269">
        <v>3</v>
      </c>
      <c r="L269">
        <v>5</v>
      </c>
      <c r="M269">
        <v>30</v>
      </c>
      <c r="N269">
        <v>600</v>
      </c>
      <c r="O269">
        <v>25</v>
      </c>
      <c r="P269">
        <v>50</v>
      </c>
      <c r="Q269" t="s">
        <v>108</v>
      </c>
    </row>
    <row r="270" spans="1:17">
      <c r="A270" t="str">
        <f>Hyperlink("https://www.diodes.com/part/view/US1A","US1A")</f>
        <v>US1A</v>
      </c>
      <c r="B270" t="str">
        <f>Hyperlink("https://www.diodes.com/assets/Datasheets/ds16008.pdf","US1A Datasheet")</f>
        <v>US1A Datasheet</v>
      </c>
      <c r="C270" t="s">
        <v>84</v>
      </c>
      <c r="D270" t="s">
        <v>18</v>
      </c>
      <c r="E270" t="s">
        <v>19</v>
      </c>
      <c r="F270" t="s">
        <v>60</v>
      </c>
      <c r="G270" t="s">
        <v>21</v>
      </c>
      <c r="H270">
        <v>1</v>
      </c>
      <c r="I270">
        <v>30</v>
      </c>
      <c r="J270">
        <v>50</v>
      </c>
      <c r="K270">
        <v>1</v>
      </c>
      <c r="L270">
        <v>1</v>
      </c>
      <c r="M270">
        <v>5</v>
      </c>
      <c r="N270">
        <v>50</v>
      </c>
      <c r="O270">
        <v>50</v>
      </c>
      <c r="P270">
        <v>20</v>
      </c>
      <c r="Q270" t="s">
        <v>43</v>
      </c>
    </row>
    <row r="271" spans="1:17">
      <c r="A271" t="str">
        <f>Hyperlink("https://www.diodes.com/part/view/US1B","US1B")</f>
        <v>US1B</v>
      </c>
      <c r="B271" t="str">
        <f>Hyperlink("https://www.diodes.com/assets/Datasheets/ds16008.pdf","US1B Datasheet")</f>
        <v>US1B Datasheet</v>
      </c>
      <c r="C271" t="s">
        <v>84</v>
      </c>
      <c r="D271" t="s">
        <v>18</v>
      </c>
      <c r="E271" t="s">
        <v>19</v>
      </c>
      <c r="F271" t="s">
        <v>60</v>
      </c>
      <c r="G271" t="s">
        <v>21</v>
      </c>
      <c r="H271">
        <v>1</v>
      </c>
      <c r="I271">
        <v>30</v>
      </c>
      <c r="J271">
        <v>100</v>
      </c>
      <c r="K271">
        <v>1</v>
      </c>
      <c r="L271">
        <v>1</v>
      </c>
      <c r="M271">
        <v>5</v>
      </c>
      <c r="N271">
        <v>100</v>
      </c>
      <c r="O271">
        <v>50</v>
      </c>
      <c r="P271">
        <v>20</v>
      </c>
      <c r="Q271" t="s">
        <v>43</v>
      </c>
    </row>
    <row r="272" spans="1:17">
      <c r="A272" t="str">
        <f>Hyperlink("https://www.diodes.com/part/view/US1D","US1D")</f>
        <v>US1D</v>
      </c>
      <c r="B272" t="str">
        <f>Hyperlink("https://www.diodes.com/assets/Datasheets/ds16008.pdf","US1D Datasheet")</f>
        <v>US1D Datasheet</v>
      </c>
      <c r="C272" t="s">
        <v>84</v>
      </c>
      <c r="D272" t="s">
        <v>18</v>
      </c>
      <c r="E272" t="s">
        <v>19</v>
      </c>
      <c r="F272" t="s">
        <v>60</v>
      </c>
      <c r="G272" t="s">
        <v>21</v>
      </c>
      <c r="H272">
        <v>1</v>
      </c>
      <c r="I272">
        <v>30</v>
      </c>
      <c r="J272">
        <v>200</v>
      </c>
      <c r="K272">
        <v>1</v>
      </c>
      <c r="L272">
        <v>1</v>
      </c>
      <c r="M272">
        <v>5</v>
      </c>
      <c r="N272">
        <v>200</v>
      </c>
      <c r="O272">
        <v>50</v>
      </c>
      <c r="P272">
        <v>20</v>
      </c>
      <c r="Q272" t="s">
        <v>43</v>
      </c>
    </row>
    <row r="273" spans="1:17">
      <c r="A273" t="str">
        <f>Hyperlink("https://www.diodes.com/part/view/US1D%28LS%29","US1D(LS)")</f>
        <v>US1D(LS)</v>
      </c>
      <c r="B273" t="str">
        <f>Hyperlink("https://www.diodes.com/assets/Datasheets/US1D-US1G_LS.pdf","US1D-US1G (LS) Datasheet")</f>
        <v>US1D-US1G (LS) Datasheet</v>
      </c>
      <c r="C273" t="s">
        <v>69</v>
      </c>
      <c r="D273" t="s">
        <v>18</v>
      </c>
      <c r="E273" t="s">
        <v>19</v>
      </c>
      <c r="F273" t="s">
        <v>45</v>
      </c>
      <c r="G273" t="s">
        <v>21</v>
      </c>
      <c r="H273">
        <v>1</v>
      </c>
      <c r="I273">
        <v>30</v>
      </c>
      <c r="J273">
        <v>200</v>
      </c>
      <c r="K273">
        <v>1</v>
      </c>
      <c r="L273">
        <v>1</v>
      </c>
      <c r="M273">
        <v>5</v>
      </c>
      <c r="N273">
        <v>200</v>
      </c>
      <c r="O273">
        <v>50</v>
      </c>
      <c r="Q273" t="s">
        <v>46</v>
      </c>
    </row>
    <row r="274" spans="1:17">
      <c r="A274" t="str">
        <f>Hyperlink("https://www.diodes.com/part/view/US1DWF","US1DWF")</f>
        <v>US1DWF</v>
      </c>
      <c r="B274" t="str">
        <f>Hyperlink("https://www.diodes.com/assets/Datasheets/US1DWF.pdf","US1DWF Datasheet")</f>
        <v>US1DWF Datasheet</v>
      </c>
      <c r="C274" t="s">
        <v>57</v>
      </c>
      <c r="D274" t="s">
        <v>18</v>
      </c>
      <c r="E274" t="s">
        <v>19</v>
      </c>
      <c r="F274" t="s">
        <v>60</v>
      </c>
      <c r="G274" t="s">
        <v>21</v>
      </c>
      <c r="H274">
        <v>1</v>
      </c>
      <c r="I274">
        <v>30</v>
      </c>
      <c r="J274">
        <v>200</v>
      </c>
      <c r="K274">
        <v>0.95</v>
      </c>
      <c r="L274">
        <v>1</v>
      </c>
      <c r="M274">
        <v>5</v>
      </c>
      <c r="N274">
        <v>200</v>
      </c>
      <c r="O274">
        <v>35</v>
      </c>
      <c r="P274">
        <v>14</v>
      </c>
      <c r="Q274" t="s">
        <v>92</v>
      </c>
    </row>
    <row r="275" spans="1:17">
      <c r="A275" t="str">
        <f>Hyperlink("https://www.diodes.com/part/view/US1DWFQ","US1DWFQ")</f>
        <v>US1DWFQ</v>
      </c>
      <c r="B275" t="str">
        <f>Hyperlink("https://www.diodes.com/assets/Datasheets/US1DWFQ.pdf","US1DWFQ Datasheet")</f>
        <v>US1DWFQ Datasheet</v>
      </c>
      <c r="C275" t="s">
        <v>57</v>
      </c>
      <c r="D275" t="s">
        <v>33</v>
      </c>
      <c r="E275" t="s">
        <v>27</v>
      </c>
      <c r="F275" t="s">
        <v>60</v>
      </c>
      <c r="G275" t="s">
        <v>21</v>
      </c>
      <c r="H275">
        <v>1</v>
      </c>
      <c r="I275">
        <v>30</v>
      </c>
      <c r="J275">
        <v>200</v>
      </c>
      <c r="K275">
        <v>0.95</v>
      </c>
      <c r="L275">
        <v>1</v>
      </c>
      <c r="M275">
        <v>5</v>
      </c>
      <c r="N275">
        <v>200</v>
      </c>
      <c r="O275">
        <v>35</v>
      </c>
      <c r="P275">
        <v>14</v>
      </c>
      <c r="Q275" t="s">
        <v>92</v>
      </c>
    </row>
    <row r="276" spans="1:17">
      <c r="A276" t="str">
        <f>Hyperlink("https://www.diodes.com/part/view/US1G","US1G")</f>
        <v>US1G</v>
      </c>
      <c r="B276" t="str">
        <f>Hyperlink("https://www.diodes.com/assets/Datasheets/ds16008.pdf","US1G Datasheet")</f>
        <v>US1G Datasheet</v>
      </c>
      <c r="C276" t="s">
        <v>84</v>
      </c>
      <c r="D276" t="s">
        <v>18</v>
      </c>
      <c r="E276" t="s">
        <v>19</v>
      </c>
      <c r="F276" t="s">
        <v>60</v>
      </c>
      <c r="G276" t="s">
        <v>21</v>
      </c>
      <c r="H276">
        <v>1</v>
      </c>
      <c r="I276">
        <v>30</v>
      </c>
      <c r="J276">
        <v>400</v>
      </c>
      <c r="K276">
        <v>1.3</v>
      </c>
      <c r="L276">
        <v>1</v>
      </c>
      <c r="M276">
        <v>5</v>
      </c>
      <c r="N276">
        <v>400</v>
      </c>
      <c r="O276">
        <v>50</v>
      </c>
      <c r="P276">
        <v>20</v>
      </c>
      <c r="Q276" t="s">
        <v>43</v>
      </c>
    </row>
    <row r="277" spans="1:17">
      <c r="A277" t="str">
        <f>Hyperlink("https://www.diodes.com/part/view/US1G%28LS%29","US1G(LS)")</f>
        <v>US1G(LS)</v>
      </c>
      <c r="B277" t="str">
        <f>Hyperlink("https://www.diodes.com/assets/Datasheets/US1D-US1G_LS.pdf","US1D-US1G (LS) Datasheet")</f>
        <v>US1D-US1G (LS) Datasheet</v>
      </c>
      <c r="C277" t="s">
        <v>69</v>
      </c>
      <c r="D277" t="s">
        <v>18</v>
      </c>
      <c r="E277" t="s">
        <v>19</v>
      </c>
      <c r="F277" t="s">
        <v>45</v>
      </c>
      <c r="G277" t="s">
        <v>21</v>
      </c>
      <c r="H277">
        <v>1</v>
      </c>
      <c r="I277">
        <v>30</v>
      </c>
      <c r="J277">
        <v>400</v>
      </c>
      <c r="K277">
        <v>1.3</v>
      </c>
      <c r="L277">
        <v>1</v>
      </c>
      <c r="M277">
        <v>5</v>
      </c>
      <c r="N277">
        <v>400</v>
      </c>
      <c r="O277">
        <v>50</v>
      </c>
      <c r="Q277" t="s">
        <v>46</v>
      </c>
    </row>
    <row r="278" spans="1:17">
      <c r="A278" t="str">
        <f>Hyperlink("https://www.diodes.com/part/view/US1GWF","US1GWF")</f>
        <v>US1GWF</v>
      </c>
      <c r="B278" t="str">
        <f>Hyperlink("https://www.diodes.com/assets/Datasheets/US1GWF.pdf","US1GWF Datasheet")</f>
        <v>US1GWF Datasheet</v>
      </c>
      <c r="C278" t="s">
        <v>57</v>
      </c>
      <c r="D278" t="s">
        <v>18</v>
      </c>
      <c r="E278" t="s">
        <v>19</v>
      </c>
      <c r="F278" t="s">
        <v>60</v>
      </c>
      <c r="G278" t="s">
        <v>21</v>
      </c>
      <c r="H278">
        <v>1</v>
      </c>
      <c r="I278">
        <v>30</v>
      </c>
      <c r="J278">
        <v>400</v>
      </c>
      <c r="K278">
        <v>1.25</v>
      </c>
      <c r="L278">
        <v>1</v>
      </c>
      <c r="M278">
        <v>1</v>
      </c>
      <c r="N278">
        <v>400</v>
      </c>
      <c r="O278">
        <v>35</v>
      </c>
      <c r="P278">
        <v>9</v>
      </c>
      <c r="Q278" t="s">
        <v>92</v>
      </c>
    </row>
    <row r="279" spans="1:17">
      <c r="A279" t="str">
        <f>Hyperlink("https://www.diodes.com/part/view/US1GWFQ","US1GWFQ")</f>
        <v>US1GWFQ</v>
      </c>
      <c r="B279" t="str">
        <f>Hyperlink("https://www.diodes.com/assets/Datasheets/US1GWFQ.pdf","US1GWFQ Datasheet")</f>
        <v>US1GWFQ Datasheet</v>
      </c>
      <c r="C279" t="s">
        <v>57</v>
      </c>
      <c r="D279" t="s">
        <v>33</v>
      </c>
      <c r="E279" t="s">
        <v>27</v>
      </c>
      <c r="F279" t="s">
        <v>60</v>
      </c>
      <c r="G279" t="s">
        <v>21</v>
      </c>
      <c r="H279">
        <v>1</v>
      </c>
      <c r="I279">
        <v>30</v>
      </c>
      <c r="J279">
        <v>400</v>
      </c>
      <c r="K279">
        <v>1.25</v>
      </c>
      <c r="L279">
        <v>1</v>
      </c>
      <c r="M279">
        <v>1</v>
      </c>
      <c r="N279">
        <v>400</v>
      </c>
      <c r="O279">
        <v>35</v>
      </c>
      <c r="P279">
        <v>9</v>
      </c>
      <c r="Q279" t="s">
        <v>92</v>
      </c>
    </row>
    <row r="280" spans="1:17">
      <c r="A280" t="str">
        <f>Hyperlink("https://www.diodes.com/part/view/US1J","US1J")</f>
        <v>US1J</v>
      </c>
      <c r="B280" t="str">
        <f>Hyperlink("https://www.diodes.com/assets/Datasheets/ds16008.pdf","US1J Datasheet")</f>
        <v>US1J Datasheet</v>
      </c>
      <c r="C280" t="s">
        <v>84</v>
      </c>
      <c r="D280" t="s">
        <v>18</v>
      </c>
      <c r="E280" t="s">
        <v>19</v>
      </c>
      <c r="F280" t="s">
        <v>60</v>
      </c>
      <c r="G280" t="s">
        <v>21</v>
      </c>
      <c r="H280">
        <v>1</v>
      </c>
      <c r="I280">
        <v>30</v>
      </c>
      <c r="J280">
        <v>600</v>
      </c>
      <c r="K280">
        <v>1.7</v>
      </c>
      <c r="L280">
        <v>1</v>
      </c>
      <c r="M280">
        <v>5</v>
      </c>
      <c r="N280">
        <v>600</v>
      </c>
      <c r="O280">
        <v>75</v>
      </c>
      <c r="P280">
        <v>10</v>
      </c>
      <c r="Q280" t="s">
        <v>43</v>
      </c>
    </row>
    <row r="281" spans="1:17">
      <c r="A281" t="str">
        <f>Hyperlink("https://www.diodes.com/part/view/US1JDF","US1JDF")</f>
        <v>US1JDF</v>
      </c>
      <c r="B281" t="str">
        <f>Hyperlink("https://www.diodes.com/assets/Datasheets/US1JDF.pdf","US1JDF Datasheet")</f>
        <v>US1JDF Datasheet</v>
      </c>
      <c r="D281" t="s">
        <v>18</v>
      </c>
      <c r="E281" t="s">
        <v>27</v>
      </c>
      <c r="F281" t="s">
        <v>60</v>
      </c>
      <c r="G281" t="s">
        <v>21</v>
      </c>
      <c r="H281">
        <v>1</v>
      </c>
      <c r="I281">
        <v>30</v>
      </c>
      <c r="J281">
        <v>600</v>
      </c>
      <c r="K281">
        <v>1.7</v>
      </c>
      <c r="L281">
        <v>1</v>
      </c>
      <c r="M281">
        <v>5</v>
      </c>
      <c r="N281">
        <v>600</v>
      </c>
      <c r="O281">
        <v>75</v>
      </c>
      <c r="P281">
        <v>10</v>
      </c>
      <c r="Q281" t="s">
        <v>73</v>
      </c>
    </row>
    <row r="282" spans="1:17">
      <c r="A282" t="str">
        <f>Hyperlink("https://www.diodes.com/part/view/US1JDFQ","US1JDFQ")</f>
        <v>US1JDFQ</v>
      </c>
      <c r="B282" t="str">
        <f>Hyperlink("https://www.diodes.com/assets/Datasheets/US1JDFQ_US1MDFQ.pdf","US1JDFQ Datasheet")</f>
        <v>US1JDFQ Datasheet</v>
      </c>
      <c r="C282" t="s">
        <v>57</v>
      </c>
      <c r="D282" t="s">
        <v>33</v>
      </c>
      <c r="E282" t="s">
        <v>27</v>
      </c>
      <c r="F282" t="s">
        <v>60</v>
      </c>
      <c r="G282" t="s">
        <v>21</v>
      </c>
      <c r="H282">
        <v>1</v>
      </c>
      <c r="I282">
        <v>30</v>
      </c>
      <c r="J282">
        <v>600</v>
      </c>
      <c r="K282">
        <v>1.7</v>
      </c>
      <c r="L282">
        <v>1</v>
      </c>
      <c r="M282">
        <v>5</v>
      </c>
      <c r="N282">
        <v>600</v>
      </c>
      <c r="O282">
        <v>75</v>
      </c>
      <c r="P282">
        <v>10</v>
      </c>
      <c r="Q282" t="s">
        <v>73</v>
      </c>
    </row>
    <row r="283" spans="1:17">
      <c r="A283" t="str">
        <f>Hyperlink("https://www.diodes.com/part/view/US1K","US1K")</f>
        <v>US1K</v>
      </c>
      <c r="B283" t="str">
        <f>Hyperlink("https://www.diodes.com/assets/Datasheets/ds16008.pdf","US1K Datasheet")</f>
        <v>US1K Datasheet</v>
      </c>
      <c r="C283" t="s">
        <v>84</v>
      </c>
      <c r="D283" t="s">
        <v>18</v>
      </c>
      <c r="E283" t="s">
        <v>19</v>
      </c>
      <c r="F283" t="s">
        <v>60</v>
      </c>
      <c r="G283" t="s">
        <v>21</v>
      </c>
      <c r="H283">
        <v>1</v>
      </c>
      <c r="I283">
        <v>30</v>
      </c>
      <c r="J283">
        <v>800</v>
      </c>
      <c r="K283">
        <v>1.7</v>
      </c>
      <c r="L283">
        <v>1</v>
      </c>
      <c r="M283">
        <v>5</v>
      </c>
      <c r="N283">
        <v>800</v>
      </c>
      <c r="O283">
        <v>75</v>
      </c>
      <c r="P283">
        <v>10</v>
      </c>
      <c r="Q283" t="s">
        <v>43</v>
      </c>
    </row>
    <row r="284" spans="1:17">
      <c r="A284" t="str">
        <f>Hyperlink("https://www.diodes.com/part/view/US1KSAFS","US1KSAFS")</f>
        <v>US1KSAFS</v>
      </c>
      <c r="B284" t="str">
        <f>Hyperlink("https://www.diodes.com/assets/Datasheets/US1KSAFS.pdf","US1KSAFS Datasheet")</f>
        <v>US1KSAFS Datasheet</v>
      </c>
      <c r="C284" t="s">
        <v>57</v>
      </c>
      <c r="D284" t="s">
        <v>18</v>
      </c>
      <c r="E284" t="s">
        <v>19</v>
      </c>
      <c r="F284" t="s">
        <v>60</v>
      </c>
      <c r="G284" t="s">
        <v>21</v>
      </c>
      <c r="H284">
        <v>1</v>
      </c>
      <c r="I284">
        <v>30</v>
      </c>
      <c r="J284">
        <v>800</v>
      </c>
      <c r="K284">
        <v>1.85</v>
      </c>
      <c r="L284">
        <v>1</v>
      </c>
      <c r="M284">
        <v>5</v>
      </c>
      <c r="N284">
        <v>800</v>
      </c>
      <c r="O284">
        <v>75</v>
      </c>
      <c r="P284">
        <v>17</v>
      </c>
      <c r="Q284" t="s">
        <v>109</v>
      </c>
    </row>
    <row r="285" spans="1:17">
      <c r="A285" t="str">
        <f>Hyperlink("https://www.diodes.com/part/view/US1M","US1M")</f>
        <v>US1M</v>
      </c>
      <c r="B285" t="str">
        <f>Hyperlink("https://www.diodes.com/assets/Datasheets/ds16008.pdf","US1M Datasheet")</f>
        <v>US1M Datasheet</v>
      </c>
      <c r="C285" t="s">
        <v>84</v>
      </c>
      <c r="D285" t="s">
        <v>18</v>
      </c>
      <c r="E285" t="s">
        <v>19</v>
      </c>
      <c r="F285" t="s">
        <v>60</v>
      </c>
      <c r="G285" t="s">
        <v>21</v>
      </c>
      <c r="H285">
        <v>1</v>
      </c>
      <c r="I285">
        <v>30</v>
      </c>
      <c r="J285">
        <v>1000</v>
      </c>
      <c r="K285">
        <v>1.7</v>
      </c>
      <c r="L285">
        <v>1</v>
      </c>
      <c r="M285">
        <v>5</v>
      </c>
      <c r="N285">
        <v>1000</v>
      </c>
      <c r="O285">
        <v>75</v>
      </c>
      <c r="P285">
        <v>10</v>
      </c>
      <c r="Q285" t="s">
        <v>43</v>
      </c>
    </row>
    <row r="286" spans="1:17">
      <c r="A286" t="str">
        <f>Hyperlink("https://www.diodes.com/part/view/US1MDF","US1MDF")</f>
        <v>US1MDF</v>
      </c>
      <c r="B286" t="str">
        <f>Hyperlink("https://www.diodes.com/assets/Datasheets/US1JDF.pdf","US1MDF Datasheet")</f>
        <v>US1MDF Datasheet</v>
      </c>
      <c r="D286" t="s">
        <v>18</v>
      </c>
      <c r="E286" t="s">
        <v>19</v>
      </c>
      <c r="F286" t="s">
        <v>60</v>
      </c>
      <c r="G286" t="s">
        <v>21</v>
      </c>
      <c r="H286">
        <v>1</v>
      </c>
      <c r="I286">
        <v>30</v>
      </c>
      <c r="J286">
        <v>1000</v>
      </c>
      <c r="K286">
        <v>1.7</v>
      </c>
      <c r="L286">
        <v>1</v>
      </c>
      <c r="M286">
        <v>5</v>
      </c>
      <c r="N286">
        <v>1000</v>
      </c>
      <c r="O286">
        <v>75</v>
      </c>
      <c r="P286">
        <v>10</v>
      </c>
      <c r="Q286" t="s">
        <v>73</v>
      </c>
    </row>
    <row r="287" spans="1:17">
      <c r="A287" t="str">
        <f>Hyperlink("https://www.diodes.com/part/view/US1MDFQ","US1MDFQ")</f>
        <v>US1MDFQ</v>
      </c>
      <c r="B287" t="str">
        <f>Hyperlink("https://www.diodes.com/assets/Datasheets/US1JDFQ_US1MDFQ.pdf","US1MDFQ Datasheet")</f>
        <v>US1MDFQ Datasheet</v>
      </c>
      <c r="C287" t="s">
        <v>57</v>
      </c>
      <c r="D287" t="s">
        <v>33</v>
      </c>
      <c r="E287" t="s">
        <v>27</v>
      </c>
      <c r="F287" t="s">
        <v>58</v>
      </c>
      <c r="G287" t="s">
        <v>21</v>
      </c>
      <c r="H287">
        <v>1</v>
      </c>
      <c r="I287">
        <v>30</v>
      </c>
      <c r="J287">
        <v>1000</v>
      </c>
      <c r="K287">
        <v>1.7</v>
      </c>
      <c r="L287">
        <v>1</v>
      </c>
      <c r="M287">
        <v>5</v>
      </c>
      <c r="N287">
        <v>1000</v>
      </c>
      <c r="O287">
        <v>75</v>
      </c>
      <c r="P287">
        <v>10</v>
      </c>
      <c r="Q287" t="s">
        <v>73</v>
      </c>
    </row>
    <row r="288" spans="1:17">
      <c r="A288" t="str">
        <f>Hyperlink("https://www.diodes.com/part/view/US1NDFQ","US1NDFQ")</f>
        <v>US1NDFQ</v>
      </c>
      <c r="B288" t="str">
        <f>Hyperlink("https://www.diodes.com/assets/Datasheets/US1NDFQ.pdf","US1NDFQ Datasheet")</f>
        <v>US1NDFQ Datasheet</v>
      </c>
      <c r="C288" t="s">
        <v>110</v>
      </c>
      <c r="D288" t="s">
        <v>33</v>
      </c>
      <c r="E288" t="s">
        <v>27</v>
      </c>
      <c r="F288" t="s">
        <v>60</v>
      </c>
      <c r="G288" t="s">
        <v>21</v>
      </c>
      <c r="H288">
        <v>1</v>
      </c>
      <c r="I288">
        <v>30</v>
      </c>
      <c r="J288">
        <v>1200</v>
      </c>
      <c r="K288">
        <v>2</v>
      </c>
      <c r="L288">
        <v>1</v>
      </c>
      <c r="M288">
        <v>5</v>
      </c>
      <c r="N288">
        <v>1200</v>
      </c>
      <c r="O288">
        <v>80</v>
      </c>
      <c r="P288">
        <v>5</v>
      </c>
      <c r="Q288" t="s">
        <v>73</v>
      </c>
    </row>
    <row r="289" spans="1:17">
      <c r="A289" t="str">
        <f>Hyperlink("https://www.diodes.com/part/view/US1NWF","US1NWF")</f>
        <v>US1NWF</v>
      </c>
      <c r="B289" t="str">
        <f>Hyperlink("https://www.diodes.com/assets/Datasheets/US1NWF.pdf","US1NWF Datasheet")</f>
        <v>US1NWF Datasheet</v>
      </c>
      <c r="C289" t="s">
        <v>57</v>
      </c>
      <c r="D289" t="s">
        <v>18</v>
      </c>
      <c r="E289" t="s">
        <v>19</v>
      </c>
      <c r="F289" t="s">
        <v>60</v>
      </c>
      <c r="G289" t="s">
        <v>21</v>
      </c>
      <c r="H289">
        <v>1</v>
      </c>
      <c r="I289">
        <v>30</v>
      </c>
      <c r="J289">
        <v>1200</v>
      </c>
      <c r="K289">
        <v>2</v>
      </c>
      <c r="L289">
        <v>1</v>
      </c>
      <c r="M289">
        <v>5</v>
      </c>
      <c r="N289">
        <v>1200</v>
      </c>
      <c r="O289">
        <v>80</v>
      </c>
      <c r="P289">
        <v>5</v>
      </c>
      <c r="Q289" t="s">
        <v>92</v>
      </c>
    </row>
    <row r="290" spans="1:17">
      <c r="A290" t="str">
        <f>Hyperlink("https://www.diodes.com/part/view/US1NWFQ","US1NWFQ")</f>
        <v>US1NWFQ</v>
      </c>
      <c r="B290" t="str">
        <f>Hyperlink("https://www.diodes.com/assets/Datasheets/US1NWFQ.pdf","US1NWFQ Datasheet")</f>
        <v>US1NWFQ Datasheet</v>
      </c>
      <c r="C290" t="s">
        <v>111</v>
      </c>
      <c r="D290" t="s">
        <v>33</v>
      </c>
      <c r="E290" t="s">
        <v>27</v>
      </c>
      <c r="F290" t="s">
        <v>60</v>
      </c>
      <c r="G290" t="s">
        <v>21</v>
      </c>
      <c r="H290">
        <v>1</v>
      </c>
      <c r="I290">
        <v>30</v>
      </c>
      <c r="J290">
        <v>1200</v>
      </c>
      <c r="K290">
        <v>2</v>
      </c>
      <c r="L290">
        <v>1</v>
      </c>
      <c r="M290">
        <v>5</v>
      </c>
      <c r="N290">
        <v>1200</v>
      </c>
      <c r="O290">
        <v>80</v>
      </c>
      <c r="P290">
        <v>5</v>
      </c>
      <c r="Q290" t="s">
        <v>92</v>
      </c>
    </row>
    <row r="291" spans="1:17">
      <c r="A291" t="str">
        <f>Hyperlink("https://www.diodes.com/part/view/US2D%28LS%29","US2D(LS)")</f>
        <v>US2D(LS)</v>
      </c>
      <c r="B291" t="str">
        <f>Hyperlink("https://www.diodes.com/assets/Datasheets/US2D-US2M_LS.pdf","US2D(LS) Datasheet")</f>
        <v>US2D(LS) Datasheet</v>
      </c>
      <c r="C291" t="s">
        <v>70</v>
      </c>
      <c r="D291" t="s">
        <v>18</v>
      </c>
      <c r="E291" t="s">
        <v>19</v>
      </c>
      <c r="F291" t="s">
        <v>45</v>
      </c>
      <c r="G291" t="s">
        <v>21</v>
      </c>
      <c r="H291">
        <v>2</v>
      </c>
      <c r="I291">
        <v>50</v>
      </c>
      <c r="J291">
        <v>200</v>
      </c>
      <c r="K291">
        <v>1</v>
      </c>
      <c r="L291">
        <v>2</v>
      </c>
      <c r="M291">
        <v>5</v>
      </c>
      <c r="N291">
        <v>200</v>
      </c>
      <c r="O291">
        <v>50</v>
      </c>
      <c r="Q291" t="s">
        <v>47</v>
      </c>
    </row>
    <row r="292" spans="1:17">
      <c r="A292" t="str">
        <f>Hyperlink("https://www.diodes.com/part/view/US2JDF","US2JDF")</f>
        <v>US2JDF</v>
      </c>
      <c r="B292" t="str">
        <f>Hyperlink("https://www.diodes.com/assets/Datasheets/US2JDF.pdf","US2JDF Datasheet")</f>
        <v>US2JDF Datasheet</v>
      </c>
      <c r="D292" t="s">
        <v>18</v>
      </c>
      <c r="E292" t="s">
        <v>27</v>
      </c>
      <c r="F292" t="s">
        <v>60</v>
      </c>
      <c r="G292" t="s">
        <v>21</v>
      </c>
      <c r="H292">
        <v>2</v>
      </c>
      <c r="I292">
        <v>50</v>
      </c>
      <c r="J292">
        <v>600</v>
      </c>
      <c r="K292">
        <v>1.7</v>
      </c>
      <c r="L292">
        <v>1</v>
      </c>
      <c r="M292">
        <v>5</v>
      </c>
      <c r="N292">
        <v>600</v>
      </c>
      <c r="O292">
        <v>75</v>
      </c>
      <c r="P292">
        <v>10</v>
      </c>
      <c r="Q292" t="s">
        <v>73</v>
      </c>
    </row>
    <row r="293" spans="1:17">
      <c r="A293" t="str">
        <f>Hyperlink("https://www.diodes.com/part/view/US2JDFQ","US2JDFQ")</f>
        <v>US2JDFQ</v>
      </c>
      <c r="B293" t="str">
        <f>Hyperlink("https://www.diodes.com/assets/Datasheets/US2JDFQ.pdf","US2JDFQ Datasheet")</f>
        <v>US2JDFQ Datasheet</v>
      </c>
      <c r="C293" t="s">
        <v>112</v>
      </c>
      <c r="D293" t="s">
        <v>33</v>
      </c>
      <c r="E293" t="s">
        <v>27</v>
      </c>
      <c r="F293" t="s">
        <v>60</v>
      </c>
      <c r="G293" t="s">
        <v>21</v>
      </c>
      <c r="H293">
        <v>2</v>
      </c>
      <c r="I293">
        <v>50</v>
      </c>
      <c r="J293">
        <v>600</v>
      </c>
      <c r="K293">
        <v>1.7</v>
      </c>
      <c r="L293">
        <v>2</v>
      </c>
      <c r="M293">
        <v>5</v>
      </c>
      <c r="N293">
        <v>600</v>
      </c>
      <c r="O293">
        <v>75</v>
      </c>
      <c r="P293">
        <v>10</v>
      </c>
      <c r="Q293" t="s">
        <v>73</v>
      </c>
    </row>
    <row r="294" spans="1:17">
      <c r="A294" t="str">
        <f>Hyperlink("https://www.diodes.com/part/view/US2M%28LS%29","US2M(LS)")</f>
        <v>US2M(LS)</v>
      </c>
      <c r="B294" t="str">
        <f>Hyperlink("https://www.diodes.com/assets/Datasheets/US2D-US2M_LS.pdf","US2M(LS) Datasheet")</f>
        <v>US2M(LS) Datasheet</v>
      </c>
      <c r="C294" t="s">
        <v>70</v>
      </c>
      <c r="D294" t="s">
        <v>18</v>
      </c>
      <c r="E294" t="s">
        <v>19</v>
      </c>
      <c r="F294" t="s">
        <v>45</v>
      </c>
      <c r="G294" t="s">
        <v>21</v>
      </c>
      <c r="H294">
        <v>2</v>
      </c>
      <c r="I294">
        <v>50</v>
      </c>
      <c r="J294">
        <v>1000</v>
      </c>
      <c r="K294">
        <v>1.7</v>
      </c>
      <c r="L294">
        <v>2</v>
      </c>
      <c r="M294">
        <v>5</v>
      </c>
      <c r="N294">
        <v>1000</v>
      </c>
      <c r="O294">
        <v>75</v>
      </c>
      <c r="Q294" t="s">
        <v>47</v>
      </c>
    </row>
    <row r="295" spans="1:17">
      <c r="A295" t="str">
        <f>Hyperlink("https://www.diodes.com/part/view/US3M","US3M")</f>
        <v>US3M</v>
      </c>
      <c r="B295" t="str">
        <f>Hyperlink("https://www.diodes.com/assets/Datasheets/US3M.pdf","US3M Datasheet")</f>
        <v>US3M Datasheet</v>
      </c>
      <c r="D295" t="s">
        <v>18</v>
      </c>
      <c r="E295" t="s">
        <v>19</v>
      </c>
      <c r="F295" t="s">
        <v>60</v>
      </c>
      <c r="G295" t="s">
        <v>21</v>
      </c>
      <c r="H295">
        <v>3</v>
      </c>
      <c r="I295">
        <v>120</v>
      </c>
      <c r="J295">
        <v>1000</v>
      </c>
      <c r="K295">
        <v>1.8</v>
      </c>
      <c r="L295">
        <v>3</v>
      </c>
      <c r="M295">
        <v>10</v>
      </c>
      <c r="N295">
        <v>1000</v>
      </c>
      <c r="O295">
        <v>85</v>
      </c>
      <c r="P295">
        <v>25</v>
      </c>
      <c r="Q295" t="s">
        <v>51</v>
      </c>
    </row>
  </sheetData>
  <hyperlinks>
    <hyperlink ref="A2" r:id="rId_hyperlink_1" tooltip="1N4933G" display="1N4933G"/>
    <hyperlink ref="B2" r:id="rId_hyperlink_2" tooltip="1N4933G Datasheet" display="1N4933G Datasheet"/>
    <hyperlink ref="A3" r:id="rId_hyperlink_3" tooltip="1N4934G" display="1N4934G"/>
    <hyperlink ref="B3" r:id="rId_hyperlink_4" tooltip="1N4934G Datasheet" display="1N4934G Datasheet"/>
    <hyperlink ref="A4" r:id="rId_hyperlink_5" tooltip="1N4935G" display="1N4935G"/>
    <hyperlink ref="B4" r:id="rId_hyperlink_6" tooltip="1N4935G Datasheet" display="1N4935G Datasheet"/>
    <hyperlink ref="A5" r:id="rId_hyperlink_7" tooltip="1N4936G" display="1N4936G"/>
    <hyperlink ref="B5" r:id="rId_hyperlink_8" tooltip="1N4936G Datasheet" display="1N4936G Datasheet"/>
    <hyperlink ref="A6" r:id="rId_hyperlink_9" tooltip="1N4937G" display="1N4937G"/>
    <hyperlink ref="B6" r:id="rId_hyperlink_10" tooltip="1N4937G Datasheet" display="1N4937G Datasheet"/>
    <hyperlink ref="A7" r:id="rId_hyperlink_11" tooltip="DFLU1200" display="DFLU1200"/>
    <hyperlink ref="B7" r:id="rId_hyperlink_12" tooltip="DFLU1200 Datasheet" display="DFLU1200 Datasheet"/>
    <hyperlink ref="A8" r:id="rId_hyperlink_13" tooltip="DFLU1400" display="DFLU1400"/>
    <hyperlink ref="B8" r:id="rId_hyperlink_14" tooltip="DFLU1400 Datasheet" display="DFLU1400 Datasheet"/>
    <hyperlink ref="A9" r:id="rId_hyperlink_15" tooltip="DTH1206D" display="DTH1206D"/>
    <hyperlink ref="B9" r:id="rId_hyperlink_16" tooltip="DTH1206D Datasheet" display="DTH1206D Datasheet"/>
    <hyperlink ref="A10" r:id="rId_hyperlink_17" tooltip="DTH1206FP" display="DTH1206FP"/>
    <hyperlink ref="B10" r:id="rId_hyperlink_18" tooltip="DTH1206FP Datasheet" display="DTH1206FP Datasheet"/>
    <hyperlink ref="A11" r:id="rId_hyperlink_19" tooltip="DTH1506D" display="DTH1506D"/>
    <hyperlink ref="B11" r:id="rId_hyperlink_20" tooltip="DTH1506D Datasheet" display="DTH1506D Datasheet"/>
    <hyperlink ref="A12" r:id="rId_hyperlink_21" tooltip="DTH1506FP" display="DTH1506FP"/>
    <hyperlink ref="B12" r:id="rId_hyperlink_22" tooltip="DTH1506FP Datasheet" display="DTH1506FP Datasheet"/>
    <hyperlink ref="A13" r:id="rId_hyperlink_23" tooltip="DTH3006D" display="DTH3006D"/>
    <hyperlink ref="B13" r:id="rId_hyperlink_24" tooltip="DTH3006D Datasheet" display="DTH3006D Datasheet"/>
    <hyperlink ref="A14" r:id="rId_hyperlink_25" tooltip="DTH3006DQ" display="DTH3006DQ"/>
    <hyperlink ref="B14" r:id="rId_hyperlink_26" tooltip="DTH3006DQ Datasheet" display="DTH3006DQ Datasheet"/>
    <hyperlink ref="A15" r:id="rId_hyperlink_27" tooltip="DTH3006FP" display="DTH3006FP"/>
    <hyperlink ref="B15" r:id="rId_hyperlink_28" tooltip="DTH3006FP Datasheet" display="DTH3006FP Datasheet"/>
    <hyperlink ref="A16" r:id="rId_hyperlink_29" tooltip="DTH3006FPQ" display="DTH3006FPQ"/>
    <hyperlink ref="B16" r:id="rId_hyperlink_30" tooltip="DTH3006FPQ Datasheet" display="DTH3006FPQ Datasheet"/>
    <hyperlink ref="A17" r:id="rId_hyperlink_31" tooltip="DTH3006PT" display="DTH3006PT"/>
    <hyperlink ref="B17" r:id="rId_hyperlink_32" tooltip="DTH3006PT Datasheet" display="DTH3006PT Datasheet"/>
    <hyperlink ref="A18" r:id="rId_hyperlink_33" tooltip="DTH3006PTQ" display="DTH3006PTQ"/>
    <hyperlink ref="B18" r:id="rId_hyperlink_34" tooltip="DTH3006PTQ Datasheet" display="DTH3006PTQ Datasheet"/>
    <hyperlink ref="A19" r:id="rId_hyperlink_35" tooltip="DTH810D" display="DTH810D"/>
    <hyperlink ref="B19" r:id="rId_hyperlink_36" tooltip="DTH810D Datasheet" display="DTH810D Datasheet"/>
    <hyperlink ref="A20" r:id="rId_hyperlink_37" tooltip="DTH810DQ" display="DTH810DQ"/>
    <hyperlink ref="B20" r:id="rId_hyperlink_38" tooltip="DTH810DQ Datasheet" display="DTH810DQ Datasheet"/>
    <hyperlink ref="A21" r:id="rId_hyperlink_39" tooltip="DTH810FP" display="DTH810FP"/>
    <hyperlink ref="B21" r:id="rId_hyperlink_40" tooltip="DTH810FP Datasheet" display="DTH810FP Datasheet"/>
    <hyperlink ref="A22" r:id="rId_hyperlink_41" tooltip="DTH810FPQ" display="DTH810FPQ"/>
    <hyperlink ref="B22" r:id="rId_hyperlink_42" tooltip="DTH810FPQ Datasheet" display="DTH810FPQ Datasheet"/>
    <hyperlink ref="A23" r:id="rId_hyperlink_43" tooltip="DTH8E06D" display="DTH8E06D"/>
    <hyperlink ref="B23" r:id="rId_hyperlink_44" tooltip="DTH8E06D Datasheet" display="DTH8E06D Datasheet"/>
    <hyperlink ref="A24" r:id="rId_hyperlink_45" tooltip="DTH8E06FP" display="DTH8E06FP"/>
    <hyperlink ref="B24" r:id="rId_hyperlink_46" tooltip="DTH8E06FP Datasheet" display="DTH8E06FP Datasheet"/>
    <hyperlink ref="A25" r:id="rId_hyperlink_47" tooltip="DTH8L06D" display="DTH8L06D"/>
    <hyperlink ref="B25" r:id="rId_hyperlink_48" tooltip="DTH8L06D Datasheet" display="DTH8L06D Datasheet"/>
    <hyperlink ref="A26" r:id="rId_hyperlink_49" tooltip="DTH8L06DNC" display="DTH8L06DNC"/>
    <hyperlink ref="B26" r:id="rId_hyperlink_50" tooltip="DTH8L06DNC Datasheet" display="DTH8L06DNC Datasheet"/>
    <hyperlink ref="A27" r:id="rId_hyperlink_51" tooltip="DTH8L06FP" display="DTH8L06FP"/>
    <hyperlink ref="B27" r:id="rId_hyperlink_52" tooltip="DTH8L06FP Datasheet" display="DTH8L06FP Datasheet"/>
    <hyperlink ref="A28" r:id="rId_hyperlink_53" tooltip="DTH8R06D" display="DTH8R06D"/>
    <hyperlink ref="B28" r:id="rId_hyperlink_54" tooltip="DTH8R06D Datasheet" display="DTH8R06D Datasheet"/>
    <hyperlink ref="A29" r:id="rId_hyperlink_55" tooltip="DTH8R06D1" display="DTH8R06D1"/>
    <hyperlink ref="B29" r:id="rId_hyperlink_56" tooltip="DTH8R06D1 Datasheet" display="DTH8R06D1 Datasheet"/>
    <hyperlink ref="A30" r:id="rId_hyperlink_57" tooltip="DTH8R06FP" display="DTH8R06FP"/>
    <hyperlink ref="B30" r:id="rId_hyperlink_58" tooltip="DTH8R06FP Datasheet" display="DTH8R06FP Datasheet"/>
    <hyperlink ref="A31" r:id="rId_hyperlink_59" tooltip="DTH8S06D" display="DTH8S06D"/>
    <hyperlink ref="B31" r:id="rId_hyperlink_60" tooltip="DTH8S06D Datasheet" display="DTH8S06D Datasheet"/>
    <hyperlink ref="A32" r:id="rId_hyperlink_61" tooltip="DTH8S06FP" display="DTH8S06FP"/>
    <hyperlink ref="B32" r:id="rId_hyperlink_62" tooltip="DTH8S06FP Datasheet" display="DTH8S06FP Datasheet"/>
    <hyperlink ref="A33" r:id="rId_hyperlink_63" tooltip="ES1A" display="ES1A"/>
    <hyperlink ref="B33" r:id="rId_hyperlink_64" tooltip="ES1A Datasheet" display="ES1A Datasheet"/>
    <hyperlink ref="A34" r:id="rId_hyperlink_65" tooltip="ES1B" display="ES1B"/>
    <hyperlink ref="B34" r:id="rId_hyperlink_66" tooltip="ES1B Datasheet" display="ES1B Datasheet"/>
    <hyperlink ref="A35" r:id="rId_hyperlink_67" tooltip="ES1C" display="ES1C"/>
    <hyperlink ref="B35" r:id="rId_hyperlink_68" tooltip="ES1C Datasheet" display="ES1C Datasheet"/>
    <hyperlink ref="A36" r:id="rId_hyperlink_69" tooltip="ES1D" display="ES1D"/>
    <hyperlink ref="B36" r:id="rId_hyperlink_70" tooltip="ES1D Datasheet" display="ES1D Datasheet"/>
    <hyperlink ref="A37" r:id="rId_hyperlink_71" tooltip="ES1D(LS)" display="ES1D(LS)"/>
    <hyperlink ref="B37" r:id="rId_hyperlink_72" tooltip="ES1D(LS) Datasheet" display="ES1D(LS) Datasheet"/>
    <hyperlink ref="A38" r:id="rId_hyperlink_73" tooltip="ES1DB(LS)" display="ES1DB(LS)"/>
    <hyperlink ref="B38" r:id="rId_hyperlink_74" tooltip="ES1DB-ES1GB (LS) Datasheet" display="ES1DB-ES1GB (LS) Datasheet"/>
    <hyperlink ref="A39" r:id="rId_hyperlink_75" tooltip="ES1G" display="ES1G"/>
    <hyperlink ref="B39" r:id="rId_hyperlink_76" tooltip="ES1G Datasheet" display="ES1G Datasheet"/>
    <hyperlink ref="A40" r:id="rId_hyperlink_77" tooltip="ES1G(LS)" display="ES1G(LS)"/>
    <hyperlink ref="B40" r:id="rId_hyperlink_78" tooltip="ES1G(LS) Datasheet" display="ES1G(LS) Datasheet"/>
    <hyperlink ref="A41" r:id="rId_hyperlink_79" tooltip="ES1GB(LS)" display="ES1GB(LS)"/>
    <hyperlink ref="B41" r:id="rId_hyperlink_80" tooltip="ES1DB-ES1GB (LS) Datasheet" display="ES1DB-ES1GB (LS) Datasheet"/>
    <hyperlink ref="A42" r:id="rId_hyperlink_81" tooltip="ES1J" display="ES1J"/>
    <hyperlink ref="B42" r:id="rId_hyperlink_82" tooltip="ES1J Datasheet" display="ES1J Datasheet"/>
    <hyperlink ref="A43" r:id="rId_hyperlink_83" tooltip="ES1J(LS)" display="ES1J(LS)"/>
    <hyperlink ref="B43" r:id="rId_hyperlink_84" tooltip="ES1J(LS) Datasheet" display="ES1J(LS) Datasheet"/>
    <hyperlink ref="A44" r:id="rId_hyperlink_85" tooltip="ES1JB(LS)" display="ES1JB(LS)"/>
    <hyperlink ref="B44" r:id="rId_hyperlink_86" tooltip="ES1JB (LS) Datasheet" display="ES1JB (LS) Datasheet"/>
    <hyperlink ref="A45" r:id="rId_hyperlink_87" tooltip="ES2A" display="ES2A"/>
    <hyperlink ref="B45" r:id="rId_hyperlink_88" tooltip="ES2A Datasheet" display="ES2A Datasheet"/>
    <hyperlink ref="A46" r:id="rId_hyperlink_89" tooltip="ES2AA" display="ES2AA"/>
    <hyperlink ref="B46" r:id="rId_hyperlink_90" tooltip="ES2AA Datasheet" display="ES2AA Datasheet"/>
    <hyperlink ref="A47" r:id="rId_hyperlink_91" tooltip="ES2B" display="ES2B"/>
    <hyperlink ref="B47" r:id="rId_hyperlink_92" tooltip="ES2B Datasheet" display="ES2B Datasheet"/>
    <hyperlink ref="A48" r:id="rId_hyperlink_93" tooltip="ES2BA" display="ES2BA"/>
    <hyperlink ref="B48" r:id="rId_hyperlink_94" tooltip="ES2BA Datasheet" display="ES2BA Datasheet"/>
    <hyperlink ref="A49" r:id="rId_hyperlink_95" tooltip="ES2C" display="ES2C"/>
    <hyperlink ref="B49" r:id="rId_hyperlink_96" tooltip="ES2C Datasheet" display="ES2C Datasheet"/>
    <hyperlink ref="A50" r:id="rId_hyperlink_97" tooltip="ES2CA" display="ES2CA"/>
    <hyperlink ref="B50" r:id="rId_hyperlink_98" tooltip="ES2CA Datasheet" display="ES2CA Datasheet"/>
    <hyperlink ref="A51" r:id="rId_hyperlink_99" tooltip="ES2D" display="ES2D"/>
    <hyperlink ref="B51" r:id="rId_hyperlink_100" tooltip="ES2D Datasheet" display="ES2D Datasheet"/>
    <hyperlink ref="A52" r:id="rId_hyperlink_101" tooltip="ES2D(LS)" display="ES2D(LS)"/>
    <hyperlink ref="B52" r:id="rId_hyperlink_102" tooltip="ES2D-ES2J (LS) Datasheet" display="ES2D-ES2J (LS) Datasheet"/>
    <hyperlink ref="A53" r:id="rId_hyperlink_103" tooltip="ES2DA" display="ES2DA"/>
    <hyperlink ref="B53" r:id="rId_hyperlink_104" tooltip="ES2DA Datasheet" display="ES2DA Datasheet"/>
    <hyperlink ref="A54" r:id="rId_hyperlink_105" tooltip="ES2DA(LS)" display="ES2DA(LS)"/>
    <hyperlink ref="B54" r:id="rId_hyperlink_106" tooltip="ES2DA-ES2JA (LS) Datasheet" display="ES2DA-ES2JA (LS) Datasheet"/>
    <hyperlink ref="A55" r:id="rId_hyperlink_107" tooltip="ES2G" display="ES2G"/>
    <hyperlink ref="B55" r:id="rId_hyperlink_108" tooltip="ES2G Datasheet" display="ES2G Datasheet"/>
    <hyperlink ref="A56" r:id="rId_hyperlink_109" tooltip="ES2G(LS)" display="ES2G(LS)"/>
    <hyperlink ref="B56" r:id="rId_hyperlink_110" tooltip="ES2G (LS) Datasheet" display="ES2G (LS) Datasheet"/>
    <hyperlink ref="A57" r:id="rId_hyperlink_111" tooltip="ES2GA(LS)" display="ES2GA(LS)"/>
    <hyperlink ref="B57" r:id="rId_hyperlink_112" tooltip="ES2DA-ES2JA (LS) Datasheet" display="ES2DA-ES2JA (LS) Datasheet"/>
    <hyperlink ref="A58" r:id="rId_hyperlink_113" tooltip="ES2J(LS)" display="ES2J(LS)"/>
    <hyperlink ref="B58" r:id="rId_hyperlink_114" tooltip="ES2D-ES2J (LS) Datasheet" display="ES2D-ES2J (LS) Datasheet"/>
    <hyperlink ref="A59" r:id="rId_hyperlink_115" tooltip="ES2JA(LS)" display="ES2JA(LS)"/>
    <hyperlink ref="B59" r:id="rId_hyperlink_116" tooltip="ES2DA-ES2JA (LS) Datasheet" display="ES2DA-ES2JA (LS) Datasheet"/>
    <hyperlink ref="A60" r:id="rId_hyperlink_117" tooltip="ES3A" display="ES3A"/>
    <hyperlink ref="B60" r:id="rId_hyperlink_118" tooltip="ES3A Datasheet" display="ES3A Datasheet"/>
    <hyperlink ref="A61" r:id="rId_hyperlink_119" tooltip="ES3AB" display="ES3AB"/>
    <hyperlink ref="B61" r:id="rId_hyperlink_120" tooltip="ES3AB Datasheet" display="ES3AB Datasheet"/>
    <hyperlink ref="A62" r:id="rId_hyperlink_121" tooltip="ES3B" display="ES3B"/>
    <hyperlink ref="B62" r:id="rId_hyperlink_122" tooltip="ES3B Datasheet" display="ES3B Datasheet"/>
    <hyperlink ref="A63" r:id="rId_hyperlink_123" tooltip="ES3BB" display="ES3BB"/>
    <hyperlink ref="B63" r:id="rId_hyperlink_124" tooltip="ES3BB Datasheet" display="ES3BB Datasheet"/>
    <hyperlink ref="A64" r:id="rId_hyperlink_125" tooltip="ES3C" display="ES3C"/>
    <hyperlink ref="B64" r:id="rId_hyperlink_126" tooltip="ES3C Datasheet" display="ES3C Datasheet"/>
    <hyperlink ref="A65" r:id="rId_hyperlink_127" tooltip="ES3CB" display="ES3CB"/>
    <hyperlink ref="B65" r:id="rId_hyperlink_128" tooltip="ES3CB Datasheet" display="ES3CB Datasheet"/>
    <hyperlink ref="A66" r:id="rId_hyperlink_129" tooltip="ES3D" display="ES3D"/>
    <hyperlink ref="B66" r:id="rId_hyperlink_130" tooltip="ES3D Datasheet" display="ES3D Datasheet"/>
    <hyperlink ref="A67" r:id="rId_hyperlink_131" tooltip="ES3D(LS)" display="ES3D(LS)"/>
    <hyperlink ref="B67" r:id="rId_hyperlink_132" tooltip="ES3D-ES3J (LS) Datasheet" display="ES3D-ES3J (LS) Datasheet"/>
    <hyperlink ref="A68" r:id="rId_hyperlink_133" tooltip="ES3DB" display="ES3DB"/>
    <hyperlink ref="B68" r:id="rId_hyperlink_134" tooltip="ES3DB Datasheet" display="ES3DB Datasheet"/>
    <hyperlink ref="A69" r:id="rId_hyperlink_135" tooltip="ES3DB(LS)" display="ES3DB(LS)"/>
    <hyperlink ref="B69" r:id="rId_hyperlink_136" tooltip="ES3DB-ES3GB (LS) Datasheet" display="ES3DB-ES3GB (LS) Datasheet"/>
    <hyperlink ref="A70" r:id="rId_hyperlink_137" tooltip="ES3G(LS)" display="ES3G(LS)"/>
    <hyperlink ref="B70" r:id="rId_hyperlink_138" tooltip="ES3G (LS) Datasheet" display="ES3G (LS) Datasheet"/>
    <hyperlink ref="A71" r:id="rId_hyperlink_139" tooltip="ES3GB(LS)" display="ES3GB(LS)"/>
    <hyperlink ref="B71" r:id="rId_hyperlink_140" tooltip="ES3DB-ES3GB (LS) Datasheet" display="ES3DB-ES3GB (LS) Datasheet"/>
    <hyperlink ref="A72" r:id="rId_hyperlink_141" tooltip="ES3J(LS)" display="ES3J(LS)"/>
    <hyperlink ref="B72" r:id="rId_hyperlink_142" tooltip="ES3D-ES3J (LS) Datasheet" display="ES3D-ES3J (LS) Datasheet"/>
    <hyperlink ref="A73" r:id="rId_hyperlink_143" tooltip="ES3JB" display="ES3JB"/>
    <hyperlink ref="B73" r:id="rId_hyperlink_144" tooltip="ES3JB Datasheet" display="ES3JB Datasheet"/>
    <hyperlink ref="A74" r:id="rId_hyperlink_145" tooltip="ES3JB(LS)" display="ES3JB(LS)"/>
    <hyperlink ref="B74" r:id="rId_hyperlink_146" tooltip="ES3JB (LS) Datasheet" display="ES3JB (LS) Datasheet"/>
    <hyperlink ref="A75" r:id="rId_hyperlink_147" tooltip="ES4DB(LS)" display="ES4DB(LS)"/>
    <hyperlink ref="B75" r:id="rId_hyperlink_148" tooltip="ES4DB (LS) Datasheet" display="ES4DB (LS) Datasheet"/>
    <hyperlink ref="A76" r:id="rId_hyperlink_149" tooltip="ES5D(LS)" display="ES5D(LS)"/>
    <hyperlink ref="B76" r:id="rId_hyperlink_150" tooltip="ES5D(LS) Datasheet" display="ES5D(LS) Datasheet"/>
    <hyperlink ref="A77" r:id="rId_hyperlink_151" tooltip="ES5G(LS)" display="ES5G(LS)"/>
    <hyperlink ref="B77" r:id="rId_hyperlink_152" tooltip="ES5G(LS) Datasheet" display="ES5G(LS) Datasheet"/>
    <hyperlink ref="A78" r:id="rId_hyperlink_153" tooltip="ES5J(LS)" display="ES5J(LS)"/>
    <hyperlink ref="B78" r:id="rId_hyperlink_154" tooltip="ES5J(LS) Datasheet" display="ES5J(LS) Datasheet"/>
    <hyperlink ref="A79" r:id="rId_hyperlink_155" tooltip="FES1DD(LS)" display="FES1DD(LS)"/>
    <hyperlink ref="B79" r:id="rId_hyperlink_156" tooltip="FES1DD (LS) Datasheet" display="FES1DD (LS) Datasheet"/>
    <hyperlink ref="A80" r:id="rId_hyperlink_157" tooltip="FES1DE" display="FES1DE"/>
    <hyperlink ref="B80" r:id="rId_hyperlink_158" tooltip="FES1DE Datasheet" display="FES1DE Datasheet"/>
    <hyperlink ref="A81" r:id="rId_hyperlink_159" tooltip="FES1DE(LS)" display="FES1DE(LS)"/>
    <hyperlink ref="B81" r:id="rId_hyperlink_160" tooltip="FES1DE(LS) Datasheet" display="FES1DE(LS) Datasheet"/>
    <hyperlink ref="A82" r:id="rId_hyperlink_161" tooltip="FES1DEQ" display="FES1DEQ"/>
    <hyperlink ref="B82" r:id="rId_hyperlink_162" tooltip="FES1DEQ Datasheet" display="FES1DEQ Datasheet"/>
    <hyperlink ref="A83" r:id="rId_hyperlink_163" tooltip="FES1GE" display="FES1GE"/>
    <hyperlink ref="B83" r:id="rId_hyperlink_164" tooltip="FES1GE Datasheet" display="FES1GE Datasheet"/>
    <hyperlink ref="A84" r:id="rId_hyperlink_165" tooltip="FES1JD(LS)" display="FES1JD(LS)"/>
    <hyperlink ref="B84" r:id="rId_hyperlink_166" tooltip="FES1JD (LS) Datasheet" display="FES1JD (LS) Datasheet"/>
    <hyperlink ref="A85" r:id="rId_hyperlink_167" tooltip="FES1JE" display="FES1JE"/>
    <hyperlink ref="B85" r:id="rId_hyperlink_168" tooltip="FES1JE Datasheet" display="FES1JE Datasheet"/>
    <hyperlink ref="A86" r:id="rId_hyperlink_169" tooltip="FES2DD(LS)" display="FES2DD(LS)"/>
    <hyperlink ref="B86" r:id="rId_hyperlink_170" tooltip="FES2DD (LS) Datasheet" display="FES2DD (LS) Datasheet"/>
    <hyperlink ref="A87" r:id="rId_hyperlink_171" tooltip="FES2DE" display="FES2DE"/>
    <hyperlink ref="B87" r:id="rId_hyperlink_172" tooltip="FES2DE Datasheet" display="FES2DE Datasheet"/>
    <hyperlink ref="A88" r:id="rId_hyperlink_173" tooltip="FES2DEQ" display="FES2DEQ"/>
    <hyperlink ref="B88" r:id="rId_hyperlink_174" tooltip="FES2DEQ Datasheet" display="FES2DEQ Datasheet"/>
    <hyperlink ref="A89" r:id="rId_hyperlink_175" tooltip="FES2GD(LS)" display="FES2GD(LS)"/>
    <hyperlink ref="B89" r:id="rId_hyperlink_176" tooltip="FES2GD(LS) Datasheet" display="FES2GD(LS) Datasheet"/>
    <hyperlink ref="A90" r:id="rId_hyperlink_177" tooltip="FES2JD(LS)" display="FES2JD(LS)"/>
    <hyperlink ref="B90" r:id="rId_hyperlink_178" tooltip="FES2JD(LS) Datasheet" display="FES2JD(LS) Datasheet"/>
    <hyperlink ref="A91" r:id="rId_hyperlink_179" tooltip="FRS1JD(LS)" display="FRS1JD(LS)"/>
    <hyperlink ref="B91" r:id="rId_hyperlink_180" tooltip="FRS1JD(LS) Datasheet" display="FRS1JD(LS) Datasheet"/>
    <hyperlink ref="A92" r:id="rId_hyperlink_181" tooltip="FRS1JE" display="FRS1JE"/>
    <hyperlink ref="B92" r:id="rId_hyperlink_182" tooltip="FRS1JE Datasheet" display="FRS1JE Datasheet"/>
    <hyperlink ref="A93" r:id="rId_hyperlink_183" tooltip="FRS1ME" display="FRS1ME"/>
    <hyperlink ref="B93" r:id="rId_hyperlink_184" tooltip="FRS1ME Datasheet" display="FRS1ME Datasheet"/>
    <hyperlink ref="A94" r:id="rId_hyperlink_185" tooltip="FRS1ME(LS)" display="FRS1ME(LS)"/>
    <hyperlink ref="B94" r:id="rId_hyperlink_186" tooltip="FRS1ME(LS) Datasheet" display="FRS1ME(LS) Datasheet"/>
    <hyperlink ref="A95" r:id="rId_hyperlink_187" tooltip="FRS1MEQ" display="FRS1MEQ"/>
    <hyperlink ref="B95" r:id="rId_hyperlink_188" tooltip="FRS1MEQ Datasheet" display="FRS1MEQ Datasheet"/>
    <hyperlink ref="A96" r:id="rId_hyperlink_189" tooltip="FRS2GD(LS)" display="FRS2GD(LS)"/>
    <hyperlink ref="B96" r:id="rId_hyperlink_190" tooltip="FRS2GD(LS) Datasheet" display="FRS2GD(LS) Datasheet"/>
    <hyperlink ref="A97" r:id="rId_hyperlink_191" tooltip="FRS2JD(LS)" display="FRS2JD(LS)"/>
    <hyperlink ref="B97" r:id="rId_hyperlink_192" tooltip="FRS2JD(LS) Datasheet" display="FRS2JD(LS) Datasheet"/>
    <hyperlink ref="A98" r:id="rId_hyperlink_193" tooltip="FRS2MD(LS)" display="FRS2MD(LS)"/>
    <hyperlink ref="B98" r:id="rId_hyperlink_194" tooltip="FRS2MD(LS) Datasheet" display="FRS2MD(LS) Datasheet"/>
    <hyperlink ref="A99" r:id="rId_hyperlink_195" tooltip="FUS1DD(LS)" display="FUS1DD(LS)"/>
    <hyperlink ref="B99" r:id="rId_hyperlink_196" tooltip="FUS1DD(LS) Datasheet" display="FUS1DD(LS) Datasheet"/>
    <hyperlink ref="A100" r:id="rId_hyperlink_197" tooltip="FUS1DE" display="FUS1DE"/>
    <hyperlink ref="B100" r:id="rId_hyperlink_198" tooltip="FUS1DE Datasheet" display="FUS1DE Datasheet"/>
    <hyperlink ref="A101" r:id="rId_hyperlink_199" tooltip="FUS1JE" display="FUS1JE"/>
    <hyperlink ref="B101" r:id="rId_hyperlink_200" tooltip="FUS1JE Datasheet" display="FUS1JE Datasheet"/>
    <hyperlink ref="A102" r:id="rId_hyperlink_201" tooltip="FUS1ME" display="FUS1ME"/>
    <hyperlink ref="B102" r:id="rId_hyperlink_202" tooltip="FUS1ME Datasheet" display="FUS1ME Datasheet"/>
    <hyperlink ref="A103" r:id="rId_hyperlink_203" tooltip="FUS2DD(LS)" display="FUS2DD(LS)"/>
    <hyperlink ref="B103" r:id="rId_hyperlink_204" tooltip="FUS2DD(LS) Datasheet" display="FUS2DD(LS) Datasheet"/>
    <hyperlink ref="A104" r:id="rId_hyperlink_205" tooltip="FUS2GD(LS)" display="FUS2GD(LS)"/>
    <hyperlink ref="B104" r:id="rId_hyperlink_206" tooltip="FUS2GD(LS) Datasheet" display="FUS2GD(LS) Datasheet"/>
    <hyperlink ref="A105" r:id="rId_hyperlink_207" tooltip="FUS2JD(LS)" display="FUS2JD(LS)"/>
    <hyperlink ref="B105" r:id="rId_hyperlink_208" tooltip="FUS2JD(LS) Datasheet" display="FUS2JD(LS) Datasheet"/>
    <hyperlink ref="A106" r:id="rId_hyperlink_209" tooltip="FUS2MD(LS)" display="FUS2MD(LS)"/>
    <hyperlink ref="B106" r:id="rId_hyperlink_210" tooltip="FUS2MD(LS) Datasheet" display="FUS2MD(LS) Datasheet"/>
    <hyperlink ref="A107" r:id="rId_hyperlink_211" tooltip="HS1D" display="HS1D"/>
    <hyperlink ref="B107" r:id="rId_hyperlink_212" tooltip="HS1D Datasheet" display="HS1D Datasheet"/>
    <hyperlink ref="A108" r:id="rId_hyperlink_213" tooltip="HS1DDF" display="HS1DDF"/>
    <hyperlink ref="B108" r:id="rId_hyperlink_214" tooltip="HS1DDF Datasheet" display="HS1DDF Datasheet"/>
    <hyperlink ref="A109" r:id="rId_hyperlink_215" tooltip="LTTH1006LDW" display="LTTH1006LDW"/>
    <hyperlink ref="B109" r:id="rId_hyperlink_216" tooltip="LTTH1006LDW Datasheet" display="LTTH1006LDW Datasheet"/>
    <hyperlink ref="A110" r:id="rId_hyperlink_217" tooltip="LTTH1006LFW" display="LTTH1006LFW"/>
    <hyperlink ref="B110" r:id="rId_hyperlink_218" tooltip="LTTH1006LFW Datasheet" display="LTTH1006LFW Datasheet"/>
    <hyperlink ref="A111" r:id="rId_hyperlink_219" tooltip="LTTH1006LW" display="LTTH1006LW"/>
    <hyperlink ref="B111" r:id="rId_hyperlink_220" tooltip="LTTH1006LW Datasheet" display="LTTH1006LW Datasheet"/>
    <hyperlink ref="A112" r:id="rId_hyperlink_221" tooltip="LTTH1206DFW" display="LTTH1206DFW"/>
    <hyperlink ref="B112" r:id="rId_hyperlink_222" tooltip="LTTH1206DFW Datasheet" display="LTTH1206DFW Datasheet"/>
    <hyperlink ref="A113" r:id="rId_hyperlink_223" tooltip="LTTH1206DW" display="LTTH1206DW"/>
    <hyperlink ref="B113" r:id="rId_hyperlink_224" tooltip="LTTH1206DW Datasheet" display="LTTH1206DW Datasheet"/>
    <hyperlink ref="A114" r:id="rId_hyperlink_225" tooltip="LTTH1506D" display="LTTH1506D"/>
    <hyperlink ref="B114" r:id="rId_hyperlink_226" tooltip="LTTH1506D Datasheet" display="LTTH1506D Datasheet"/>
    <hyperlink ref="A115" r:id="rId_hyperlink_227" tooltip="LTTH1506DF" display="LTTH1506DF"/>
    <hyperlink ref="B115" r:id="rId_hyperlink_228" tooltip="LTTH1506DF Datasheet" display="LTTH1506DF Datasheet"/>
    <hyperlink ref="A116" r:id="rId_hyperlink_229" tooltip="LTTH3060PW" display="LTTH3060PW"/>
    <hyperlink ref="B116" r:id="rId_hyperlink_230" tooltip="LTTH3060PW Datasheet" display="LTTH3060PW Datasheet"/>
    <hyperlink ref="A117" r:id="rId_hyperlink_231" tooltip="LTTH806EFW" display="LTTH806EFW"/>
    <hyperlink ref="B117" r:id="rId_hyperlink_232" tooltip="LTTH806EFW Datasheet" display="LTTH806EFW Datasheet"/>
    <hyperlink ref="A118" r:id="rId_hyperlink_233" tooltip="LTTH806LDW" display="LTTH806LDW"/>
    <hyperlink ref="B118" r:id="rId_hyperlink_234" tooltip="LTTH806LDW Datasheet" display="LTTH806LDW Datasheet"/>
    <hyperlink ref="A119" r:id="rId_hyperlink_235" tooltip="LTTH806LF" display="LTTH806LF"/>
    <hyperlink ref="B119" r:id="rId_hyperlink_236" tooltip="LTTH806LF Datasheet" display="LTTH806LF Datasheet"/>
    <hyperlink ref="A120" r:id="rId_hyperlink_237" tooltip="LTTH806LFW" display="LTTH806LFW"/>
    <hyperlink ref="B120" r:id="rId_hyperlink_238" tooltip="LTTH806LFW Datasheet" display="LTTH806LFW Datasheet"/>
    <hyperlink ref="A121" r:id="rId_hyperlink_239" tooltip="LTTH806LW" display="LTTH806LW"/>
    <hyperlink ref="B121" r:id="rId_hyperlink_240" tooltip="LTTH806LW Datasheet" display="LTTH806LW Datasheet"/>
    <hyperlink ref="A122" r:id="rId_hyperlink_241" tooltip="LTTH806RDW" display="LTTH806RDW"/>
    <hyperlink ref="B122" r:id="rId_hyperlink_242" tooltip="LTTH806RDW Datasheet" display="LTTH806RDW Datasheet"/>
    <hyperlink ref="A123" r:id="rId_hyperlink_243" tooltip="LTTH806RFW" display="LTTH806RFW"/>
    <hyperlink ref="B123" r:id="rId_hyperlink_244" tooltip="LTTH806RFW Datasheet" display="LTTH806RFW Datasheet"/>
    <hyperlink ref="A124" r:id="rId_hyperlink_245" tooltip="LTTH806RW" display="LTTH806RW"/>
    <hyperlink ref="B124" r:id="rId_hyperlink_246" tooltip="LTTH806RW Datasheet" display="LTTH806RW Datasheet"/>
    <hyperlink ref="A125" r:id="rId_hyperlink_247" tooltip="LTTH806SDF" display="LTTH806SDF"/>
    <hyperlink ref="B125" r:id="rId_hyperlink_248" tooltip="LTTH806SDF Datasheet" display="LTTH806SDF Datasheet"/>
    <hyperlink ref="A126" r:id="rId_hyperlink_249" tooltip="LTTH806SDFW" display="LTTH806SDFW"/>
    <hyperlink ref="B126" r:id="rId_hyperlink_250" tooltip="LTTH806SDFW Datasheet" display="LTTH806SDFW Datasheet"/>
    <hyperlink ref="A127" r:id="rId_hyperlink_251" tooltip="LTTH806SDW" display="LTTH806SDW"/>
    <hyperlink ref="B127" r:id="rId_hyperlink_252" tooltip="LTTH806SDW Datasheet" display="LTTH806SDW Datasheet"/>
    <hyperlink ref="A128" r:id="rId_hyperlink_253" tooltip="LTTH810FW" display="LTTH810FW"/>
    <hyperlink ref="B128" r:id="rId_hyperlink_254" tooltip="LTTH810FW Datasheet" display="LTTH810FW Datasheet"/>
    <hyperlink ref="A129" r:id="rId_hyperlink_255" tooltip="LTTH810W" display="LTTH810W"/>
    <hyperlink ref="B129" r:id="rId_hyperlink_256" tooltip="LTTH810W Datasheet" display="LTTH810W Datasheet"/>
    <hyperlink ref="A130" r:id="rId_hyperlink_257" tooltip="LTTH812FW" display="LTTH812FW"/>
    <hyperlink ref="B130" r:id="rId_hyperlink_258" tooltip="LTTH812FW Datasheet" display="LTTH812FW Datasheet"/>
    <hyperlink ref="A131" r:id="rId_hyperlink_259" tooltip="LTTH812W" display="LTTH812W"/>
    <hyperlink ref="B131" r:id="rId_hyperlink_260" tooltip="LTTH812W Datasheet" display="LTTH812W Datasheet"/>
    <hyperlink ref="A132" r:id="rId_hyperlink_261" tooltip="MUR120" display="MUR120"/>
    <hyperlink ref="B132" r:id="rId_hyperlink_262" tooltip="MUR120 Datasheet" display="MUR120 Datasheet"/>
    <hyperlink ref="A133" r:id="rId_hyperlink_263" tooltip="MUR140" display="MUR140"/>
    <hyperlink ref="B133" r:id="rId_hyperlink_264" tooltip="MUR140 Datasheet" display="MUR140 Datasheet"/>
    <hyperlink ref="A134" r:id="rId_hyperlink_265" tooltip="MUR160" display="MUR160"/>
    <hyperlink ref="B134" r:id="rId_hyperlink_266" tooltip="MUR160 Datasheet" display="MUR160 Datasheet"/>
    <hyperlink ref="A135" r:id="rId_hyperlink_267" tooltip="MUR160(LS)" display="MUR160(LS)"/>
    <hyperlink ref="B135" r:id="rId_hyperlink_268" tooltip="MUR160(LS) Datasheet" display="MUR160(LS) Datasheet"/>
    <hyperlink ref="A136" r:id="rId_hyperlink_269" tooltip="MUR460" display="MUR460"/>
    <hyperlink ref="B136" r:id="rId_hyperlink_270" tooltip="MUR460 Datasheet" display="MUR460 Datasheet"/>
    <hyperlink ref="A137" r:id="rId_hyperlink_271" tooltip="MUR460D" display="MUR460D"/>
    <hyperlink ref="B137" r:id="rId_hyperlink_272" tooltip="MUR460D Datasheet" display="MUR460D Datasheet"/>
    <hyperlink ref="A138" r:id="rId_hyperlink_273" tooltip="MURS120" display="MURS120"/>
    <hyperlink ref="B138" r:id="rId_hyperlink_274" tooltip="MURS120 Datasheet" display="MURS120 Datasheet"/>
    <hyperlink ref="A139" r:id="rId_hyperlink_275" tooltip="MURS120(LS)" display="MURS120(LS)"/>
    <hyperlink ref="B139" r:id="rId_hyperlink_276" tooltip="MURS120(LS) Datasheet" display="MURS120(LS) Datasheet"/>
    <hyperlink ref="A140" r:id="rId_hyperlink_277" tooltip="MURS140" display="MURS140"/>
    <hyperlink ref="B140" r:id="rId_hyperlink_278" tooltip="MURS140 Datasheet" display="MURS140 Datasheet"/>
    <hyperlink ref="A141" r:id="rId_hyperlink_279" tooltip="MURS160" display="MURS160"/>
    <hyperlink ref="B141" r:id="rId_hyperlink_280" tooltip="MURS160 Datasheet" display="MURS160 Datasheet"/>
    <hyperlink ref="A142" r:id="rId_hyperlink_281" tooltip="MURS160(LS)" display="MURS160(LS)"/>
    <hyperlink ref="B142" r:id="rId_hyperlink_282" tooltip="MURS160(LS) Datasheet" display="MURS160(LS) Datasheet"/>
    <hyperlink ref="A143" r:id="rId_hyperlink_283" tooltip="MURS160A" display="MURS160A"/>
    <hyperlink ref="B143" r:id="rId_hyperlink_284" tooltip="MURS160A Datasheet" display="MURS160A Datasheet"/>
    <hyperlink ref="A144" r:id="rId_hyperlink_285" tooltip="MURS160Q" display="MURS160Q"/>
    <hyperlink ref="B144" r:id="rId_hyperlink_286" tooltip="MURS160Q Datasheet" display="MURS160Q Datasheet"/>
    <hyperlink ref="A145" r:id="rId_hyperlink_287" tooltip="MURS320" display="MURS320"/>
    <hyperlink ref="B145" r:id="rId_hyperlink_288" tooltip="MURS320 Datasheet" display="MURS320 Datasheet"/>
    <hyperlink ref="A146" r:id="rId_hyperlink_289" tooltip="MURS320(LS)" display="MURS320(LS)"/>
    <hyperlink ref="B146" r:id="rId_hyperlink_290" tooltip="MURS320(LS) Datasheet" display="MURS320(LS) Datasheet"/>
    <hyperlink ref="A147" r:id="rId_hyperlink_291" tooltip="MURS360" display="MURS360"/>
    <hyperlink ref="B147" r:id="rId_hyperlink_292" tooltip="MURS360 Datasheet" display="MURS360 Datasheet"/>
    <hyperlink ref="A148" r:id="rId_hyperlink_293" tooltip="MURS360(LS)" display="MURS360(LS)"/>
    <hyperlink ref="B148" r:id="rId_hyperlink_294" tooltip="MURS360(LS) Datasheet" display="MURS360(LS) Datasheet"/>
    <hyperlink ref="A149" r:id="rId_hyperlink_295" tooltip="MURS360B" display="MURS360B"/>
    <hyperlink ref="B149" r:id="rId_hyperlink_296" tooltip="MURS360B Datasheet" display="MURS360B Datasheet"/>
    <hyperlink ref="A150" r:id="rId_hyperlink_297" tooltip="MURS360B(LS)" display="MURS360B(LS)"/>
    <hyperlink ref="B150" r:id="rId_hyperlink_298" tooltip="MURS360B(LS) Datasheet" display="MURS360B(LS) Datasheet"/>
    <hyperlink ref="A151" r:id="rId_hyperlink_299" tooltip="MURS4100C" display="MURS4100C"/>
    <hyperlink ref="B151" r:id="rId_hyperlink_300" tooltip="MURS4100C Datasheet" display="MURS4100C Datasheet"/>
    <hyperlink ref="A152" r:id="rId_hyperlink_301" tooltip="MURS460C" display="MURS460C"/>
    <hyperlink ref="B152" r:id="rId_hyperlink_302" tooltip="MURS460C Datasheet" display="MURS460C Datasheet"/>
    <hyperlink ref="A153" r:id="rId_hyperlink_303" tooltip="MURS460C(LS)" display="MURS460C(LS)"/>
    <hyperlink ref="B153" r:id="rId_hyperlink_304" tooltip="MURS460C(LS) Datasheet" display="MURS460C(LS) Datasheet"/>
    <hyperlink ref="A154" r:id="rId_hyperlink_305" tooltip="PDU340" display="PDU340"/>
    <hyperlink ref="B154" r:id="rId_hyperlink_306" tooltip="PDU340 Datasheet" display="PDU340 Datasheet"/>
    <hyperlink ref="A155" r:id="rId_hyperlink_307" tooltip="PDU420" display="PDU420"/>
    <hyperlink ref="B155" r:id="rId_hyperlink_308" tooltip="PDU420 Datasheet" display="PDU420 Datasheet"/>
    <hyperlink ref="A156" r:id="rId_hyperlink_309" tooltip="PDU540" display="PDU540"/>
    <hyperlink ref="B156" r:id="rId_hyperlink_310" tooltip="PDU540 Datasheet" display="PDU540 Datasheet"/>
    <hyperlink ref="A157" r:id="rId_hyperlink_311" tooltip="PDU620" display="PDU620"/>
    <hyperlink ref="B157" r:id="rId_hyperlink_312" tooltip="PDU620 Datasheet" display="PDU620 Datasheet"/>
    <hyperlink ref="A158" r:id="rId_hyperlink_313" tooltip="PDU620CT" display="PDU620CT"/>
    <hyperlink ref="B158" r:id="rId_hyperlink_314" tooltip="PDU620CT Datasheet" display="PDU620CT Datasheet"/>
    <hyperlink ref="A159" r:id="rId_hyperlink_315" tooltip="PR1502" display="PR1502"/>
    <hyperlink ref="B159" r:id="rId_hyperlink_316" tooltip="PR1502 Datasheet" display="PR1502 Datasheet"/>
    <hyperlink ref="A160" r:id="rId_hyperlink_317" tooltip="PR1503" display="PR1503"/>
    <hyperlink ref="B160" r:id="rId_hyperlink_318" tooltip="PR1503 Datasheet" display="PR1503 Datasheet"/>
    <hyperlink ref="A161" r:id="rId_hyperlink_319" tooltip="PR1504" display="PR1504"/>
    <hyperlink ref="B161" r:id="rId_hyperlink_320" tooltip="PR1504 Datasheet" display="PR1504 Datasheet"/>
    <hyperlink ref="A162" r:id="rId_hyperlink_321" tooltip="PR2006G(LS)" display="PR2006G(LS)"/>
    <hyperlink ref="A163" r:id="rId_hyperlink_322" tooltip="PR3007G(LS)" display="PR3007G(LS)"/>
    <hyperlink ref="B163" r:id="rId_hyperlink_323" tooltip="PR3007G (LS) Datasheet" display="PR3007G (LS) Datasheet"/>
    <hyperlink ref="A164" r:id="rId_hyperlink_324" tooltip="RS1A" display="RS1A"/>
    <hyperlink ref="B164" r:id="rId_hyperlink_325" tooltip="RS1A Datasheet" display="RS1A Datasheet"/>
    <hyperlink ref="A165" r:id="rId_hyperlink_326" tooltip="RS1AB" display="RS1AB"/>
    <hyperlink ref="B165" r:id="rId_hyperlink_327" tooltip="RS1AB Datasheet" display="RS1AB Datasheet"/>
    <hyperlink ref="A166" r:id="rId_hyperlink_328" tooltip="RS1B" display="RS1B"/>
    <hyperlink ref="B166" r:id="rId_hyperlink_329" tooltip="RS1B Datasheet" display="RS1B Datasheet"/>
    <hyperlink ref="A167" r:id="rId_hyperlink_330" tooltip="RS1BB" display="RS1BB"/>
    <hyperlink ref="B167" r:id="rId_hyperlink_331" tooltip="RS1BB Datasheet" display="RS1BB Datasheet"/>
    <hyperlink ref="A168" r:id="rId_hyperlink_332" tooltip="RS1D" display="RS1D"/>
    <hyperlink ref="B168" r:id="rId_hyperlink_333" tooltip="RS1D Datasheet" display="RS1D Datasheet"/>
    <hyperlink ref="A169" r:id="rId_hyperlink_334" tooltip="RS1DB" display="RS1DB"/>
    <hyperlink ref="B169" r:id="rId_hyperlink_335" tooltip="RS1DB Datasheet" display="RS1DB Datasheet"/>
    <hyperlink ref="A170" r:id="rId_hyperlink_336" tooltip="RS1G" display="RS1G"/>
    <hyperlink ref="B170" r:id="rId_hyperlink_337" tooltip="RS1G Datasheet" display="RS1G Datasheet"/>
    <hyperlink ref="A171" r:id="rId_hyperlink_338" tooltip="RS1GB" display="RS1GB"/>
    <hyperlink ref="B171" r:id="rId_hyperlink_339" tooltip="RS1GB Datasheet" display="RS1GB Datasheet"/>
    <hyperlink ref="A172" r:id="rId_hyperlink_340" tooltip="RS1J" display="RS1J"/>
    <hyperlink ref="B172" r:id="rId_hyperlink_341" tooltip="RS1J Datasheet" display="RS1J Datasheet"/>
    <hyperlink ref="A173" r:id="rId_hyperlink_342" tooltip="RS1JB" display="RS1JB"/>
    <hyperlink ref="B173" r:id="rId_hyperlink_343" tooltip="RS1JB Datasheet" display="RS1JB Datasheet"/>
    <hyperlink ref="A174" r:id="rId_hyperlink_344" tooltip="RS1JDF" display="RS1JDF"/>
    <hyperlink ref="B174" r:id="rId_hyperlink_345" tooltip="RS1JDF Datasheet" display="RS1JDF Datasheet"/>
    <hyperlink ref="A175" r:id="rId_hyperlink_346" tooltip="RS1JDFQ" display="RS1JDFQ"/>
    <hyperlink ref="B175" r:id="rId_hyperlink_347" tooltip="RS1JDFQ Datasheet" display="RS1JDFQ Datasheet"/>
    <hyperlink ref="A176" r:id="rId_hyperlink_348" tooltip="RS1K" display="RS1K"/>
    <hyperlink ref="B176" r:id="rId_hyperlink_349" tooltip="RS1K Datasheet" display="RS1K Datasheet"/>
    <hyperlink ref="A177" r:id="rId_hyperlink_350" tooltip="RS1KB" display="RS1KB"/>
    <hyperlink ref="B177" r:id="rId_hyperlink_351" tooltip="RS1KB Datasheet" display="RS1KB Datasheet"/>
    <hyperlink ref="A178" r:id="rId_hyperlink_352" tooltip="RS1KP1M" display="RS1KP1M"/>
    <hyperlink ref="B178" r:id="rId_hyperlink_353" tooltip="RS1KP1M Datasheet" display="RS1KP1M Datasheet"/>
    <hyperlink ref="A179" r:id="rId_hyperlink_354" tooltip="RS1M" display="RS1M"/>
    <hyperlink ref="B179" r:id="rId_hyperlink_355" tooltip="RS1M Datasheet" display="RS1M Datasheet"/>
    <hyperlink ref="A180" r:id="rId_hyperlink_356" tooltip="RS1MB" display="RS1MB"/>
    <hyperlink ref="B180" r:id="rId_hyperlink_357" tooltip="RS1MB Datasheet" display="RS1MB Datasheet"/>
    <hyperlink ref="A181" r:id="rId_hyperlink_358" tooltip="RS1MDF" display="RS1MDF"/>
    <hyperlink ref="B181" r:id="rId_hyperlink_359" tooltip="RS1MDF Datasheet" display="RS1MDF Datasheet"/>
    <hyperlink ref="A182" r:id="rId_hyperlink_360" tooltip="RS1MDFQ" display="RS1MDFQ"/>
    <hyperlink ref="B182" r:id="rId_hyperlink_361" tooltip="RS1MDFQ Datasheet" display="RS1MDFQ Datasheet"/>
    <hyperlink ref="A183" r:id="rId_hyperlink_362" tooltip="RS1MEWF" display="RS1MEWF"/>
    <hyperlink ref="B183" r:id="rId_hyperlink_363" tooltip="RS1MEWF Datasheet" display="RS1MEWF Datasheet"/>
    <hyperlink ref="A184" r:id="rId_hyperlink_364" tooltip="RS1MEWFQ" display="RS1MEWFQ"/>
    <hyperlink ref="B184" r:id="rId_hyperlink_365" tooltip="RS1MEWFQ Datasheet" display="RS1MEWFQ Datasheet"/>
    <hyperlink ref="A185" r:id="rId_hyperlink_366" tooltip="RS1MSWFM" display="RS1MSWFM"/>
    <hyperlink ref="B185" r:id="rId_hyperlink_367" tooltip="RS1MSWFM Datasheet" display="RS1MSWFM Datasheet"/>
    <hyperlink ref="A186" r:id="rId_hyperlink_368" tooltip="RS1MSWFMQ" display="RS1MSWFMQ"/>
    <hyperlink ref="B186" r:id="rId_hyperlink_369" tooltip="RS1MSWFMQ Datasheet" display="RS1MSWFMQ Datasheet"/>
    <hyperlink ref="A187" r:id="rId_hyperlink_370" tooltip="RS1MWF" display="RS1MWF"/>
    <hyperlink ref="B187" r:id="rId_hyperlink_371" tooltip="RS1MWF Datasheet" display="RS1MWF Datasheet"/>
    <hyperlink ref="A188" r:id="rId_hyperlink_372" tooltip="RS2A" display="RS2A"/>
    <hyperlink ref="B188" r:id="rId_hyperlink_373" tooltip="RS2A Datasheet" display="RS2A Datasheet"/>
    <hyperlink ref="A189" r:id="rId_hyperlink_374" tooltip="RS2AA" display="RS2AA"/>
    <hyperlink ref="B189" r:id="rId_hyperlink_375" tooltip="RS2AA Datasheet" display="RS2AA Datasheet"/>
    <hyperlink ref="A190" r:id="rId_hyperlink_376" tooltip="RS2B" display="RS2B"/>
    <hyperlink ref="B190" r:id="rId_hyperlink_377" tooltip="RS2B Datasheet" display="RS2B Datasheet"/>
    <hyperlink ref="A191" r:id="rId_hyperlink_378" tooltip="RS2BA" display="RS2BA"/>
    <hyperlink ref="B191" r:id="rId_hyperlink_379" tooltip="RS2BA Datasheet" display="RS2BA Datasheet"/>
    <hyperlink ref="A192" r:id="rId_hyperlink_380" tooltip="RS2D" display="RS2D"/>
    <hyperlink ref="B192" r:id="rId_hyperlink_381" tooltip="RS2D Datasheet" display="RS2D Datasheet"/>
    <hyperlink ref="A193" r:id="rId_hyperlink_382" tooltip="RS2DA" display="RS2DA"/>
    <hyperlink ref="B193" r:id="rId_hyperlink_383" tooltip="RS2DA Datasheet" display="RS2DA Datasheet"/>
    <hyperlink ref="A194" r:id="rId_hyperlink_384" tooltip="RS2G" display="RS2G"/>
    <hyperlink ref="B194" r:id="rId_hyperlink_385" tooltip="RS2G Datasheet" display="RS2G Datasheet"/>
    <hyperlink ref="A195" r:id="rId_hyperlink_386" tooltip="RS2GA" display="RS2GA"/>
    <hyperlink ref="B195" r:id="rId_hyperlink_387" tooltip="RS2GA Datasheet" display="RS2GA Datasheet"/>
    <hyperlink ref="A196" r:id="rId_hyperlink_388" tooltip="RS2J" display="RS2J"/>
    <hyperlink ref="B196" r:id="rId_hyperlink_389" tooltip="RS2J Datasheet" display="RS2J Datasheet"/>
    <hyperlink ref="A197" r:id="rId_hyperlink_390" tooltip="RS2JA" display="RS2JA"/>
    <hyperlink ref="B197" r:id="rId_hyperlink_391" tooltip="RS2JA Datasheet" display="RS2JA Datasheet"/>
    <hyperlink ref="A198" r:id="rId_hyperlink_392" tooltip="RS2K" display="RS2K"/>
    <hyperlink ref="B198" r:id="rId_hyperlink_393" tooltip="RS2K Datasheet" display="RS2K Datasheet"/>
    <hyperlink ref="A199" r:id="rId_hyperlink_394" tooltip="RS2KA" display="RS2KA"/>
    <hyperlink ref="B199" r:id="rId_hyperlink_395" tooltip="RS2KA Datasheet" display="RS2KA Datasheet"/>
    <hyperlink ref="A200" r:id="rId_hyperlink_396" tooltip="RS2M" display="RS2M"/>
    <hyperlink ref="B200" r:id="rId_hyperlink_397" tooltip="RS2M Datasheet" display="RS2M Datasheet"/>
    <hyperlink ref="A201" r:id="rId_hyperlink_398" tooltip="RS2MA" display="RS2MA"/>
    <hyperlink ref="B201" r:id="rId_hyperlink_399" tooltip="RS2MA Datasheet" display="RS2MA Datasheet"/>
    <hyperlink ref="A202" r:id="rId_hyperlink_400" tooltip="RS3A" display="RS3A"/>
    <hyperlink ref="B202" r:id="rId_hyperlink_401" tooltip="RS3A Datasheet" display="RS3A Datasheet"/>
    <hyperlink ref="A203" r:id="rId_hyperlink_402" tooltip="RS3AB" display="RS3AB"/>
    <hyperlink ref="B203" r:id="rId_hyperlink_403" tooltip="RS3AB Datasheet" display="RS3AB Datasheet"/>
    <hyperlink ref="A204" r:id="rId_hyperlink_404" tooltip="RS3B" display="RS3B"/>
    <hyperlink ref="B204" r:id="rId_hyperlink_405" tooltip="RS3B Datasheet" display="RS3B Datasheet"/>
    <hyperlink ref="A205" r:id="rId_hyperlink_406" tooltip="RS3BB" display="RS3BB"/>
    <hyperlink ref="B205" r:id="rId_hyperlink_407" tooltip="RS3BB Datasheet" display="RS3BB Datasheet"/>
    <hyperlink ref="A206" r:id="rId_hyperlink_408" tooltip="RS3D" display="RS3D"/>
    <hyperlink ref="B206" r:id="rId_hyperlink_409" tooltip="RS3D Datasheet" display="RS3D Datasheet"/>
    <hyperlink ref="A207" r:id="rId_hyperlink_410" tooltip="RS3DB" display="RS3DB"/>
    <hyperlink ref="B207" r:id="rId_hyperlink_411" tooltip="RS3DB Datasheet" display="RS3DB Datasheet"/>
    <hyperlink ref="A208" r:id="rId_hyperlink_412" tooltip="RS3G" display="RS3G"/>
    <hyperlink ref="B208" r:id="rId_hyperlink_413" tooltip="RS3G Datasheet" display="RS3G Datasheet"/>
    <hyperlink ref="A209" r:id="rId_hyperlink_414" tooltip="RS3GB" display="RS3GB"/>
    <hyperlink ref="B209" r:id="rId_hyperlink_415" tooltip="RS3GB Datasheet" display="RS3GB Datasheet"/>
    <hyperlink ref="A210" r:id="rId_hyperlink_416" tooltip="RS3J" display="RS3J"/>
    <hyperlink ref="B210" r:id="rId_hyperlink_417" tooltip="RS3J Datasheet" display="RS3J Datasheet"/>
    <hyperlink ref="A211" r:id="rId_hyperlink_418" tooltip="RS3JB" display="RS3JB"/>
    <hyperlink ref="B211" r:id="rId_hyperlink_419" tooltip="RS3JB Datasheet" display="RS3JB Datasheet"/>
    <hyperlink ref="A212" r:id="rId_hyperlink_420" tooltip="RS3K" display="RS3K"/>
    <hyperlink ref="B212" r:id="rId_hyperlink_421" tooltip="RS3K Datasheet" display="RS3K Datasheet"/>
    <hyperlink ref="A213" r:id="rId_hyperlink_422" tooltip="RS3KB" display="RS3KB"/>
    <hyperlink ref="B213" r:id="rId_hyperlink_423" tooltip="RS3KB Datasheet" display="RS3KB Datasheet"/>
    <hyperlink ref="A214" r:id="rId_hyperlink_424" tooltip="RS3M" display="RS3M"/>
    <hyperlink ref="B214" r:id="rId_hyperlink_425" tooltip="RS3M Datasheet" display="RS3M Datasheet"/>
    <hyperlink ref="A215" r:id="rId_hyperlink_426" tooltip="RS3MB" display="RS3MB"/>
    <hyperlink ref="B215" r:id="rId_hyperlink_427" tooltip="RS3MB Datasheet" display="RS3MB Datasheet"/>
    <hyperlink ref="A216" r:id="rId_hyperlink_428" tooltip="RS5KP5M" display="RS5KP5M"/>
    <hyperlink ref="B216" r:id="rId_hyperlink_429" tooltip="RS5KP5M Datasheet" display="RS5KP5M Datasheet"/>
    <hyperlink ref="A217" r:id="rId_hyperlink_430" tooltip="SF1DDF" display="SF1DDF"/>
    <hyperlink ref="B217" r:id="rId_hyperlink_431" tooltip="SF1DDF-SF1JDF Datasheet" display="SF1DDF-SF1JDF Datasheet"/>
    <hyperlink ref="A218" r:id="rId_hyperlink_432" tooltip="SF1GDF" display="SF1GDF"/>
    <hyperlink ref="B218" r:id="rId_hyperlink_433" tooltip="SF1DDF-SF1JDF Datasheet" display="SF1DDF-SF1JDF Datasheet"/>
    <hyperlink ref="A219" r:id="rId_hyperlink_434" tooltip="SF1JDF" display="SF1JDF"/>
    <hyperlink ref="B219" r:id="rId_hyperlink_435" tooltip="SF1DDF-SF1JDF Datasheet" display="SF1DDF-SF1JDF Datasheet"/>
    <hyperlink ref="A220" r:id="rId_hyperlink_436" tooltip="SF1JWF" display="SF1JWF"/>
    <hyperlink ref="B220" r:id="rId_hyperlink_437" tooltip="SF1JWF Datasheet" display="SF1JWF Datasheet"/>
    <hyperlink ref="A221" r:id="rId_hyperlink_438" tooltip="SF2DDF" display="SF2DDF"/>
    <hyperlink ref="B221" r:id="rId_hyperlink_439" tooltip="SF2DDF-SF2JDF Datasheet" display="SF2DDF-SF2JDF Datasheet"/>
    <hyperlink ref="A222" r:id="rId_hyperlink_440" tooltip="SF2GDF" display="SF2GDF"/>
    <hyperlink ref="B222" r:id="rId_hyperlink_441" tooltip="SF2DDF-SF2JDF Datasheet" display="SF2DDF-SF2JDF Datasheet"/>
    <hyperlink ref="A223" r:id="rId_hyperlink_442" tooltip="SF2JDF" display="SF2JDF"/>
    <hyperlink ref="B223" r:id="rId_hyperlink_443" tooltip="SF2DDF-SF2JDF Datasheet" display="SF2DDF-SF2JDF Datasheet"/>
    <hyperlink ref="A224" r:id="rId_hyperlink_444" tooltip="STPF1020CT" display="STPF1020CT"/>
    <hyperlink ref="B224" r:id="rId_hyperlink_445" tooltip="STPF1020CT Datasheet" display="STPF1020CT Datasheet"/>
    <hyperlink ref="A225" r:id="rId_hyperlink_446" tooltip="STPF1020CTSW" display="STPF1020CTSW"/>
    <hyperlink ref="B225" r:id="rId_hyperlink_447" tooltip="STPF1020CTSW Datasheet" display="STPF1020CTSW Datasheet"/>
    <hyperlink ref="A226" r:id="rId_hyperlink_448" tooltip="STPF1030" display="STPF1030"/>
    <hyperlink ref="B226" r:id="rId_hyperlink_449" tooltip="STPF1030 Datasheet" display="STPF1030 Datasheet"/>
    <hyperlink ref="A227" r:id="rId_hyperlink_450" tooltip="STPF1040" display="STPF1040"/>
    <hyperlink ref="B227" r:id="rId_hyperlink_451" tooltip="STPF1040 Datasheet" display="STPF1040 Datasheet"/>
    <hyperlink ref="A228" r:id="rId_hyperlink_452" tooltip="STPF1040CT" display="STPF1040CT"/>
    <hyperlink ref="B228" r:id="rId_hyperlink_453" tooltip="STPF1040CT Datasheet" display="STPF1040CT Datasheet"/>
    <hyperlink ref="A229" r:id="rId_hyperlink_454" tooltip="STPF1040CTW" display="STPF1040CTW"/>
    <hyperlink ref="B229" r:id="rId_hyperlink_455" tooltip="STPF1040CTW Datasheet" display="STPF1040CTW Datasheet"/>
    <hyperlink ref="A230" r:id="rId_hyperlink_456" tooltip="STPF1060CT" display="STPF1060CT"/>
    <hyperlink ref="B230" r:id="rId_hyperlink_457" tooltip="STPF1060CT Datasheet" display="STPF1060CT Datasheet"/>
    <hyperlink ref="A231" r:id="rId_hyperlink_458" tooltip="STPF1620CT" display="STPF1620CT"/>
    <hyperlink ref="B231" r:id="rId_hyperlink_459" tooltip="STPF1620CT Datasheet" display="STPF1620CT Datasheet"/>
    <hyperlink ref="A232" r:id="rId_hyperlink_460" tooltip="STPF2020CT" display="STPF2020CT"/>
    <hyperlink ref="B232" r:id="rId_hyperlink_461" tooltip="STPF2020CT Datasheet" display="STPF2020CT Datasheet"/>
    <hyperlink ref="A233" r:id="rId_hyperlink_462" tooltip="STPR1020" display="STPR1020"/>
    <hyperlink ref="B233" r:id="rId_hyperlink_463" tooltip="STPR1020 Datasheet" display="STPR1020 Datasheet"/>
    <hyperlink ref="A234" r:id="rId_hyperlink_464" tooltip="STPR1020CTW" display="STPR1020CTW"/>
    <hyperlink ref="B234" r:id="rId_hyperlink_465" tooltip="STPR1020CTW Datasheet" display="STPR1020CTW Datasheet"/>
    <hyperlink ref="A235" r:id="rId_hyperlink_466" tooltip="STPR1030" display="STPR1030"/>
    <hyperlink ref="B235" r:id="rId_hyperlink_467" tooltip="STPR1030 Datasheet" display="STPR1030 Datasheet"/>
    <hyperlink ref="A236" r:id="rId_hyperlink_468" tooltip="STPR1040" display="STPR1040"/>
    <hyperlink ref="B236" r:id="rId_hyperlink_469" tooltip="STPR1040 Datasheet" display="STPR1040 Datasheet"/>
    <hyperlink ref="A237" r:id="rId_hyperlink_470" tooltip="STPR1040CTW" display="STPR1040CTW"/>
    <hyperlink ref="B237" r:id="rId_hyperlink_471" tooltip="STPR1040CTW Datasheet" display="STPR1040CTW Datasheet"/>
    <hyperlink ref="A238" r:id="rId_hyperlink_472" tooltip="STPR1060" display="STPR1060"/>
    <hyperlink ref="B238" r:id="rId_hyperlink_473" tooltip="STPR1060 Datasheet" display="STPR1060 Datasheet"/>
    <hyperlink ref="A239" r:id="rId_hyperlink_474" tooltip="STPR1060CT" display="STPR1060CT"/>
    <hyperlink ref="B239" r:id="rId_hyperlink_475" tooltip="STPR1060CT Datasheet" display="STPR1060CT Datasheet"/>
    <hyperlink ref="A240" r:id="rId_hyperlink_476" tooltip="STPR1240" display="STPR1240"/>
    <hyperlink ref="B240" r:id="rId_hyperlink_477" tooltip="STPR1240 Datasheet" display="STPR1240 Datasheet"/>
    <hyperlink ref="A241" r:id="rId_hyperlink_478" tooltip="STPR1620" display="STPR1620"/>
    <hyperlink ref="B241" r:id="rId_hyperlink_479" tooltip="STPR1620 Datasheet" display="STPR1620 Datasheet"/>
    <hyperlink ref="A242" r:id="rId_hyperlink_480" tooltip="STPR1620CTW" display="STPR1620CTW"/>
    <hyperlink ref="B242" r:id="rId_hyperlink_481" tooltip="STPR1620CTW Datasheet" display="STPR1620CTW Datasheet"/>
    <hyperlink ref="A243" r:id="rId_hyperlink_482" tooltip="STPR1640" display="STPR1640"/>
    <hyperlink ref="B243" r:id="rId_hyperlink_483" tooltip="STPR1640 Datasheet" display="STPR1640 Datasheet"/>
    <hyperlink ref="A244" r:id="rId_hyperlink_484" tooltip="STPR1640CT" display="STPR1640CT"/>
    <hyperlink ref="B244" r:id="rId_hyperlink_485" tooltip="STPR1640CT Datasheet" display="STPR1640CT Datasheet"/>
    <hyperlink ref="A245" r:id="rId_hyperlink_486" tooltip="STPR1640CTW" display="STPR1640CTW"/>
    <hyperlink ref="B245" r:id="rId_hyperlink_487" tooltip="STPR1640CTW Datasheet" display="STPR1640CTW Datasheet"/>
    <hyperlink ref="A246" r:id="rId_hyperlink_488" tooltip="STPR1660" display="STPR1660"/>
    <hyperlink ref="B246" r:id="rId_hyperlink_489" tooltip="STPR1660 Datasheet" display="STPR1660 Datasheet"/>
    <hyperlink ref="A247" r:id="rId_hyperlink_490" tooltip="STPR1660CT" display="STPR1660CT"/>
    <hyperlink ref="B247" r:id="rId_hyperlink_491" tooltip="STPR1660CT Datasheet" display="STPR1660CT Datasheet"/>
    <hyperlink ref="A248" r:id="rId_hyperlink_492" tooltip="STPR2020" display="STPR2020"/>
    <hyperlink ref="B248" r:id="rId_hyperlink_493" tooltip="STPR2020 Datasheet" display="STPR2020 Datasheet"/>
    <hyperlink ref="A249" r:id="rId_hyperlink_494" tooltip="STPR2020CTW" display="STPR2020CTW"/>
    <hyperlink ref="B249" r:id="rId_hyperlink_495" tooltip="STPR2020CTW Datasheet" display="STPR2020CTW Datasheet"/>
    <hyperlink ref="A250" r:id="rId_hyperlink_496" tooltip="STPR2030" display="STPR2030"/>
    <hyperlink ref="B250" r:id="rId_hyperlink_497" tooltip="STPR2030 Datasheet" display="STPR2030 Datasheet"/>
    <hyperlink ref="A251" r:id="rId_hyperlink_498" tooltip="STPR2040" display="STPR2040"/>
    <hyperlink ref="B251" r:id="rId_hyperlink_499" tooltip="STPR2040 Datasheet" display="STPR2040 Datasheet"/>
    <hyperlink ref="A252" r:id="rId_hyperlink_500" tooltip="STPR2040CTW" display="STPR2040CTW"/>
    <hyperlink ref="B252" r:id="rId_hyperlink_501" tooltip="STPR2040CTW Datasheet" display="STPR2040CTW Datasheet"/>
    <hyperlink ref="A253" r:id="rId_hyperlink_502" tooltip="STPR2060" display="STPR2060"/>
    <hyperlink ref="B253" r:id="rId_hyperlink_503" tooltip="STPR2060 Datasheet" display="STPR2060 Datasheet"/>
    <hyperlink ref="A254" r:id="rId_hyperlink_504" tooltip="STPR2060CT" display="STPR2060CT"/>
    <hyperlink ref="B254" r:id="rId_hyperlink_505" tooltip="STPR2060CT Datasheet" display="STPR2060CT Datasheet"/>
    <hyperlink ref="A255" r:id="rId_hyperlink_506" tooltip="STPR560D" display="STPR560D"/>
    <hyperlink ref="B255" r:id="rId_hyperlink_507" tooltip="STPR560D Datasheet" display="STPR560D Datasheet"/>
    <hyperlink ref="A256" r:id="rId_hyperlink_508" tooltip="STPR820D" display="STPR820D"/>
    <hyperlink ref="B256" r:id="rId_hyperlink_509" tooltip="STPR820D Datasheet" display="STPR820D Datasheet"/>
    <hyperlink ref="A257" r:id="rId_hyperlink_510" tooltip="STPR860D" display="STPR860D"/>
    <hyperlink ref="B257" r:id="rId_hyperlink_511" tooltip="STPR860D Datasheet" display="STPR860D Datasheet"/>
    <hyperlink ref="A258" r:id="rId_hyperlink_512" tooltip="STPS1020" display="STPS1020"/>
    <hyperlink ref="B258" r:id="rId_hyperlink_513" tooltip="STPS1020 Datasheet" display="STPS1020 Datasheet"/>
    <hyperlink ref="A259" r:id="rId_hyperlink_514" tooltip="STPS1040" display="STPS1040"/>
    <hyperlink ref="B259" r:id="rId_hyperlink_515" tooltip="STPS1040 Datasheet" display="STPS1040 Datasheet"/>
    <hyperlink ref="A260" r:id="rId_hyperlink_516" tooltip="STPS1060" display="STPS1060"/>
    <hyperlink ref="B260" r:id="rId_hyperlink_517" tooltip="STPS1060 Datasheet" display="STPS1060 Datasheet"/>
    <hyperlink ref="A261" r:id="rId_hyperlink_518" tooltip="STPS1620" display="STPS1620"/>
    <hyperlink ref="B261" r:id="rId_hyperlink_519" tooltip="STPS1620 Datasheet" display="STPS1620 Datasheet"/>
    <hyperlink ref="A262" r:id="rId_hyperlink_520" tooltip="STPS1640" display="STPS1640"/>
    <hyperlink ref="B262" r:id="rId_hyperlink_521" tooltip="STPS1640 Datasheet" display="STPS1640 Datasheet"/>
    <hyperlink ref="A263" r:id="rId_hyperlink_522" tooltip="STPS1660" display="STPS1660"/>
    <hyperlink ref="B263" r:id="rId_hyperlink_523" tooltip="STPS1660 Datasheet" display="STPS1660 Datasheet"/>
    <hyperlink ref="A264" r:id="rId_hyperlink_524" tooltip="STPS2020" display="STPS2020"/>
    <hyperlink ref="B264" r:id="rId_hyperlink_525" tooltip="STPS2020 Datasheet" display="STPS2020 Datasheet"/>
    <hyperlink ref="A265" r:id="rId_hyperlink_526" tooltip="STPS2030" display="STPS2030"/>
    <hyperlink ref="B265" r:id="rId_hyperlink_527" tooltip="STPS2030 Datasheet" display="STPS2030 Datasheet"/>
    <hyperlink ref="A266" r:id="rId_hyperlink_528" tooltip="STPS2040" display="STPS2040"/>
    <hyperlink ref="B266" r:id="rId_hyperlink_529" tooltip="STPS2040 Datasheet" display="STPS2040 Datasheet"/>
    <hyperlink ref="A267" r:id="rId_hyperlink_530" tooltip="STPS2060" display="STPS2060"/>
    <hyperlink ref="B267" r:id="rId_hyperlink_531" tooltip="STPS2060 Datasheet" display="STPS2060 Datasheet"/>
    <hyperlink ref="A268" r:id="rId_hyperlink_532" tooltip="UF5GD1" display="UF5GD1"/>
    <hyperlink ref="B268" r:id="rId_hyperlink_533" tooltip="UF5GD1 Datasheet" display="UF5GD1 Datasheet"/>
    <hyperlink ref="A269" r:id="rId_hyperlink_534" tooltip="UF5JD1" display="UF5JD1"/>
    <hyperlink ref="B269" r:id="rId_hyperlink_535" tooltip="UF5JD1 Datasheet" display="UF5JD1 Datasheet"/>
    <hyperlink ref="A270" r:id="rId_hyperlink_536" tooltip="US1A" display="US1A"/>
    <hyperlink ref="B270" r:id="rId_hyperlink_537" tooltip="US1A Datasheet" display="US1A Datasheet"/>
    <hyperlink ref="A271" r:id="rId_hyperlink_538" tooltip="US1B" display="US1B"/>
    <hyperlink ref="B271" r:id="rId_hyperlink_539" tooltip="US1B Datasheet" display="US1B Datasheet"/>
    <hyperlink ref="A272" r:id="rId_hyperlink_540" tooltip="US1D" display="US1D"/>
    <hyperlink ref="B272" r:id="rId_hyperlink_541" tooltip="US1D Datasheet" display="US1D Datasheet"/>
    <hyperlink ref="A273" r:id="rId_hyperlink_542" tooltip="US1D(LS)" display="US1D(LS)"/>
    <hyperlink ref="B273" r:id="rId_hyperlink_543" tooltip="US1D-US1G (LS) Datasheet" display="US1D-US1G (LS) Datasheet"/>
    <hyperlink ref="A274" r:id="rId_hyperlink_544" tooltip="US1DWF" display="US1DWF"/>
    <hyperlink ref="B274" r:id="rId_hyperlink_545" tooltip="US1DWF Datasheet" display="US1DWF Datasheet"/>
    <hyperlink ref="A275" r:id="rId_hyperlink_546" tooltip="US1DWFQ" display="US1DWFQ"/>
    <hyperlink ref="B275" r:id="rId_hyperlink_547" tooltip="US1DWFQ Datasheet" display="US1DWFQ Datasheet"/>
    <hyperlink ref="A276" r:id="rId_hyperlink_548" tooltip="US1G" display="US1G"/>
    <hyperlink ref="B276" r:id="rId_hyperlink_549" tooltip="US1G Datasheet" display="US1G Datasheet"/>
    <hyperlink ref="A277" r:id="rId_hyperlink_550" tooltip="US1G(LS)" display="US1G(LS)"/>
    <hyperlink ref="B277" r:id="rId_hyperlink_551" tooltip="US1D-US1G (LS) Datasheet" display="US1D-US1G (LS) Datasheet"/>
    <hyperlink ref="A278" r:id="rId_hyperlink_552" tooltip="US1GWF" display="US1GWF"/>
    <hyperlink ref="B278" r:id="rId_hyperlink_553" tooltip="US1GWF Datasheet" display="US1GWF Datasheet"/>
    <hyperlink ref="A279" r:id="rId_hyperlink_554" tooltip="US1GWFQ" display="US1GWFQ"/>
    <hyperlink ref="B279" r:id="rId_hyperlink_555" tooltip="US1GWFQ Datasheet" display="US1GWFQ Datasheet"/>
    <hyperlink ref="A280" r:id="rId_hyperlink_556" tooltip="US1J" display="US1J"/>
    <hyperlink ref="B280" r:id="rId_hyperlink_557" tooltip="US1J Datasheet" display="US1J Datasheet"/>
    <hyperlink ref="A281" r:id="rId_hyperlink_558" tooltip="US1JDF" display="US1JDF"/>
    <hyperlink ref="B281" r:id="rId_hyperlink_559" tooltip="US1JDF Datasheet" display="US1JDF Datasheet"/>
    <hyperlink ref="A282" r:id="rId_hyperlink_560" tooltip="US1JDFQ" display="US1JDFQ"/>
    <hyperlink ref="B282" r:id="rId_hyperlink_561" tooltip="US1JDFQ Datasheet" display="US1JDFQ Datasheet"/>
    <hyperlink ref="A283" r:id="rId_hyperlink_562" tooltip="US1K" display="US1K"/>
    <hyperlink ref="B283" r:id="rId_hyperlink_563" tooltip="US1K Datasheet" display="US1K Datasheet"/>
    <hyperlink ref="A284" r:id="rId_hyperlink_564" tooltip="US1KSAFS" display="US1KSAFS"/>
    <hyperlink ref="B284" r:id="rId_hyperlink_565" tooltip="US1KSAFS Datasheet" display="US1KSAFS Datasheet"/>
    <hyperlink ref="A285" r:id="rId_hyperlink_566" tooltip="US1M" display="US1M"/>
    <hyperlink ref="B285" r:id="rId_hyperlink_567" tooltip="US1M Datasheet" display="US1M Datasheet"/>
    <hyperlink ref="A286" r:id="rId_hyperlink_568" tooltip="US1MDF" display="US1MDF"/>
    <hyperlink ref="B286" r:id="rId_hyperlink_569" tooltip="US1MDF Datasheet" display="US1MDF Datasheet"/>
    <hyperlink ref="A287" r:id="rId_hyperlink_570" tooltip="US1MDFQ" display="US1MDFQ"/>
    <hyperlink ref="B287" r:id="rId_hyperlink_571" tooltip="US1MDFQ Datasheet" display="US1MDFQ Datasheet"/>
    <hyperlink ref="A288" r:id="rId_hyperlink_572" tooltip="US1NDFQ" display="US1NDFQ"/>
    <hyperlink ref="B288" r:id="rId_hyperlink_573" tooltip="US1NDFQ Datasheet" display="US1NDFQ Datasheet"/>
    <hyperlink ref="A289" r:id="rId_hyperlink_574" tooltip="US1NWF" display="US1NWF"/>
    <hyperlink ref="B289" r:id="rId_hyperlink_575" tooltip="US1NWF Datasheet" display="US1NWF Datasheet"/>
    <hyperlink ref="A290" r:id="rId_hyperlink_576" tooltip="US1NWFQ" display="US1NWFQ"/>
    <hyperlink ref="B290" r:id="rId_hyperlink_577" tooltip="US1NWFQ Datasheet" display="US1NWFQ Datasheet"/>
    <hyperlink ref="A291" r:id="rId_hyperlink_578" tooltip="US2D(LS)" display="US2D(LS)"/>
    <hyperlink ref="B291" r:id="rId_hyperlink_579" tooltip="US2D(LS) Datasheet" display="US2D(LS) Datasheet"/>
    <hyperlink ref="A292" r:id="rId_hyperlink_580" tooltip="US2JDF" display="US2JDF"/>
    <hyperlink ref="B292" r:id="rId_hyperlink_581" tooltip="US2JDF Datasheet" display="US2JDF Datasheet"/>
    <hyperlink ref="A293" r:id="rId_hyperlink_582" tooltip="US2JDFQ" display="US2JDFQ"/>
    <hyperlink ref="B293" r:id="rId_hyperlink_583" tooltip="US2JDFQ Datasheet" display="US2JDFQ Datasheet"/>
    <hyperlink ref="A294" r:id="rId_hyperlink_584" tooltip="US2M(LS)" display="US2M(LS)"/>
    <hyperlink ref="B294" r:id="rId_hyperlink_585" tooltip="US2M(LS) Datasheet" display="US2M(LS) Datasheet"/>
    <hyperlink ref="A295" r:id="rId_hyperlink_586" tooltip="US3M" display="US3M"/>
    <hyperlink ref="B295" r:id="rId_hyperlink_587" tooltip="US3M Datasheet" display="US3M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2024-04-20T03:37:57-05:00</dcterms:created>
  <dcterms:modified xsi:type="dcterms:W3CDTF">2024-04-20T03:37:57-05:00</dcterms:modified>
  <dc:title>Untitled Spreadsheet</dc:title>
  <dc:description/>
  <dc:subject/>
  <cp:keywords/>
  <cp:category/>
</cp:coreProperties>
</file>