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<sst xmlns="http://schemas.openxmlformats.org/spreadsheetml/2006/main" uniqueCount="69">
  <si>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</si>
  <si>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</si>
  <si>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</si>
  <si>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</si>
  <si>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</si>
  <si>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</si>
  <si>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 Rating(mW)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</si>
  <si>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RepetitiveReverse VoltageV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RRM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</si>
  <si>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Forward Continuous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FM </t>
    </r>
    <r>
      <rPr>
        <rFont val="Calibri"/>
        <b val="false"/>
        <i val="false"/>
        <strike val="false"/>
        <color rgb="FF000000"/>
        <sz val="11"/>
        <u val="none"/>
      </rPr>
      <t xml:space="preserve">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</si>
  <si>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Forward VoltageDrop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</si>
  <si>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</si>
  <si>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ReverseCurrent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</si>
  <si>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</si>
  <si>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Capacitance 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TOT</t>
    </r>
    <r>
      <rPr>
        <rFont val="Calibri"/>
        <b val="false"/>
        <i val="false"/>
        <strike val="false"/>
        <color rgb="FF000000"/>
        <sz val="11"/>
        <u val="none"/>
      </rPr>
      <t xml:space="preserve"> Typ (pF)</t>
    </r>
  </si>
  <si>
    <t>Packages</t>
  </si>
  <si>
    <t>SURFACE MOUNT SCHOTTKY BARRIER DIODE</t>
  </si>
  <si>
    <t>Yes</t>
  </si>
  <si>
    <t>Standard</t>
  </si>
  <si>
    <t>Single</t>
  </si>
  <si>
    <t>SOD123</t>
  </si>
  <si>
    <t>Schottky</t>
  </si>
  <si>
    <t>SOD323</t>
  </si>
  <si>
    <t>SOT23</t>
  </si>
  <si>
    <t>Dual, Series</t>
  </si>
  <si>
    <t>Automotive</t>
  </si>
  <si>
    <t>SOT523</t>
  </si>
  <si>
    <t>Dual, Com. Cath</t>
  </si>
  <si>
    <t>Dual, Com. Anode</t>
  </si>
  <si>
    <t>Dual-Dual, Series</t>
  </si>
  <si>
    <t>SOT363 (Standard)</t>
  </si>
  <si>
    <t>Dual-Dual, Series (Alt.)</t>
  </si>
  <si>
    <t>Dual-Dual, Com. Cath</t>
  </si>
  <si>
    <t>Dual-Dual, Com. Anode</t>
  </si>
  <si>
    <t>X1-DFN1006-2</t>
  </si>
  <si>
    <t>Triple, Isolated</t>
  </si>
  <si>
    <t>Dual, Isolated</t>
  </si>
  <si>
    <t>SOT563</t>
  </si>
  <si>
    <t>SOT323</t>
  </si>
  <si>
    <t>Surface Mount Schottky Barrier Diode</t>
  </si>
  <si>
    <t>SOT363</t>
  </si>
  <si>
    <t>SURFACE MOUNT SCHOTTKY BARRIER DIODE ARRAYS</t>
  </si>
  <si>
    <t>Dual, Isolated (Alt.)</t>
  </si>
  <si>
    <t>N/A</t>
  </si>
  <si>
    <t>X2-DFN1006-2</t>
  </si>
  <si>
    <t>SURFACE MOUNT SCHOTTKY BARRIER</t>
  </si>
  <si>
    <t>SOD523</t>
  </si>
  <si>
    <t>Surface-Mount Schottky Barrier Diode</t>
  </si>
  <si>
    <t>No</t>
  </si>
  <si>
    <t>PowerDI323</t>
  </si>
  <si>
    <t>Quad, Series (Rail Clamp)</t>
  </si>
  <si>
    <t>SOT963</t>
  </si>
  <si>
    <t>X1-DFN1006-2 (SWP) (Type C)</t>
  </si>
  <si>
    <t>0.2A Surface Mount Super Barrier Rectifier</t>
  </si>
  <si>
    <t>SOT26</t>
  </si>
  <si>
    <t>Triple, Isolated (Alt.)</t>
  </si>
  <si>
    <t>0.2A SCHOTTKY BARRIER DIODE IN CHIP SCALE PACKAGE</t>
  </si>
  <si>
    <t>X3-WLB0603-2</t>
  </si>
  <si>
    <t>X2-DFN1006-3</t>
  </si>
  <si>
    <t>400mA DUAL COMMON CATHODE SCHOTTKY BARRIER DIODE  DIE SIZE PACKAGE</t>
  </si>
  <si>
    <t>X3-DSN1006-3</t>
  </si>
  <si>
    <t>ULTRA-SMALL SURFACE MOUNT SCHOTTKY DIODE</t>
  </si>
  <si>
    <t>X3-DFN0603-2</t>
  </si>
  <si>
    <t>0.2 A SCHOTTKY BARRIER RECTIFER CHIP SCALE PACKAGE</t>
  </si>
  <si>
    <t>SOD323F</t>
  </si>
  <si>
    <t>SC59</t>
  </si>
  <si>
    <t>SOT23 (Standard)</t>
  </si>
  <si>
    <t>DUAL SURFACE MOUNT SCHOTTKY BARRIER DIODE</t>
  </si>
  <si>
    <t>Ultra-Small Surface-Mount Schottky Diode</t>
  </si>
  <si>
    <t>40V SURFACE MOUNT SCHOTTKY BARRIER DIODE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</si>
</sst>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1N5711W" TargetMode="External"/><Relationship Id="rId_hyperlink_2" Type="http://schemas.openxmlformats.org/officeDocument/2006/relationships/hyperlink" Target="https://www.diodes.com/assets/Datasheets/1N5711W.pdf" TargetMode="External"/><Relationship Id="rId_hyperlink_3" Type="http://schemas.openxmlformats.org/officeDocument/2006/relationships/hyperlink" Target="https://www.diodes.com/part/view/1N5711WS" TargetMode="External"/><Relationship Id="rId_hyperlink_4" Type="http://schemas.openxmlformats.org/officeDocument/2006/relationships/hyperlink" Target="https://www.diodes.com/assets/Datasheets/1N5711WS.pdf" TargetMode="External"/><Relationship Id="rId_hyperlink_5" Type="http://schemas.openxmlformats.org/officeDocument/2006/relationships/hyperlink" Target="https://www.diodes.com/part/view/1N6263W" TargetMode="External"/><Relationship Id="rId_hyperlink_6" Type="http://schemas.openxmlformats.org/officeDocument/2006/relationships/hyperlink" Target="https://www.diodes.com/assets/Datasheets/1N6263W.pdf" TargetMode="External"/><Relationship Id="rId_hyperlink_7" Type="http://schemas.openxmlformats.org/officeDocument/2006/relationships/hyperlink" Target="https://www.diodes.com/part/view/BAS40" TargetMode="External"/><Relationship Id="rId_hyperlink_8" Type="http://schemas.openxmlformats.org/officeDocument/2006/relationships/hyperlink" Target="https://www.diodes.com/assets/Datasheets/BAS40_-04_-05_-06.pdf" TargetMode="External"/><Relationship Id="rId_hyperlink_9" Type="http://schemas.openxmlformats.org/officeDocument/2006/relationships/hyperlink" Target="https://www.diodes.com/part/view/BAS40-04" TargetMode="External"/><Relationship Id="rId_hyperlink_10" Type="http://schemas.openxmlformats.org/officeDocument/2006/relationships/hyperlink" Target="https://www.diodes.com/assets/Datasheets/BAS40_-04_-05_-06.pdf" TargetMode="External"/><Relationship Id="rId_hyperlink_11" Type="http://schemas.openxmlformats.org/officeDocument/2006/relationships/hyperlink" Target="https://www.diodes.com/part/view/BAS40-04Q-13-F" TargetMode="External"/><Relationship Id="rId_hyperlink_12" Type="http://schemas.openxmlformats.org/officeDocument/2006/relationships/hyperlink" Target="https://www.diodes.com/assets/Datasheets/BAS40_-04_-05_-06.pdf" TargetMode="External"/><Relationship Id="rId_hyperlink_13" Type="http://schemas.openxmlformats.org/officeDocument/2006/relationships/hyperlink" Target="https://www.diodes.com/part/view/BAS40-04T" TargetMode="External"/><Relationship Id="rId_hyperlink_14" Type="http://schemas.openxmlformats.org/officeDocument/2006/relationships/hyperlink" Target="https://www.diodes.com/assets/Datasheets/BAS40T_-04T_-05T_-06T.pdf" TargetMode="External"/><Relationship Id="rId_hyperlink_15" Type="http://schemas.openxmlformats.org/officeDocument/2006/relationships/hyperlink" Target="https://www.diodes.com/part/view/BAS40-05" TargetMode="External"/><Relationship Id="rId_hyperlink_16" Type="http://schemas.openxmlformats.org/officeDocument/2006/relationships/hyperlink" Target="https://www.diodes.com/assets/Datasheets/BAS40_-04_-05_-06.pdf" TargetMode="External"/><Relationship Id="rId_hyperlink_17" Type="http://schemas.openxmlformats.org/officeDocument/2006/relationships/hyperlink" Target="https://www.diodes.com/part/view/BAS40-05Q-13-F" TargetMode="External"/><Relationship Id="rId_hyperlink_18" Type="http://schemas.openxmlformats.org/officeDocument/2006/relationships/hyperlink" Target="https://www.diodes.com/assets/Datasheets/BAS40_-04_-05_-06.pdf" TargetMode="External"/><Relationship Id="rId_hyperlink_19" Type="http://schemas.openxmlformats.org/officeDocument/2006/relationships/hyperlink" Target="https://www.diodes.com/part/view/BAS40-05T" TargetMode="External"/><Relationship Id="rId_hyperlink_20" Type="http://schemas.openxmlformats.org/officeDocument/2006/relationships/hyperlink" Target="https://www.diodes.com/assets/Datasheets/BAS40T_-04T_-05T_-06T.pdf" TargetMode="External"/><Relationship Id="rId_hyperlink_21" Type="http://schemas.openxmlformats.org/officeDocument/2006/relationships/hyperlink" Target="https://www.diodes.com/part/view/BAS40-06" TargetMode="External"/><Relationship Id="rId_hyperlink_22" Type="http://schemas.openxmlformats.org/officeDocument/2006/relationships/hyperlink" Target="https://www.diodes.com/assets/Datasheets/BAS40_-04_-05_-06.pdf" TargetMode="External"/><Relationship Id="rId_hyperlink_23" Type="http://schemas.openxmlformats.org/officeDocument/2006/relationships/hyperlink" Target="https://www.diodes.com/part/view/BAS40-06Q-13-F" TargetMode="External"/><Relationship Id="rId_hyperlink_24" Type="http://schemas.openxmlformats.org/officeDocument/2006/relationships/hyperlink" Target="https://www.diodes.com/assets/Datasheets/BAS40_-04_-05_-06.pdf" TargetMode="External"/><Relationship Id="rId_hyperlink_25" Type="http://schemas.openxmlformats.org/officeDocument/2006/relationships/hyperlink" Target="https://www.diodes.com/part/view/BAS40-06T" TargetMode="External"/><Relationship Id="rId_hyperlink_26" Type="http://schemas.openxmlformats.org/officeDocument/2006/relationships/hyperlink" Target="https://www.diodes.com/assets/Datasheets/BAS40T_-04T_-05T_-06T.pdf" TargetMode="External"/><Relationship Id="rId_hyperlink_27" Type="http://schemas.openxmlformats.org/officeDocument/2006/relationships/hyperlink" Target="https://www.diodes.com/part/view/BAS40BRW" TargetMode="External"/><Relationship Id="rId_hyperlink_28" Type="http://schemas.openxmlformats.org/officeDocument/2006/relationships/hyperlink" Target="https://www.diodes.com/assets/Datasheets/BAS40TW_DW-04_DW-05_DW-06_BRW.pdf" TargetMode="External"/><Relationship Id="rId_hyperlink_29" Type="http://schemas.openxmlformats.org/officeDocument/2006/relationships/hyperlink" Target="https://www.diodes.com/part/view/BAS40DW-04" TargetMode="External"/><Relationship Id="rId_hyperlink_30" Type="http://schemas.openxmlformats.org/officeDocument/2006/relationships/hyperlink" Target="https://www.diodes.com/assets/Datasheets/BAS40TW_DW-04_DW-05_DW-06_BRW.pdf" TargetMode="External"/><Relationship Id="rId_hyperlink_31" Type="http://schemas.openxmlformats.org/officeDocument/2006/relationships/hyperlink" Target="https://www.diodes.com/part/view/BAS40DW-05" TargetMode="External"/><Relationship Id="rId_hyperlink_32" Type="http://schemas.openxmlformats.org/officeDocument/2006/relationships/hyperlink" Target="https://www.diodes.com/assets/Datasheets/BAS40TW_DW-04_DW-05_DW-06_BRW.pdf" TargetMode="External"/><Relationship Id="rId_hyperlink_33" Type="http://schemas.openxmlformats.org/officeDocument/2006/relationships/hyperlink" Target="https://www.diodes.com/part/view/BAS40DW-06" TargetMode="External"/><Relationship Id="rId_hyperlink_34" Type="http://schemas.openxmlformats.org/officeDocument/2006/relationships/hyperlink" Target="https://www.diodes.com/assets/Datasheets/BAS40TW_DW-04_DW-05_DW-06_BRW.pdf" TargetMode="External"/><Relationship Id="rId_hyperlink_35" Type="http://schemas.openxmlformats.org/officeDocument/2006/relationships/hyperlink" Target="https://www.diodes.com/part/view/BAS40LP" TargetMode="External"/><Relationship Id="rId_hyperlink_36" Type="http://schemas.openxmlformats.org/officeDocument/2006/relationships/hyperlink" Target="https://www.diodes.com/assets/Datasheets/BAS40LP.pdf" TargetMode="External"/><Relationship Id="rId_hyperlink_37" Type="http://schemas.openxmlformats.org/officeDocument/2006/relationships/hyperlink" Target="https://www.diodes.com/part/view/BAS40Q-13-F" TargetMode="External"/><Relationship Id="rId_hyperlink_38" Type="http://schemas.openxmlformats.org/officeDocument/2006/relationships/hyperlink" Target="https://www.diodes.com/assets/Datasheets/BAS40_-04_-05_-06.pdf" TargetMode="External"/><Relationship Id="rId_hyperlink_39" Type="http://schemas.openxmlformats.org/officeDocument/2006/relationships/hyperlink" Target="https://www.diodes.com/part/view/BAS40T" TargetMode="External"/><Relationship Id="rId_hyperlink_40" Type="http://schemas.openxmlformats.org/officeDocument/2006/relationships/hyperlink" Target="https://www.diodes.com/assets/Datasheets/BAS40T_-04T_-05T_-06T.pdf" TargetMode="External"/><Relationship Id="rId_hyperlink_41" Type="http://schemas.openxmlformats.org/officeDocument/2006/relationships/hyperlink" Target="https://www.diodes.com/part/view/BAS40TW" TargetMode="External"/><Relationship Id="rId_hyperlink_42" Type="http://schemas.openxmlformats.org/officeDocument/2006/relationships/hyperlink" Target="https://www.diodes.com/assets/Datasheets/BAS40TW_DW-04_DW-05_DW-06_BRW.pdf" TargetMode="External"/><Relationship Id="rId_hyperlink_43" Type="http://schemas.openxmlformats.org/officeDocument/2006/relationships/hyperlink" Target="https://www.diodes.com/part/view/BAS40V" TargetMode="External"/><Relationship Id="rId_hyperlink_44" Type="http://schemas.openxmlformats.org/officeDocument/2006/relationships/hyperlink" Target="https://www.diodes.com/assets/Datasheets/ds30561.pdf" TargetMode="External"/><Relationship Id="rId_hyperlink_45" Type="http://schemas.openxmlformats.org/officeDocument/2006/relationships/hyperlink" Target="https://www.diodes.com/part/view/BAS40W" TargetMode="External"/><Relationship Id="rId_hyperlink_46" Type="http://schemas.openxmlformats.org/officeDocument/2006/relationships/hyperlink" Target="https://www.diodes.com/assets/Datasheets/BAS40W_-04_-05_-06.pdf" TargetMode="External"/><Relationship Id="rId_hyperlink_47" Type="http://schemas.openxmlformats.org/officeDocument/2006/relationships/hyperlink" Target="https://www.diodes.com/part/view/BAS40W-04" TargetMode="External"/><Relationship Id="rId_hyperlink_48" Type="http://schemas.openxmlformats.org/officeDocument/2006/relationships/hyperlink" Target="https://www.diodes.com/assets/Datasheets/BAS40W_-04_-05_-06.pdf" TargetMode="External"/><Relationship Id="rId_hyperlink_49" Type="http://schemas.openxmlformats.org/officeDocument/2006/relationships/hyperlink" Target="https://www.diodes.com/part/view/BAS40W-05" TargetMode="External"/><Relationship Id="rId_hyperlink_50" Type="http://schemas.openxmlformats.org/officeDocument/2006/relationships/hyperlink" Target="https://www.diodes.com/assets/Datasheets/BAS40W_-04_-05_-06.pdf" TargetMode="External"/><Relationship Id="rId_hyperlink_51" Type="http://schemas.openxmlformats.org/officeDocument/2006/relationships/hyperlink" Target="https://www.diodes.com/part/view/BAS40W-06" TargetMode="External"/><Relationship Id="rId_hyperlink_52" Type="http://schemas.openxmlformats.org/officeDocument/2006/relationships/hyperlink" Target="https://www.diodes.com/assets/Datasheets/BAS40W_-04_-05_-06.pdf" TargetMode="External"/><Relationship Id="rId_hyperlink_53" Type="http://schemas.openxmlformats.org/officeDocument/2006/relationships/hyperlink" Target="https://www.diodes.com/part/view/BAS40W-06Q" TargetMode="External"/><Relationship Id="rId_hyperlink_54" Type="http://schemas.openxmlformats.org/officeDocument/2006/relationships/hyperlink" Target="https://www.diodes.com/assets/Datasheets/BAS40W-06Q.pdf" TargetMode="External"/><Relationship Id="rId_hyperlink_55" Type="http://schemas.openxmlformats.org/officeDocument/2006/relationships/hyperlink" Target="https://www.diodes.com/part/view/BAS40WQ" TargetMode="External"/><Relationship Id="rId_hyperlink_56" Type="http://schemas.openxmlformats.org/officeDocument/2006/relationships/hyperlink" Target="https://www.diodes.com/assets/Datasheets/BAS40WQ.pdf" TargetMode="External"/><Relationship Id="rId_hyperlink_57" Type="http://schemas.openxmlformats.org/officeDocument/2006/relationships/hyperlink" Target="https://www.diodes.com/part/view/BAS70" TargetMode="External"/><Relationship Id="rId_hyperlink_58" Type="http://schemas.openxmlformats.org/officeDocument/2006/relationships/hyperlink" Target="https://www.diodes.com/assets/Datasheets/BAS70_-04_-05_-06.pdf" TargetMode="External"/><Relationship Id="rId_hyperlink_59" Type="http://schemas.openxmlformats.org/officeDocument/2006/relationships/hyperlink" Target="https://www.diodes.com/part/view/BAS70-04" TargetMode="External"/><Relationship Id="rId_hyperlink_60" Type="http://schemas.openxmlformats.org/officeDocument/2006/relationships/hyperlink" Target="https://www.diodes.com/assets/Datasheets/BAS70_-04_-05_-06.pdf" TargetMode="External"/><Relationship Id="rId_hyperlink_61" Type="http://schemas.openxmlformats.org/officeDocument/2006/relationships/hyperlink" Target="https://www.diodes.com/part/view/BAS70-04Q-13-F" TargetMode="External"/><Relationship Id="rId_hyperlink_62" Type="http://schemas.openxmlformats.org/officeDocument/2006/relationships/hyperlink" Target="https://www.diodes.com/assets/Datasheets/BAS70_-04_-05_-06.pdf" TargetMode="External"/><Relationship Id="rId_hyperlink_63" Type="http://schemas.openxmlformats.org/officeDocument/2006/relationships/hyperlink" Target="https://www.diodes.com/part/view/BAS70-04T" TargetMode="External"/><Relationship Id="rId_hyperlink_64" Type="http://schemas.openxmlformats.org/officeDocument/2006/relationships/hyperlink" Target="https://www.diodes.com/assets/Datasheets/BAS70T_-04T_-05T_-06T.pdf" TargetMode="External"/><Relationship Id="rId_hyperlink_65" Type="http://schemas.openxmlformats.org/officeDocument/2006/relationships/hyperlink" Target="https://www.diodes.com/part/view/BAS70-05" TargetMode="External"/><Relationship Id="rId_hyperlink_66" Type="http://schemas.openxmlformats.org/officeDocument/2006/relationships/hyperlink" Target="https://www.diodes.com/assets/Datasheets/BAS70_-04_-05_-06.pdf" TargetMode="External"/><Relationship Id="rId_hyperlink_67" Type="http://schemas.openxmlformats.org/officeDocument/2006/relationships/hyperlink" Target="https://www.diodes.com/part/view/BAS70-05T" TargetMode="External"/><Relationship Id="rId_hyperlink_68" Type="http://schemas.openxmlformats.org/officeDocument/2006/relationships/hyperlink" Target="https://www.diodes.com/assets/Datasheets/BAS70T_-04T_-05T_-06T.pdf" TargetMode="External"/><Relationship Id="rId_hyperlink_69" Type="http://schemas.openxmlformats.org/officeDocument/2006/relationships/hyperlink" Target="https://www.diodes.com/part/view/BAS70-06" TargetMode="External"/><Relationship Id="rId_hyperlink_70" Type="http://schemas.openxmlformats.org/officeDocument/2006/relationships/hyperlink" Target="https://www.diodes.com/assets/Datasheets/BAS70_-04_-05_-06.pdf" TargetMode="External"/><Relationship Id="rId_hyperlink_71" Type="http://schemas.openxmlformats.org/officeDocument/2006/relationships/hyperlink" Target="https://www.diodes.com/part/view/BAS70-06T" TargetMode="External"/><Relationship Id="rId_hyperlink_72" Type="http://schemas.openxmlformats.org/officeDocument/2006/relationships/hyperlink" Target="https://www.diodes.com/assets/Datasheets/BAS70T_-04T_-05T_-06T.pdf" TargetMode="External"/><Relationship Id="rId_hyperlink_73" Type="http://schemas.openxmlformats.org/officeDocument/2006/relationships/hyperlink" Target="https://www.diodes.com/part/view/BAS70BRW" TargetMode="External"/><Relationship Id="rId_hyperlink_74" Type="http://schemas.openxmlformats.org/officeDocument/2006/relationships/hyperlink" Target="https://www.diodes.com/assets/Datasheets/BAS70TW_DW-04_DW-05_DW-06_BRW.pdf" TargetMode="External"/><Relationship Id="rId_hyperlink_75" Type="http://schemas.openxmlformats.org/officeDocument/2006/relationships/hyperlink" Target="https://www.diodes.com/part/view/BAS70DW-04" TargetMode="External"/><Relationship Id="rId_hyperlink_76" Type="http://schemas.openxmlformats.org/officeDocument/2006/relationships/hyperlink" Target="https://www.diodes.com/assets/Datasheets/BAS70TW_DW-04_DW-05_DW-06_BRW.pdf" TargetMode="External"/><Relationship Id="rId_hyperlink_77" Type="http://schemas.openxmlformats.org/officeDocument/2006/relationships/hyperlink" Target="https://www.diodes.com/part/view/BAS70DW-04Q" TargetMode="External"/><Relationship Id="rId_hyperlink_78" Type="http://schemas.openxmlformats.org/officeDocument/2006/relationships/hyperlink" Target="https://www.diodes.com/assets/Datasheets/BAS70TWQ_BAS70DW-04Q.pdf" TargetMode="External"/><Relationship Id="rId_hyperlink_79" Type="http://schemas.openxmlformats.org/officeDocument/2006/relationships/hyperlink" Target="https://www.diodes.com/part/view/BAS70DW-05" TargetMode="External"/><Relationship Id="rId_hyperlink_80" Type="http://schemas.openxmlformats.org/officeDocument/2006/relationships/hyperlink" Target="https://www.diodes.com/assets/Datasheets/BAS70TW_DW-04_DW-05_DW-06_BRW.pdf" TargetMode="External"/><Relationship Id="rId_hyperlink_81" Type="http://schemas.openxmlformats.org/officeDocument/2006/relationships/hyperlink" Target="https://www.diodes.com/part/view/BAS70DW-05Q-7-F" TargetMode="External"/><Relationship Id="rId_hyperlink_82" Type="http://schemas.openxmlformats.org/officeDocument/2006/relationships/hyperlink" Target="https://www.diodes.com/assets/Datasheets/BAS70TW_DW-04_DW-05_DW-06_BRW.pdf" TargetMode="External"/><Relationship Id="rId_hyperlink_83" Type="http://schemas.openxmlformats.org/officeDocument/2006/relationships/hyperlink" Target="https://www.diodes.com/part/view/BAS70DW-06" TargetMode="External"/><Relationship Id="rId_hyperlink_84" Type="http://schemas.openxmlformats.org/officeDocument/2006/relationships/hyperlink" Target="https://www.diodes.com/assets/Datasheets/BAS70TW_DW-04_DW-05_DW-06_BRW.pdf" TargetMode="External"/><Relationship Id="rId_hyperlink_85" Type="http://schemas.openxmlformats.org/officeDocument/2006/relationships/hyperlink" Target="https://www.diodes.com/part/view/BAS70JW" TargetMode="External"/><Relationship Id="rId_hyperlink_86" Type="http://schemas.openxmlformats.org/officeDocument/2006/relationships/hyperlink" Target="https://www.diodes.com/assets/Datasheets/ds30188.pdf" TargetMode="External"/><Relationship Id="rId_hyperlink_87" Type="http://schemas.openxmlformats.org/officeDocument/2006/relationships/hyperlink" Target="https://www.diodes.com/part/view/BAS70LP" TargetMode="External"/><Relationship Id="rId_hyperlink_88" Type="http://schemas.openxmlformats.org/officeDocument/2006/relationships/hyperlink" Target="https://www.diodes.com/assets/Datasheets/BAS70LP.pdf" TargetMode="External"/><Relationship Id="rId_hyperlink_89" Type="http://schemas.openxmlformats.org/officeDocument/2006/relationships/hyperlink" Target="https://www.diodes.com/part/view/BAS70Q" TargetMode="External"/><Relationship Id="rId_hyperlink_90" Type="http://schemas.openxmlformats.org/officeDocument/2006/relationships/hyperlink" Target="https://www.diodes.com/assets/Datasheets/BAS70Q.pdf" TargetMode="External"/><Relationship Id="rId_hyperlink_91" Type="http://schemas.openxmlformats.org/officeDocument/2006/relationships/hyperlink" Target="https://www.diodes.com/part/view/BAS70T" TargetMode="External"/><Relationship Id="rId_hyperlink_92" Type="http://schemas.openxmlformats.org/officeDocument/2006/relationships/hyperlink" Target="https://www.diodes.com/assets/Datasheets/BAS70T_-04T_-05T_-06T.pdf" TargetMode="External"/><Relationship Id="rId_hyperlink_93" Type="http://schemas.openxmlformats.org/officeDocument/2006/relationships/hyperlink" Target="https://www.diodes.com/part/view/BAS70TW" TargetMode="External"/><Relationship Id="rId_hyperlink_94" Type="http://schemas.openxmlformats.org/officeDocument/2006/relationships/hyperlink" Target="https://www.diodes.com/assets/Datasheets/BAS70TW_DW-04_DW-05_DW-06_BRW.pdf" TargetMode="External"/><Relationship Id="rId_hyperlink_95" Type="http://schemas.openxmlformats.org/officeDocument/2006/relationships/hyperlink" Target="https://www.diodes.com/part/view/BAS70TWQ" TargetMode="External"/><Relationship Id="rId_hyperlink_96" Type="http://schemas.openxmlformats.org/officeDocument/2006/relationships/hyperlink" Target="https://www.diodes.com/assets/Datasheets/BAS70TWQ_BAS70DW-04Q.pdf" TargetMode="External"/><Relationship Id="rId_hyperlink_97" Type="http://schemas.openxmlformats.org/officeDocument/2006/relationships/hyperlink" Target="https://www.diodes.com/part/view/BAS70W" TargetMode="External"/><Relationship Id="rId_hyperlink_98" Type="http://schemas.openxmlformats.org/officeDocument/2006/relationships/hyperlink" Target="https://www.diodes.com/assets/Datasheets/BAS70W_-04_-05_-06.pdf" TargetMode="External"/><Relationship Id="rId_hyperlink_99" Type="http://schemas.openxmlformats.org/officeDocument/2006/relationships/hyperlink" Target="https://www.diodes.com/part/view/BAS70W-04" TargetMode="External"/><Relationship Id="rId_hyperlink_100" Type="http://schemas.openxmlformats.org/officeDocument/2006/relationships/hyperlink" Target="https://www.diodes.com/assets/Datasheets/BAS70W_-04_-05_-06.pdf" TargetMode="External"/><Relationship Id="rId_hyperlink_101" Type="http://schemas.openxmlformats.org/officeDocument/2006/relationships/hyperlink" Target="https://www.diodes.com/part/view/BAS70W-04Q-7-F" TargetMode="External"/><Relationship Id="rId_hyperlink_102" Type="http://schemas.openxmlformats.org/officeDocument/2006/relationships/hyperlink" Target="https://www.diodes.com/assets/Datasheets/BAS70WQ_-04Q_-05Q_-06Q.pdf" TargetMode="External"/><Relationship Id="rId_hyperlink_103" Type="http://schemas.openxmlformats.org/officeDocument/2006/relationships/hyperlink" Target="https://www.diodes.com/part/view/BAS70W-05" TargetMode="External"/><Relationship Id="rId_hyperlink_104" Type="http://schemas.openxmlformats.org/officeDocument/2006/relationships/hyperlink" Target="https://www.diodes.com/assets/Datasheets/BAS70W_-04_-05_-06.pdf" TargetMode="External"/><Relationship Id="rId_hyperlink_105" Type="http://schemas.openxmlformats.org/officeDocument/2006/relationships/hyperlink" Target="https://www.diodes.com/part/view/BAS70W-05Q" TargetMode="External"/><Relationship Id="rId_hyperlink_106" Type="http://schemas.openxmlformats.org/officeDocument/2006/relationships/hyperlink" Target="https://www.diodes.com/assets/Datasheets/BAS70WQ_-04Q_-05Q_-06Q.pdf" TargetMode="External"/><Relationship Id="rId_hyperlink_107" Type="http://schemas.openxmlformats.org/officeDocument/2006/relationships/hyperlink" Target="https://www.diodes.com/part/view/BAS70W-06" TargetMode="External"/><Relationship Id="rId_hyperlink_108" Type="http://schemas.openxmlformats.org/officeDocument/2006/relationships/hyperlink" Target="https://www.diodes.com/assets/Datasheets/BAS70W_-04_-05_-06.pdf" TargetMode="External"/><Relationship Id="rId_hyperlink_109" Type="http://schemas.openxmlformats.org/officeDocument/2006/relationships/hyperlink" Target="https://www.diodes.com/part/view/BAS70W-06Q" TargetMode="External"/><Relationship Id="rId_hyperlink_110" Type="http://schemas.openxmlformats.org/officeDocument/2006/relationships/hyperlink" Target="https://www.diodes.com/assets/Datasheets/BAS70WQ_-04Q_-05Q_-06Q.pdf" TargetMode="External"/><Relationship Id="rId_hyperlink_111" Type="http://schemas.openxmlformats.org/officeDocument/2006/relationships/hyperlink" Target="https://www.diodes.com/part/view/BAS70WQ" TargetMode="External"/><Relationship Id="rId_hyperlink_112" Type="http://schemas.openxmlformats.org/officeDocument/2006/relationships/hyperlink" Target="https://www.diodes.com/assets/Datasheets/BAS70WQ_-04Q_-05Q_-06Q.pdf" TargetMode="External"/><Relationship Id="rId_hyperlink_113" Type="http://schemas.openxmlformats.org/officeDocument/2006/relationships/hyperlink" Target="https://www.diodes.com/part/view/BAT40V" TargetMode="External"/><Relationship Id="rId_hyperlink_114" Type="http://schemas.openxmlformats.org/officeDocument/2006/relationships/hyperlink" Target="https://www.diodes.com/assets/Datasheets/ds30533.pdf" TargetMode="External"/><Relationship Id="rId_hyperlink_115" Type="http://schemas.openxmlformats.org/officeDocument/2006/relationships/hyperlink" Target="https://www.diodes.com/part/view/BAT42W" TargetMode="External"/><Relationship Id="rId_hyperlink_116" Type="http://schemas.openxmlformats.org/officeDocument/2006/relationships/hyperlink" Target="https://www.diodes.com/assets/Datasheets/BAT42W_BAT43W.pdf" TargetMode="External"/><Relationship Id="rId_hyperlink_117" Type="http://schemas.openxmlformats.org/officeDocument/2006/relationships/hyperlink" Target="https://www.diodes.com/part/view/BAT42WS" TargetMode="External"/><Relationship Id="rId_hyperlink_118" Type="http://schemas.openxmlformats.org/officeDocument/2006/relationships/hyperlink" Target="https://www.diodes.com/assets/Datasheets/ds30100.pdf" TargetMode="External"/><Relationship Id="rId_hyperlink_119" Type="http://schemas.openxmlformats.org/officeDocument/2006/relationships/hyperlink" Target="https://www.diodes.com/part/view/BAT43W" TargetMode="External"/><Relationship Id="rId_hyperlink_120" Type="http://schemas.openxmlformats.org/officeDocument/2006/relationships/hyperlink" Target="https://www.diodes.com/assets/Datasheets/BAT42W_BAT43W.pdf" TargetMode="External"/><Relationship Id="rId_hyperlink_121" Type="http://schemas.openxmlformats.org/officeDocument/2006/relationships/hyperlink" Target="https://www.diodes.com/part/view/BAT43WS" TargetMode="External"/><Relationship Id="rId_hyperlink_122" Type="http://schemas.openxmlformats.org/officeDocument/2006/relationships/hyperlink" Target="https://www.diodes.com/assets/Datasheets/ds30100.pdf" TargetMode="External"/><Relationship Id="rId_hyperlink_123" Type="http://schemas.openxmlformats.org/officeDocument/2006/relationships/hyperlink" Target="https://www.diodes.com/part/view/BAT46W" TargetMode="External"/><Relationship Id="rId_hyperlink_124" Type="http://schemas.openxmlformats.org/officeDocument/2006/relationships/hyperlink" Target="https://www.diodes.com/assets/Datasheets/BAT46W.pdf" TargetMode="External"/><Relationship Id="rId_hyperlink_125" Type="http://schemas.openxmlformats.org/officeDocument/2006/relationships/hyperlink" Target="https://www.diodes.com/part/view/BAT46WQ" TargetMode="External"/><Relationship Id="rId_hyperlink_126" Type="http://schemas.openxmlformats.org/officeDocument/2006/relationships/hyperlink" Target="https://www.diodes.com/assets/Datasheets/BAT46WQ.pdf" TargetMode="External"/><Relationship Id="rId_hyperlink_127" Type="http://schemas.openxmlformats.org/officeDocument/2006/relationships/hyperlink" Target="https://www.diodes.com/part/view/BAT54" TargetMode="External"/><Relationship Id="rId_hyperlink_128" Type="http://schemas.openxmlformats.org/officeDocument/2006/relationships/hyperlink" Target="https://www.diodes.com/assets/Datasheets/BAT54_A_C_S.pdf" TargetMode="External"/><Relationship Id="rId_hyperlink_129" Type="http://schemas.openxmlformats.org/officeDocument/2006/relationships/hyperlink" Target="https://www.diodes.com/part/view/BAT54%28Z%29" TargetMode="External"/><Relationship Id="rId_hyperlink_130" Type="http://schemas.openxmlformats.org/officeDocument/2006/relationships/hyperlink" Target="https://www.diodes.com/assets/Datasheets/bat54srs.pdf" TargetMode="External"/><Relationship Id="rId_hyperlink_131" Type="http://schemas.openxmlformats.org/officeDocument/2006/relationships/hyperlink" Target="https://www.diodes.com/part/view/BAT54A" TargetMode="External"/><Relationship Id="rId_hyperlink_132" Type="http://schemas.openxmlformats.org/officeDocument/2006/relationships/hyperlink" Target="https://www.diodes.com/assets/Datasheets/BAT54_A_C_S.pdf" TargetMode="External"/><Relationship Id="rId_hyperlink_133" Type="http://schemas.openxmlformats.org/officeDocument/2006/relationships/hyperlink" Target="https://www.diodes.com/part/view/BAT54A%28Z%29" TargetMode="External"/><Relationship Id="rId_hyperlink_134" Type="http://schemas.openxmlformats.org/officeDocument/2006/relationships/hyperlink" Target="https://www.diodes.com/assets/Datasheets/bat54srs.pdf" TargetMode="External"/><Relationship Id="rId_hyperlink_135" Type="http://schemas.openxmlformats.org/officeDocument/2006/relationships/hyperlink" Target="https://www.diodes.com/part/view/BAT54ADW" TargetMode="External"/><Relationship Id="rId_hyperlink_136" Type="http://schemas.openxmlformats.org/officeDocument/2006/relationships/hyperlink" Target="https://www.diodes.com/assets/Datasheets/BAT54TW_ADW_CDW_SDW_BRW.pdf" TargetMode="External"/><Relationship Id="rId_hyperlink_137" Type="http://schemas.openxmlformats.org/officeDocument/2006/relationships/hyperlink" Target="https://www.diodes.com/part/view/BAT54AQ" TargetMode="External"/><Relationship Id="rId_hyperlink_138" Type="http://schemas.openxmlformats.org/officeDocument/2006/relationships/hyperlink" Target="https://www.diodes.com/assets/Datasheets/BAT54Q_AQ_CQ_SQ.pdf" TargetMode="External"/><Relationship Id="rId_hyperlink_139" Type="http://schemas.openxmlformats.org/officeDocument/2006/relationships/hyperlink" Target="https://www.diodes.com/part/view/BAT54AT" TargetMode="External"/><Relationship Id="rId_hyperlink_140" Type="http://schemas.openxmlformats.org/officeDocument/2006/relationships/hyperlink" Target="https://www.diodes.com/assets/Datasheets/BAT54T_AT_CT_ST.pdf" TargetMode="External"/><Relationship Id="rId_hyperlink_141" Type="http://schemas.openxmlformats.org/officeDocument/2006/relationships/hyperlink" Target="https://www.diodes.com/part/view/BAT54AW" TargetMode="External"/><Relationship Id="rId_hyperlink_142" Type="http://schemas.openxmlformats.org/officeDocument/2006/relationships/hyperlink" Target="https://www.diodes.com/assets/Datasheets/BAT54W_AW_CW_SW.pdf" TargetMode="External"/><Relationship Id="rId_hyperlink_143" Type="http://schemas.openxmlformats.org/officeDocument/2006/relationships/hyperlink" Target="https://www.diodes.com/part/view/BAT54AWQ" TargetMode="External"/><Relationship Id="rId_hyperlink_144" Type="http://schemas.openxmlformats.org/officeDocument/2006/relationships/hyperlink" Target="https://www.diodes.com/assets/Datasheets/BAT54WQ/AWQ/CWQ/SWQ.pdf" TargetMode="External"/><Relationship Id="rId_hyperlink_145" Type="http://schemas.openxmlformats.org/officeDocument/2006/relationships/hyperlink" Target="https://www.diodes.com/part/view/BAT54BRW" TargetMode="External"/><Relationship Id="rId_hyperlink_146" Type="http://schemas.openxmlformats.org/officeDocument/2006/relationships/hyperlink" Target="https://www.diodes.com/assets/Datasheets/BAT54TW_ADW_CDW_SDW_BRW.pdf" TargetMode="External"/><Relationship Id="rId_hyperlink_147" Type="http://schemas.openxmlformats.org/officeDocument/2006/relationships/hyperlink" Target="https://www.diodes.com/part/view/BAT54C" TargetMode="External"/><Relationship Id="rId_hyperlink_148" Type="http://schemas.openxmlformats.org/officeDocument/2006/relationships/hyperlink" Target="https://www.diodes.com/assets/Datasheets/BAT54_A_C_S.pdf" TargetMode="External"/><Relationship Id="rId_hyperlink_149" Type="http://schemas.openxmlformats.org/officeDocument/2006/relationships/hyperlink" Target="https://www.diodes.com/part/view/BAT54C%28Z%29" TargetMode="External"/><Relationship Id="rId_hyperlink_150" Type="http://schemas.openxmlformats.org/officeDocument/2006/relationships/hyperlink" Target="https://www.diodes.com/assets/Datasheets/bat54srs.pdf" TargetMode="External"/><Relationship Id="rId_hyperlink_151" Type="http://schemas.openxmlformats.org/officeDocument/2006/relationships/hyperlink" Target="https://www.diodes.com/part/view/BAT54CDW" TargetMode="External"/><Relationship Id="rId_hyperlink_152" Type="http://schemas.openxmlformats.org/officeDocument/2006/relationships/hyperlink" Target="https://www.diodes.com/assets/Datasheets/BAT54TW_ADW_CDW_SDW_BRW.pdf" TargetMode="External"/><Relationship Id="rId_hyperlink_153" Type="http://schemas.openxmlformats.org/officeDocument/2006/relationships/hyperlink" Target="https://www.diodes.com/part/view/BAT54CQ" TargetMode="External"/><Relationship Id="rId_hyperlink_154" Type="http://schemas.openxmlformats.org/officeDocument/2006/relationships/hyperlink" Target="https://www.diodes.com/assets/Datasheets/BAT54Q_AQ_CQ_SQ.pdf" TargetMode="External"/><Relationship Id="rId_hyperlink_155" Type="http://schemas.openxmlformats.org/officeDocument/2006/relationships/hyperlink" Target="https://www.diodes.com/part/view/BAT54CT" TargetMode="External"/><Relationship Id="rId_hyperlink_156" Type="http://schemas.openxmlformats.org/officeDocument/2006/relationships/hyperlink" Target="https://www.diodes.com/assets/Datasheets/BAT54T_AT_CT_ST.pdf" TargetMode="External"/><Relationship Id="rId_hyperlink_157" Type="http://schemas.openxmlformats.org/officeDocument/2006/relationships/hyperlink" Target="https://www.diodes.com/part/view/BAT54CW" TargetMode="External"/><Relationship Id="rId_hyperlink_158" Type="http://schemas.openxmlformats.org/officeDocument/2006/relationships/hyperlink" Target="https://www.diodes.com/assets/Datasheets/BAT54W_AW_CW_SW.pdf" TargetMode="External"/><Relationship Id="rId_hyperlink_159" Type="http://schemas.openxmlformats.org/officeDocument/2006/relationships/hyperlink" Target="https://www.diodes.com/part/view/BAT54CWQ" TargetMode="External"/><Relationship Id="rId_hyperlink_160" Type="http://schemas.openxmlformats.org/officeDocument/2006/relationships/hyperlink" Target="https://www.diodes.com/assets/Datasheets/BAT54WQ/AWQ/CWQ/SWQ.pdf" TargetMode="External"/><Relationship Id="rId_hyperlink_161" Type="http://schemas.openxmlformats.org/officeDocument/2006/relationships/hyperlink" Target="https://www.diodes.com/part/view/BAT54DW" TargetMode="External"/><Relationship Id="rId_hyperlink_162" Type="http://schemas.openxmlformats.org/officeDocument/2006/relationships/hyperlink" Target="https://www.diodes.com/assets/Datasheets/BAT54DW.pdf" TargetMode="External"/><Relationship Id="rId_hyperlink_163" Type="http://schemas.openxmlformats.org/officeDocument/2006/relationships/hyperlink" Target="https://www.diodes.com/part/view/BAT54JW" TargetMode="External"/><Relationship Id="rId_hyperlink_164" Type="http://schemas.openxmlformats.org/officeDocument/2006/relationships/hyperlink" Target="https://www.diodes.com/assets/Datasheets/ds30157.pdf" TargetMode="External"/><Relationship Id="rId_hyperlink_165" Type="http://schemas.openxmlformats.org/officeDocument/2006/relationships/hyperlink" Target="https://www.diodes.com/part/view/BAT54LP" TargetMode="External"/><Relationship Id="rId_hyperlink_166" Type="http://schemas.openxmlformats.org/officeDocument/2006/relationships/hyperlink" Target="https://www.diodes.com/assets/Datasheets/BAT54LP.pdf" TargetMode="External"/><Relationship Id="rId_hyperlink_167" Type="http://schemas.openxmlformats.org/officeDocument/2006/relationships/hyperlink" Target="https://www.diodes.com/part/view/BAT54LPQ" TargetMode="External"/><Relationship Id="rId_hyperlink_168" Type="http://schemas.openxmlformats.org/officeDocument/2006/relationships/hyperlink" Target="https://www.diodes.com/assets/Datasheets/BAT54LPQ.pdf" TargetMode="External"/><Relationship Id="rId_hyperlink_169" Type="http://schemas.openxmlformats.org/officeDocument/2006/relationships/hyperlink" Target="https://www.diodes.com/part/view/BAT54LPS" TargetMode="External"/><Relationship Id="rId_hyperlink_170" Type="http://schemas.openxmlformats.org/officeDocument/2006/relationships/hyperlink" Target="https://www.diodes.com/assets/Datasheets/BAT54LPS.pdf" TargetMode="External"/><Relationship Id="rId_hyperlink_171" Type="http://schemas.openxmlformats.org/officeDocument/2006/relationships/hyperlink" Target="https://www.diodes.com/part/view/BAT54Q" TargetMode="External"/><Relationship Id="rId_hyperlink_172" Type="http://schemas.openxmlformats.org/officeDocument/2006/relationships/hyperlink" Target="https://www.diodes.com/assets/Datasheets/BAT54Q_AQ_CQ_SQ.pdf" TargetMode="External"/><Relationship Id="rId_hyperlink_173" Type="http://schemas.openxmlformats.org/officeDocument/2006/relationships/hyperlink" Target="https://www.diodes.com/part/view/BAT54S" TargetMode="External"/><Relationship Id="rId_hyperlink_174" Type="http://schemas.openxmlformats.org/officeDocument/2006/relationships/hyperlink" Target="https://www.diodes.com/assets/Datasheets/BAT54_A_C_S.pdf" TargetMode="External"/><Relationship Id="rId_hyperlink_175" Type="http://schemas.openxmlformats.org/officeDocument/2006/relationships/hyperlink" Target="https://www.diodes.com/part/view/BAT54SDW" TargetMode="External"/><Relationship Id="rId_hyperlink_176" Type="http://schemas.openxmlformats.org/officeDocument/2006/relationships/hyperlink" Target="https://www.diodes.com/assets/Datasheets/BAT54TW_ADW_CDW_SDW_BRW.pdf" TargetMode="External"/><Relationship Id="rId_hyperlink_177" Type="http://schemas.openxmlformats.org/officeDocument/2006/relationships/hyperlink" Target="https://www.diodes.com/part/view/BAT54SDWQ" TargetMode="External"/><Relationship Id="rId_hyperlink_178" Type="http://schemas.openxmlformats.org/officeDocument/2006/relationships/hyperlink" Target="https://www.diodes.com/assets/Datasheets/BAT54SDWQ-TWQ.pdf" TargetMode="External"/><Relationship Id="rId_hyperlink_179" Type="http://schemas.openxmlformats.org/officeDocument/2006/relationships/hyperlink" Target="https://www.diodes.com/part/view/BAT54SQ" TargetMode="External"/><Relationship Id="rId_hyperlink_180" Type="http://schemas.openxmlformats.org/officeDocument/2006/relationships/hyperlink" Target="https://www.diodes.com/assets/Datasheets/BAT54Q_AQ_CQ_SQ.pdf" TargetMode="External"/><Relationship Id="rId_hyperlink_181" Type="http://schemas.openxmlformats.org/officeDocument/2006/relationships/hyperlink" Target="https://www.diodes.com/part/view/BAT54ST" TargetMode="External"/><Relationship Id="rId_hyperlink_182" Type="http://schemas.openxmlformats.org/officeDocument/2006/relationships/hyperlink" Target="https://www.diodes.com/assets/Datasheets/BAT54T_AT_CT_ST.pdf" TargetMode="External"/><Relationship Id="rId_hyperlink_183" Type="http://schemas.openxmlformats.org/officeDocument/2006/relationships/hyperlink" Target="https://www.diodes.com/part/view/BAT54STQ" TargetMode="External"/><Relationship Id="rId_hyperlink_184" Type="http://schemas.openxmlformats.org/officeDocument/2006/relationships/hyperlink" Target="https://www.diodes.com/assets/Datasheets/BAT54TQ-STQ.pdf" TargetMode="External"/><Relationship Id="rId_hyperlink_185" Type="http://schemas.openxmlformats.org/officeDocument/2006/relationships/hyperlink" Target="https://www.diodes.com/part/view/BAT54SW" TargetMode="External"/><Relationship Id="rId_hyperlink_186" Type="http://schemas.openxmlformats.org/officeDocument/2006/relationships/hyperlink" Target="https://www.diodes.com/assets/Datasheets/BAT54W_AW_CW_SW.pdf" TargetMode="External"/><Relationship Id="rId_hyperlink_187" Type="http://schemas.openxmlformats.org/officeDocument/2006/relationships/hyperlink" Target="https://www.diodes.com/part/view/BAT54SWQ" TargetMode="External"/><Relationship Id="rId_hyperlink_188" Type="http://schemas.openxmlformats.org/officeDocument/2006/relationships/hyperlink" Target="https://www.diodes.com/assets/Datasheets/BAT54WQ/AWQ/CWQ/SWQ.pdf" TargetMode="External"/><Relationship Id="rId_hyperlink_189" Type="http://schemas.openxmlformats.org/officeDocument/2006/relationships/hyperlink" Target="https://www.diodes.com/part/view/BAT54T" TargetMode="External"/><Relationship Id="rId_hyperlink_190" Type="http://schemas.openxmlformats.org/officeDocument/2006/relationships/hyperlink" Target="https://www.diodes.com/assets/Datasheets/BAT54T_AT_CT_ST.pdf" TargetMode="External"/><Relationship Id="rId_hyperlink_191" Type="http://schemas.openxmlformats.org/officeDocument/2006/relationships/hyperlink" Target="https://www.diodes.com/part/view/BAT54TQ" TargetMode="External"/><Relationship Id="rId_hyperlink_192" Type="http://schemas.openxmlformats.org/officeDocument/2006/relationships/hyperlink" Target="https://www.diodes.com/assets/Datasheets/BAT54TQ-STQ.pdf" TargetMode="External"/><Relationship Id="rId_hyperlink_193" Type="http://schemas.openxmlformats.org/officeDocument/2006/relationships/hyperlink" Target="https://www.diodes.com/part/view/BAT54TW" TargetMode="External"/><Relationship Id="rId_hyperlink_194" Type="http://schemas.openxmlformats.org/officeDocument/2006/relationships/hyperlink" Target="https://www.diodes.com/assets/Datasheets/BAT54TW_ADW_CDW_SDW_BRW.pdf" TargetMode="External"/><Relationship Id="rId_hyperlink_195" Type="http://schemas.openxmlformats.org/officeDocument/2006/relationships/hyperlink" Target="https://www.diodes.com/part/view/BAT54TWQ" TargetMode="External"/><Relationship Id="rId_hyperlink_196" Type="http://schemas.openxmlformats.org/officeDocument/2006/relationships/hyperlink" Target="https://www.diodes.com/assets/Datasheets/BAT54SDWQ-TWQ.pdf" TargetMode="External"/><Relationship Id="rId_hyperlink_197" Type="http://schemas.openxmlformats.org/officeDocument/2006/relationships/hyperlink" Target="https://www.diodes.com/part/view/BAT54V" TargetMode="External"/><Relationship Id="rId_hyperlink_198" Type="http://schemas.openxmlformats.org/officeDocument/2006/relationships/hyperlink" Target="https://www.diodes.com/assets/Datasheets/ds30560.pdf" TargetMode="External"/><Relationship Id="rId_hyperlink_199" Type="http://schemas.openxmlformats.org/officeDocument/2006/relationships/hyperlink" Target="https://www.diodes.com/part/view/BAT54W" TargetMode="External"/><Relationship Id="rId_hyperlink_200" Type="http://schemas.openxmlformats.org/officeDocument/2006/relationships/hyperlink" Target="https://www.diodes.com/assets/Datasheets/BAT54W_AW_CW_SW.pdf" TargetMode="External"/><Relationship Id="rId_hyperlink_201" Type="http://schemas.openxmlformats.org/officeDocument/2006/relationships/hyperlink" Target="https://www.diodes.com/part/view/BAT54WQ" TargetMode="External"/><Relationship Id="rId_hyperlink_202" Type="http://schemas.openxmlformats.org/officeDocument/2006/relationships/hyperlink" Target="https://www.diodes.com/assets/Datasheets/BAT54WQ/AWQ/CWQ/SWQ.pdf" TargetMode="External"/><Relationship Id="rId_hyperlink_203" Type="http://schemas.openxmlformats.org/officeDocument/2006/relationships/hyperlink" Target="https://www.diodes.com/part/view/BAT54WS" TargetMode="External"/><Relationship Id="rId_hyperlink_204" Type="http://schemas.openxmlformats.org/officeDocument/2006/relationships/hyperlink" Target="https://www.diodes.com/assets/Datasheets/BAT54WS.pdf" TargetMode="External"/><Relationship Id="rId_hyperlink_205" Type="http://schemas.openxmlformats.org/officeDocument/2006/relationships/hyperlink" Target="https://www.diodes.com/part/view/BAT54WSQ-7-F" TargetMode="External"/><Relationship Id="rId_hyperlink_206" Type="http://schemas.openxmlformats.org/officeDocument/2006/relationships/hyperlink" Target="https://www.diodes.com/assets/Datasheets/BAT54WS.pdf" TargetMode="External"/><Relationship Id="rId_hyperlink_207" Type="http://schemas.openxmlformats.org/officeDocument/2006/relationships/hyperlink" Target="https://www.diodes.com/part/view/BAT54WT" TargetMode="External"/><Relationship Id="rId_hyperlink_208" Type="http://schemas.openxmlformats.org/officeDocument/2006/relationships/hyperlink" Target="https://www.diodes.com/assets/Datasheets/ds31396.pdf" TargetMode="External"/><Relationship Id="rId_hyperlink_209" Type="http://schemas.openxmlformats.org/officeDocument/2006/relationships/hyperlink" Target="https://www.diodes.com/part/view/BAT64" TargetMode="External"/><Relationship Id="rId_hyperlink_210" Type="http://schemas.openxmlformats.org/officeDocument/2006/relationships/hyperlink" Target="https://www.diodes.com/assets/Datasheets/BAT64-A-C-S.pdf" TargetMode="External"/><Relationship Id="rId_hyperlink_211" Type="http://schemas.openxmlformats.org/officeDocument/2006/relationships/hyperlink" Target="https://www.diodes.com/part/view/BAT64A" TargetMode="External"/><Relationship Id="rId_hyperlink_212" Type="http://schemas.openxmlformats.org/officeDocument/2006/relationships/hyperlink" Target="https://www.diodes.com/assets/Datasheets/BAT64-A-C-S.pdf" TargetMode="External"/><Relationship Id="rId_hyperlink_213" Type="http://schemas.openxmlformats.org/officeDocument/2006/relationships/hyperlink" Target="https://www.diodes.com/part/view/BAT64AQ" TargetMode="External"/><Relationship Id="rId_hyperlink_214" Type="http://schemas.openxmlformats.org/officeDocument/2006/relationships/hyperlink" Target="https://www.diodes.com/assets/Datasheets/DS45354.pdf" TargetMode="External"/><Relationship Id="rId_hyperlink_215" Type="http://schemas.openxmlformats.org/officeDocument/2006/relationships/hyperlink" Target="https://www.diodes.com/part/view/BAT64AW" TargetMode="External"/><Relationship Id="rId_hyperlink_216" Type="http://schemas.openxmlformats.org/officeDocument/2006/relationships/hyperlink" Target="https://www.diodes.com/assets/Datasheets/BAT64W-AW-CW-SW.pdf" TargetMode="External"/><Relationship Id="rId_hyperlink_217" Type="http://schemas.openxmlformats.org/officeDocument/2006/relationships/hyperlink" Target="https://www.diodes.com/part/view/BAT64C" TargetMode="External"/><Relationship Id="rId_hyperlink_218" Type="http://schemas.openxmlformats.org/officeDocument/2006/relationships/hyperlink" Target="https://www.diodes.com/assets/Datasheets/BAT64-A-C-S.pdf" TargetMode="External"/><Relationship Id="rId_hyperlink_219" Type="http://schemas.openxmlformats.org/officeDocument/2006/relationships/hyperlink" Target="https://www.diodes.com/part/view/BAT64CQ" TargetMode="External"/><Relationship Id="rId_hyperlink_220" Type="http://schemas.openxmlformats.org/officeDocument/2006/relationships/hyperlink" Target="https://www.diodes.com/assets/Datasheets/DS45354.pdf" TargetMode="External"/><Relationship Id="rId_hyperlink_221" Type="http://schemas.openxmlformats.org/officeDocument/2006/relationships/hyperlink" Target="https://www.diodes.com/part/view/BAT64CW" TargetMode="External"/><Relationship Id="rId_hyperlink_222" Type="http://schemas.openxmlformats.org/officeDocument/2006/relationships/hyperlink" Target="https://www.diodes.com/assets/Datasheets/BAT64W-AW-CW-SW.pdf" TargetMode="External"/><Relationship Id="rId_hyperlink_223" Type="http://schemas.openxmlformats.org/officeDocument/2006/relationships/hyperlink" Target="https://www.diodes.com/part/view/BAT64Q" TargetMode="External"/><Relationship Id="rId_hyperlink_224" Type="http://schemas.openxmlformats.org/officeDocument/2006/relationships/hyperlink" Target="https://www.diodes.com/assets/Datasheets/DS45354.pdf" TargetMode="External"/><Relationship Id="rId_hyperlink_225" Type="http://schemas.openxmlformats.org/officeDocument/2006/relationships/hyperlink" Target="https://www.diodes.com/part/view/BAT64S" TargetMode="External"/><Relationship Id="rId_hyperlink_226" Type="http://schemas.openxmlformats.org/officeDocument/2006/relationships/hyperlink" Target="https://www.diodes.com/assets/Datasheets/BAT64-A-C-S.pdf" TargetMode="External"/><Relationship Id="rId_hyperlink_227" Type="http://schemas.openxmlformats.org/officeDocument/2006/relationships/hyperlink" Target="https://www.diodes.com/part/view/BAT64SQ" TargetMode="External"/><Relationship Id="rId_hyperlink_228" Type="http://schemas.openxmlformats.org/officeDocument/2006/relationships/hyperlink" Target="https://www.diodes.com/assets/Datasheets/DS45354.pdf" TargetMode="External"/><Relationship Id="rId_hyperlink_229" Type="http://schemas.openxmlformats.org/officeDocument/2006/relationships/hyperlink" Target="https://www.diodes.com/part/view/BAT64SW" TargetMode="External"/><Relationship Id="rId_hyperlink_230" Type="http://schemas.openxmlformats.org/officeDocument/2006/relationships/hyperlink" Target="https://www.diodes.com/assets/Datasheets/BAT64W-AW-CW-SW.pdf" TargetMode="External"/><Relationship Id="rId_hyperlink_231" Type="http://schemas.openxmlformats.org/officeDocument/2006/relationships/hyperlink" Target="https://www.diodes.com/part/view/BAT64T5Q" TargetMode="External"/><Relationship Id="rId_hyperlink_232" Type="http://schemas.openxmlformats.org/officeDocument/2006/relationships/hyperlink" Target="https://www.diodes.com/assets/Datasheets/BAT64T5Q.pdf" TargetMode="External"/><Relationship Id="rId_hyperlink_233" Type="http://schemas.openxmlformats.org/officeDocument/2006/relationships/hyperlink" Target="https://www.diodes.com/part/view/BAT64W" TargetMode="External"/><Relationship Id="rId_hyperlink_234" Type="http://schemas.openxmlformats.org/officeDocument/2006/relationships/hyperlink" Target="https://www.diodes.com/assets/Datasheets/BAT64W-AW-CW-SW.pdf" TargetMode="External"/><Relationship Id="rId_hyperlink_235" Type="http://schemas.openxmlformats.org/officeDocument/2006/relationships/hyperlink" Target="https://www.diodes.com/part/view/PD3S0230" TargetMode="External"/><Relationship Id="rId_hyperlink_236" Type="http://schemas.openxmlformats.org/officeDocument/2006/relationships/hyperlink" Target="https://www.diodes.com/assets/Datasheets/ds30722.pdf" TargetMode="External"/><Relationship Id="rId_hyperlink_237" Type="http://schemas.openxmlformats.org/officeDocument/2006/relationships/hyperlink" Target="https://www.diodes.com/part/view/QSBT40" TargetMode="External"/><Relationship Id="rId_hyperlink_238" Type="http://schemas.openxmlformats.org/officeDocument/2006/relationships/hyperlink" Target="https://www.diodes.com/assets/Datasheets/ds30195.pdf" TargetMode="External"/><Relationship Id="rId_hyperlink_239" Type="http://schemas.openxmlformats.org/officeDocument/2006/relationships/hyperlink" Target="https://www.diodes.com/part/view/QSG0115UDJ" TargetMode="External"/><Relationship Id="rId_hyperlink_240" Type="http://schemas.openxmlformats.org/officeDocument/2006/relationships/hyperlink" Target="https://www.diodes.com/assets/Datasheets/QSG0115UDJ.pdf" TargetMode="External"/><Relationship Id="rId_hyperlink_241" Type="http://schemas.openxmlformats.org/officeDocument/2006/relationships/hyperlink" Target="https://www.diodes.com/part/view/SBR0240LPW" TargetMode="External"/><Relationship Id="rId_hyperlink_242" Type="http://schemas.openxmlformats.org/officeDocument/2006/relationships/hyperlink" Target="https://www.diodes.com/assets/Datasheets/SBR0240LPW.pdf" TargetMode="External"/><Relationship Id="rId_hyperlink_243" Type="http://schemas.openxmlformats.org/officeDocument/2006/relationships/hyperlink" Target="https://www.diodes.com/part/view/SBR0240LPWQ" TargetMode="External"/><Relationship Id="rId_hyperlink_244" Type="http://schemas.openxmlformats.org/officeDocument/2006/relationships/hyperlink" Target="https://www.diodes.com/assets/Datasheets/SBR0240LPWQ.pdf" TargetMode="External"/><Relationship Id="rId_hyperlink_245" Type="http://schemas.openxmlformats.org/officeDocument/2006/relationships/hyperlink" Target="https://www.diodes.com/part/view/SD101AW" TargetMode="External"/><Relationship Id="rId_hyperlink_246" Type="http://schemas.openxmlformats.org/officeDocument/2006/relationships/hyperlink" Target="https://www.diodes.com/assets/Datasheets/ds11012.pdf" TargetMode="External"/><Relationship Id="rId_hyperlink_247" Type="http://schemas.openxmlformats.org/officeDocument/2006/relationships/hyperlink" Target="https://www.diodes.com/part/view/SD101AWS" TargetMode="External"/><Relationship Id="rId_hyperlink_248" Type="http://schemas.openxmlformats.org/officeDocument/2006/relationships/hyperlink" Target="https://www.diodes.com/assets/Datasheets/SD101AWS-SD101CWS.pdf" TargetMode="External"/><Relationship Id="rId_hyperlink_249" Type="http://schemas.openxmlformats.org/officeDocument/2006/relationships/hyperlink" Target="https://www.diodes.com/part/view/SD101BW" TargetMode="External"/><Relationship Id="rId_hyperlink_250" Type="http://schemas.openxmlformats.org/officeDocument/2006/relationships/hyperlink" Target="https://www.diodes.com/assets/Datasheets/ds11012.pdf" TargetMode="External"/><Relationship Id="rId_hyperlink_251" Type="http://schemas.openxmlformats.org/officeDocument/2006/relationships/hyperlink" Target="https://www.diodes.com/part/view/SD101BWS" TargetMode="External"/><Relationship Id="rId_hyperlink_252" Type="http://schemas.openxmlformats.org/officeDocument/2006/relationships/hyperlink" Target="https://www.diodes.com/assets/Datasheets/SD101AWS-SD101CWS.pdf" TargetMode="External"/><Relationship Id="rId_hyperlink_253" Type="http://schemas.openxmlformats.org/officeDocument/2006/relationships/hyperlink" Target="https://www.diodes.com/part/view/SD101CW" TargetMode="External"/><Relationship Id="rId_hyperlink_254" Type="http://schemas.openxmlformats.org/officeDocument/2006/relationships/hyperlink" Target="https://www.diodes.com/assets/Datasheets/ds11012.pdf" TargetMode="External"/><Relationship Id="rId_hyperlink_255" Type="http://schemas.openxmlformats.org/officeDocument/2006/relationships/hyperlink" Target="https://www.diodes.com/part/view/SD101CWS" TargetMode="External"/><Relationship Id="rId_hyperlink_256" Type="http://schemas.openxmlformats.org/officeDocument/2006/relationships/hyperlink" Target="https://www.diodes.com/assets/Datasheets/SD101AWS-SD101CWS.pdf" TargetMode="External"/><Relationship Id="rId_hyperlink_257" Type="http://schemas.openxmlformats.org/officeDocument/2006/relationships/hyperlink" Target="https://www.diodes.com/part/view/SD103ASDM" TargetMode="External"/><Relationship Id="rId_hyperlink_258" Type="http://schemas.openxmlformats.org/officeDocument/2006/relationships/hyperlink" Target="https://www.diodes.com/assets/Datasheets/ds30294.pdf" TargetMode="External"/><Relationship Id="rId_hyperlink_259" Type="http://schemas.openxmlformats.org/officeDocument/2006/relationships/hyperlink" Target="https://www.diodes.com/part/view/SD103ATW" TargetMode="External"/><Relationship Id="rId_hyperlink_260" Type="http://schemas.openxmlformats.org/officeDocument/2006/relationships/hyperlink" Target="https://www.diodes.com/assets/Datasheets/SD103ATW.pdf" TargetMode="External"/><Relationship Id="rId_hyperlink_261" Type="http://schemas.openxmlformats.org/officeDocument/2006/relationships/hyperlink" Target="https://www.diodes.com/part/view/SD103AW" TargetMode="External"/><Relationship Id="rId_hyperlink_262" Type="http://schemas.openxmlformats.org/officeDocument/2006/relationships/hyperlink" Target="https://www.diodes.com/assets/Datasheets/SD103AW-SD103CW.pdf" TargetMode="External"/><Relationship Id="rId_hyperlink_263" Type="http://schemas.openxmlformats.org/officeDocument/2006/relationships/hyperlink" Target="https://www.diodes.com/part/view/SD103AWS" TargetMode="External"/><Relationship Id="rId_hyperlink_264" Type="http://schemas.openxmlformats.org/officeDocument/2006/relationships/hyperlink" Target="https://www.diodes.com/assets/Datasheets/SD103AWS_SD103CWS.pdf" TargetMode="External"/><Relationship Id="rId_hyperlink_265" Type="http://schemas.openxmlformats.org/officeDocument/2006/relationships/hyperlink" Target="https://www.diodes.com/part/view/SD103AWSQ" TargetMode="External"/><Relationship Id="rId_hyperlink_266" Type="http://schemas.openxmlformats.org/officeDocument/2006/relationships/hyperlink" Target="https://www.diodes.com/assets/Datasheets/SD103AWSQ_SD103BWSQ.pdf" TargetMode="External"/><Relationship Id="rId_hyperlink_267" Type="http://schemas.openxmlformats.org/officeDocument/2006/relationships/hyperlink" Target="https://www.diodes.com/part/view/SD103BW" TargetMode="External"/><Relationship Id="rId_hyperlink_268" Type="http://schemas.openxmlformats.org/officeDocument/2006/relationships/hyperlink" Target="https://www.diodes.com/assets/Datasheets/SD103AW-SD103CW.pdf" TargetMode="External"/><Relationship Id="rId_hyperlink_269" Type="http://schemas.openxmlformats.org/officeDocument/2006/relationships/hyperlink" Target="https://www.diodes.com/part/view/SD103BWS" TargetMode="External"/><Relationship Id="rId_hyperlink_270" Type="http://schemas.openxmlformats.org/officeDocument/2006/relationships/hyperlink" Target="https://www.diodes.com/assets/Datasheets/SD103AWS_SD103CWS.pdf" TargetMode="External"/><Relationship Id="rId_hyperlink_271" Type="http://schemas.openxmlformats.org/officeDocument/2006/relationships/hyperlink" Target="https://www.diodes.com/part/view/SD103BWSQ" TargetMode="External"/><Relationship Id="rId_hyperlink_272" Type="http://schemas.openxmlformats.org/officeDocument/2006/relationships/hyperlink" Target="https://www.diodes.com/assets/Datasheets/SD103AWSQ_SD103BWSQ.pdf" TargetMode="External"/><Relationship Id="rId_hyperlink_273" Type="http://schemas.openxmlformats.org/officeDocument/2006/relationships/hyperlink" Target="https://www.diodes.com/part/view/SD103CW" TargetMode="External"/><Relationship Id="rId_hyperlink_274" Type="http://schemas.openxmlformats.org/officeDocument/2006/relationships/hyperlink" Target="https://www.diodes.com/assets/Datasheets/SD103AW-SD103CW.pdf" TargetMode="External"/><Relationship Id="rId_hyperlink_275" Type="http://schemas.openxmlformats.org/officeDocument/2006/relationships/hyperlink" Target="https://www.diodes.com/part/view/SD103CWS" TargetMode="External"/><Relationship Id="rId_hyperlink_276" Type="http://schemas.openxmlformats.org/officeDocument/2006/relationships/hyperlink" Target="https://www.diodes.com/assets/Datasheets/SD103AWS_SD103CWS.pdf" TargetMode="External"/><Relationship Id="rId_hyperlink_277" Type="http://schemas.openxmlformats.org/officeDocument/2006/relationships/hyperlink" Target="https://www.diodes.com/part/view/SD107WS" TargetMode="External"/><Relationship Id="rId_hyperlink_278" Type="http://schemas.openxmlformats.org/officeDocument/2006/relationships/hyperlink" Target="https://www.diodes.com/assets/Datasheets/SD107WS.pdf" TargetMode="External"/><Relationship Id="rId_hyperlink_279" Type="http://schemas.openxmlformats.org/officeDocument/2006/relationships/hyperlink" Target="https://www.diodes.com/part/view/SDM02L30CP3" TargetMode="External"/><Relationship Id="rId_hyperlink_280" Type="http://schemas.openxmlformats.org/officeDocument/2006/relationships/hyperlink" Target="https://www.diodes.com/assets/Datasheets/SDM02L30CP3.pdf" TargetMode="External"/><Relationship Id="rId_hyperlink_281" Type="http://schemas.openxmlformats.org/officeDocument/2006/relationships/hyperlink" Target="https://www.diodes.com/part/view/SDM02M30CLP3" TargetMode="External"/><Relationship Id="rId_hyperlink_282" Type="http://schemas.openxmlformats.org/officeDocument/2006/relationships/hyperlink" Target="https://www.diodes.com/assets/Datasheets/SDM02M30CLP3.pdf" TargetMode="External"/><Relationship Id="rId_hyperlink_283" Type="http://schemas.openxmlformats.org/officeDocument/2006/relationships/hyperlink" Target="https://www.diodes.com/part/view/SDM02M30DCP3" TargetMode="External"/><Relationship Id="rId_hyperlink_284" Type="http://schemas.openxmlformats.org/officeDocument/2006/relationships/hyperlink" Target="https://www.diodes.com/assets/Datasheets/SDM02M30DCP3.pdf" TargetMode="External"/><Relationship Id="rId_hyperlink_285" Type="http://schemas.openxmlformats.org/officeDocument/2006/relationships/hyperlink" Target="https://www.diodes.com/part/view/SDM02M30LP3" TargetMode="External"/><Relationship Id="rId_hyperlink_286" Type="http://schemas.openxmlformats.org/officeDocument/2006/relationships/hyperlink" Target="https://www.diodes.com/assets/Datasheets/SDM02M30LP3.pdf" TargetMode="External"/><Relationship Id="rId_hyperlink_287" Type="http://schemas.openxmlformats.org/officeDocument/2006/relationships/hyperlink" Target="https://www.diodes.com/part/view/SDM02U30CSP" TargetMode="External"/><Relationship Id="rId_hyperlink_288" Type="http://schemas.openxmlformats.org/officeDocument/2006/relationships/hyperlink" Target="https://www.diodes.com/assets/Datasheets/SDM02U30CSP.pdf" TargetMode="External"/><Relationship Id="rId_hyperlink_289" Type="http://schemas.openxmlformats.org/officeDocument/2006/relationships/hyperlink" Target="https://www.diodes.com/part/view/SDM02U30LP3" TargetMode="External"/><Relationship Id="rId_hyperlink_290" Type="http://schemas.openxmlformats.org/officeDocument/2006/relationships/hyperlink" Target="https://www.diodes.com/assets/Datasheets/SDM02U30LP3.pdf" TargetMode="External"/><Relationship Id="rId_hyperlink_291" Type="http://schemas.openxmlformats.org/officeDocument/2006/relationships/hyperlink" Target="https://www.diodes.com/part/view/SDM02U30LP3Q" TargetMode="External"/><Relationship Id="rId_hyperlink_292" Type="http://schemas.openxmlformats.org/officeDocument/2006/relationships/hyperlink" Target="https://www.diodes.com/assets/Datasheets/SDM02U30LP3Q.pdf" TargetMode="External"/><Relationship Id="rId_hyperlink_293" Type="http://schemas.openxmlformats.org/officeDocument/2006/relationships/hyperlink" Target="https://www.diodes.com/part/view/SDM03MT40" TargetMode="External"/><Relationship Id="rId_hyperlink_294" Type="http://schemas.openxmlformats.org/officeDocument/2006/relationships/hyperlink" Target="https://www.diodes.com/assets/Datasheets/ds30372.pdf" TargetMode="External"/><Relationship Id="rId_hyperlink_295" Type="http://schemas.openxmlformats.org/officeDocument/2006/relationships/hyperlink" Target="https://www.diodes.com/part/view/SDM03MT40A" TargetMode="External"/><Relationship Id="rId_hyperlink_296" Type="http://schemas.openxmlformats.org/officeDocument/2006/relationships/hyperlink" Target="https://www.diodes.com/assets/Datasheets/ds30372.pdf" TargetMode="External"/><Relationship Id="rId_hyperlink_297" Type="http://schemas.openxmlformats.org/officeDocument/2006/relationships/hyperlink" Target="https://www.diodes.com/part/view/SDM03U40" TargetMode="External"/><Relationship Id="rId_hyperlink_298" Type="http://schemas.openxmlformats.org/officeDocument/2006/relationships/hyperlink" Target="https://www.diodes.com/assets/Datasheets/SDM03U40.pdf" TargetMode="External"/><Relationship Id="rId_hyperlink_299" Type="http://schemas.openxmlformats.org/officeDocument/2006/relationships/hyperlink" Target="https://www.diodes.com/part/view/SDM03U40Q" TargetMode="External"/><Relationship Id="rId_hyperlink_300" Type="http://schemas.openxmlformats.org/officeDocument/2006/relationships/hyperlink" Target="https://www.diodes.com/assets/Datasheets/SDM03U40Q.pdf" TargetMode="External"/><Relationship Id="rId_hyperlink_301" Type="http://schemas.openxmlformats.org/officeDocument/2006/relationships/hyperlink" Target="https://www.diodes.com/part/view/SDM0440S3F" TargetMode="External"/><Relationship Id="rId_hyperlink_302" Type="http://schemas.openxmlformats.org/officeDocument/2006/relationships/hyperlink" Target="https://www.diodes.com/assets/Datasheets/SDM0440S3F.pdf" TargetMode="External"/><Relationship Id="rId_hyperlink_303" Type="http://schemas.openxmlformats.org/officeDocument/2006/relationships/hyperlink" Target="https://www.diodes.com/part/view/SDM10K45" TargetMode="External"/><Relationship Id="rId_hyperlink_304" Type="http://schemas.openxmlformats.org/officeDocument/2006/relationships/hyperlink" Target="https://www.diodes.com/assets/Datasheets/SDM10K45.pdf" TargetMode="External"/><Relationship Id="rId_hyperlink_305" Type="http://schemas.openxmlformats.org/officeDocument/2006/relationships/hyperlink" Target="https://www.diodes.com/part/view/SDM10M45SD" TargetMode="External"/><Relationship Id="rId_hyperlink_306" Type="http://schemas.openxmlformats.org/officeDocument/2006/relationships/hyperlink" Target="https://www.diodes.com/assets/Datasheets/ds30386.pdf" TargetMode="External"/><Relationship Id="rId_hyperlink_307" Type="http://schemas.openxmlformats.org/officeDocument/2006/relationships/hyperlink" Target="https://www.diodes.com/part/view/SDM10U45" TargetMode="External"/><Relationship Id="rId_hyperlink_308" Type="http://schemas.openxmlformats.org/officeDocument/2006/relationships/hyperlink" Target="https://www.diodes.com/assets/Datasheets/SDM10U45.pdf" TargetMode="External"/><Relationship Id="rId_hyperlink_309" Type="http://schemas.openxmlformats.org/officeDocument/2006/relationships/hyperlink" Target="https://www.diodes.com/part/view/SDM10U45LP" TargetMode="External"/><Relationship Id="rId_hyperlink_310" Type="http://schemas.openxmlformats.org/officeDocument/2006/relationships/hyperlink" Target="https://www.diodes.com/assets/Datasheets/ds30588.pdf" TargetMode="External"/><Relationship Id="rId_hyperlink_311" Type="http://schemas.openxmlformats.org/officeDocument/2006/relationships/hyperlink" Target="https://www.diodes.com/part/view/SDM20E40C" TargetMode="External"/><Relationship Id="rId_hyperlink_312" Type="http://schemas.openxmlformats.org/officeDocument/2006/relationships/hyperlink" Target="https://www.diodes.com/assets/Datasheets/ds30276.pdf" TargetMode="External"/><Relationship Id="rId_hyperlink_313" Type="http://schemas.openxmlformats.org/officeDocument/2006/relationships/hyperlink" Target="https://www.diodes.com/part/view/SDM20N40A" TargetMode="External"/><Relationship Id="rId_hyperlink_314" Type="http://schemas.openxmlformats.org/officeDocument/2006/relationships/hyperlink" Target="https://www.diodes.com/assets/Datasheets/SDM20N40A.pdf" TargetMode="External"/><Relationship Id="rId_hyperlink_315" Type="http://schemas.openxmlformats.org/officeDocument/2006/relationships/hyperlink" Target="https://www.diodes.com/part/view/SDM20N40AQ" TargetMode="External"/><Relationship Id="rId_hyperlink_316" Type="http://schemas.openxmlformats.org/officeDocument/2006/relationships/hyperlink" Target="https://www.diodes.com/assets/Datasheets/SDM20N40AQ.pdf" TargetMode="External"/><Relationship Id="rId_hyperlink_317" Type="http://schemas.openxmlformats.org/officeDocument/2006/relationships/hyperlink" Target="https://www.diodes.com/part/view/SDM20U30" TargetMode="External"/><Relationship Id="rId_hyperlink_318" Type="http://schemas.openxmlformats.org/officeDocument/2006/relationships/hyperlink" Target="https://www.diodes.com/assets/Datasheets/ds30397.pdf" TargetMode="External"/><Relationship Id="rId_hyperlink_319" Type="http://schemas.openxmlformats.org/officeDocument/2006/relationships/hyperlink" Target="https://www.diodes.com/part/view/SDM20U30LP" TargetMode="External"/><Relationship Id="rId_hyperlink_320" Type="http://schemas.openxmlformats.org/officeDocument/2006/relationships/hyperlink" Target="https://www.diodes.com/assets/Datasheets/ds30589.pdf" TargetMode="External"/><Relationship Id="rId_hyperlink_321" Type="http://schemas.openxmlformats.org/officeDocument/2006/relationships/hyperlink" Target="https://www.diodes.com/part/view/SDM20U30LPQ" TargetMode="External"/><Relationship Id="rId_hyperlink_322" Type="http://schemas.openxmlformats.org/officeDocument/2006/relationships/hyperlink" Target="https://www.diodes.com/assets/Datasheets/SDM20U30LPQ.pdf" TargetMode="External"/><Relationship Id="rId_hyperlink_323" Type="http://schemas.openxmlformats.org/officeDocument/2006/relationships/hyperlink" Target="https://www.diodes.com/part/view/SDM20U30Q" TargetMode="External"/><Relationship Id="rId_hyperlink_324" Type="http://schemas.openxmlformats.org/officeDocument/2006/relationships/hyperlink" Target="https://www.diodes.com/assets/Datasheets/SDM20U30Q.pdf" TargetMode="External"/><Relationship Id="rId_hyperlink_325" Type="http://schemas.openxmlformats.org/officeDocument/2006/relationships/hyperlink" Target="https://www.diodes.com/part/view/SDM20U40" TargetMode="External"/><Relationship Id="rId_hyperlink_326" Type="http://schemas.openxmlformats.org/officeDocument/2006/relationships/hyperlink" Target="https://www.diodes.com/assets/Datasheets/SDM20U40.pdf" TargetMode="External"/><Relationship Id="rId_hyperlink_327" Type="http://schemas.openxmlformats.org/officeDocument/2006/relationships/hyperlink" Target="https://www.diodes.com/part/view/SDM20U40Q" TargetMode="External"/><Relationship Id="rId_hyperlink_328" Type="http://schemas.openxmlformats.org/officeDocument/2006/relationships/hyperlink" Target="https://www.diodes.com/assets/Datasheets/SDM20U40Q.pdf" TargetMode="External"/><Relationship Id="rId_hyperlink_329" Type="http://schemas.openxmlformats.org/officeDocument/2006/relationships/hyperlink" Target="https://www.diodes.com/part/view/SDM40E20LA" TargetMode="External"/><Relationship Id="rId_hyperlink_330" Type="http://schemas.openxmlformats.org/officeDocument/2006/relationships/hyperlink" Target="https://www.diodes.com/assets/Datasheets/SDM40E20L_S_C_A.pdf" TargetMode="External"/><Relationship Id="rId_hyperlink_331" Type="http://schemas.openxmlformats.org/officeDocument/2006/relationships/hyperlink" Target="https://www.diodes.com/part/view/SDM40E20LAQ" TargetMode="External"/><Relationship Id="rId_hyperlink_332" Type="http://schemas.openxmlformats.org/officeDocument/2006/relationships/hyperlink" Target="https://www.diodes.com/assets/Datasheets/SDM40E20LSQ-AQ.pdf" TargetMode="External"/><Relationship Id="rId_hyperlink_333" Type="http://schemas.openxmlformats.org/officeDocument/2006/relationships/hyperlink" Target="https://www.diodes.com/part/view/SDM40E20LC" TargetMode="External"/><Relationship Id="rId_hyperlink_334" Type="http://schemas.openxmlformats.org/officeDocument/2006/relationships/hyperlink" Target="https://www.diodes.com/assets/Datasheets/SDM40E20L_S_C_A.pdf" TargetMode="External"/><Relationship Id="rId_hyperlink_335" Type="http://schemas.openxmlformats.org/officeDocument/2006/relationships/hyperlink" Target="https://www.diodes.com/part/view/SDM40E20LS" TargetMode="External"/><Relationship Id="rId_hyperlink_336" Type="http://schemas.openxmlformats.org/officeDocument/2006/relationships/hyperlink" Target="https://www.diodes.com/assets/Datasheets/SDM40E20L_S_C_A.pdf" TargetMode="External"/><Relationship Id="rId_hyperlink_337" Type="http://schemas.openxmlformats.org/officeDocument/2006/relationships/hyperlink" Target="https://www.diodes.com/part/view/SDM40E20LSQ" TargetMode="External"/><Relationship Id="rId_hyperlink_338" Type="http://schemas.openxmlformats.org/officeDocument/2006/relationships/hyperlink" Target="https://www.diodes.com/assets/Datasheets/SDM40E20LSQ-AQ.pdf" TargetMode="External"/><Relationship Id="rId_hyperlink_339" Type="http://schemas.openxmlformats.org/officeDocument/2006/relationships/hyperlink" Target="https://www.diodes.com/part/view/SDMG0340L" TargetMode="External"/><Relationship Id="rId_hyperlink_340" Type="http://schemas.openxmlformats.org/officeDocument/2006/relationships/hyperlink" Target="https://www.diodes.com/assets/Datasheets/ds30248.pdf" TargetMode="External"/><Relationship Id="rId_hyperlink_341" Type="http://schemas.openxmlformats.org/officeDocument/2006/relationships/hyperlink" Target="https://www.diodes.com/part/view/SDMG0340LA" TargetMode="External"/><Relationship Id="rId_hyperlink_342" Type="http://schemas.openxmlformats.org/officeDocument/2006/relationships/hyperlink" Target="https://www.diodes.com/assets/Datasheets/ds30248.pdf" TargetMode="External"/><Relationship Id="rId_hyperlink_343" Type="http://schemas.openxmlformats.org/officeDocument/2006/relationships/hyperlink" Target="https://www.diodes.com/part/view/SDMG0340LC" TargetMode="External"/><Relationship Id="rId_hyperlink_344" Type="http://schemas.openxmlformats.org/officeDocument/2006/relationships/hyperlink" Target="https://www.diodes.com/assets/Datasheets/ds30248.pdf" TargetMode="External"/><Relationship Id="rId_hyperlink_345" Type="http://schemas.openxmlformats.org/officeDocument/2006/relationships/hyperlink" Target="https://www.diodes.com/part/view/SDMG0340LS" TargetMode="External"/><Relationship Id="rId_hyperlink_346" Type="http://schemas.openxmlformats.org/officeDocument/2006/relationships/hyperlink" Target="https://www.diodes.com/assets/Datasheets/ds30248.pdf" TargetMode="External"/><Relationship Id="rId_hyperlink_347" Type="http://schemas.openxmlformats.org/officeDocument/2006/relationships/hyperlink" Target="https://www.diodes.com/part/view/SDMK0340L" TargetMode="External"/><Relationship Id="rId_hyperlink_348" Type="http://schemas.openxmlformats.org/officeDocument/2006/relationships/hyperlink" Target="https://www.diodes.com/assets/Datasheets/ds30239.pdf" TargetMode="External"/><Relationship Id="rId_hyperlink_349" Type="http://schemas.openxmlformats.org/officeDocument/2006/relationships/hyperlink" Target="https://www.diodes.com/part/view/SDMP0340LAT" TargetMode="External"/><Relationship Id="rId_hyperlink_350" Type="http://schemas.openxmlformats.org/officeDocument/2006/relationships/hyperlink" Target="https://www.diodes.com/assets/Datasheets/ds30266.pdf" TargetMode="External"/><Relationship Id="rId_hyperlink_351" Type="http://schemas.openxmlformats.org/officeDocument/2006/relationships/hyperlink" Target="https://www.diodes.com/part/view/SDMP0340LCT" TargetMode="External"/><Relationship Id="rId_hyperlink_352" Type="http://schemas.openxmlformats.org/officeDocument/2006/relationships/hyperlink" Target="https://www.diodes.com/assets/Datasheets/ds30266.pdf" TargetMode="External"/><Relationship Id="rId_hyperlink_353" Type="http://schemas.openxmlformats.org/officeDocument/2006/relationships/hyperlink" Target="https://www.diodes.com/part/view/SDMP0340LST" TargetMode="External"/><Relationship Id="rId_hyperlink_354" Type="http://schemas.openxmlformats.org/officeDocument/2006/relationships/hyperlink" Target="https://www.diodes.com/assets/Datasheets/ds30266.pdf" TargetMode="External"/><Relationship Id="rId_hyperlink_355" Type="http://schemas.openxmlformats.org/officeDocument/2006/relationships/hyperlink" Target="https://www.diodes.com/part/view/SDMP0340LT" TargetMode="External"/><Relationship Id="rId_hyperlink_356" Type="http://schemas.openxmlformats.org/officeDocument/2006/relationships/hyperlink" Target="https://www.diodes.com/assets/Datasheets/ds30266.pdf" TargetMode="External"/><Relationship Id="rId_hyperlink_357" Type="http://schemas.openxmlformats.org/officeDocument/2006/relationships/hyperlink" Target="https://www.diodes.com/part/view/SDR05F03T5" TargetMode="External"/><Relationship Id="rId_hyperlink_358" Type="http://schemas.openxmlformats.org/officeDocument/2006/relationships/hyperlink" Target="https://www.diodes.com/assets/Datasheets/SDR05F03T5.pdf" TargetMode="External"/><Relationship Id="rId_hyperlink_359" Type="http://schemas.openxmlformats.org/officeDocument/2006/relationships/hyperlink" Target="https://www.diodes.com/part/view/SDR08C04LP3" TargetMode="External"/><Relationship Id="rId_hyperlink_360" Type="http://schemas.openxmlformats.org/officeDocument/2006/relationships/hyperlink" Target="https://www.diodes.com/assets/Datasheets/SDR08C04LP3.pdf" TargetMode="External"/><Relationship Id="rId_hyperlink_361" Type="http://schemas.openxmlformats.org/officeDocument/2006/relationships/hyperlink" Target="https://www.diodes.com/part/view/SDR10C03LP3" TargetMode="External"/><Relationship Id="rId_hyperlink_362" Type="http://schemas.openxmlformats.org/officeDocument/2006/relationships/hyperlink" Target="https://www.diodes.com/assets/Datasheets/SDR10C03LP3.pdf" TargetMode="External"/><Relationship Id="rId_hyperlink_363" Type="http://schemas.openxmlformats.org/officeDocument/2006/relationships/hyperlink" Target="https://www.diodes.com/part/view/ZHCS350" TargetMode="External"/><Relationship Id="rId_hyperlink_364" Type="http://schemas.openxmlformats.org/officeDocument/2006/relationships/hyperlink" Target="https://www.diodes.com/assets/Datasheets/ZHCS350.pdf" TargetMode="External"/><Relationship Id="rId_hyperlink_365" Type="http://schemas.openxmlformats.org/officeDocument/2006/relationships/hyperlink" Target="https://www.diodes.com/part/view/ZHCS350Q" TargetMode="External"/><Relationship Id="rId_hyperlink_366" Type="http://schemas.openxmlformats.org/officeDocument/2006/relationships/hyperlink" Target="https://www.diodes.com/assets/Datasheets/ZHCS350Q.pdf" TargetMode="External"/><Relationship Id="rId_hyperlink_367" Type="http://schemas.openxmlformats.org/officeDocument/2006/relationships/hyperlink" Target="https://www.diodes.com/part/view/ZHCS400" TargetMode="External"/><Relationship Id="rId_hyperlink_368" Type="http://schemas.openxmlformats.org/officeDocument/2006/relationships/hyperlink" Target="https://www.diodes.com/assets/Datasheets/ZHCS400.pdf" TargetMode="External"/><Relationship Id="rId_hyperlink_369" Type="http://schemas.openxmlformats.org/officeDocument/2006/relationships/hyperlink" Target="https://www.diodes.com/part/view/ZHCS400Q" TargetMode="External"/><Relationship Id="rId_hyperlink_370" Type="http://schemas.openxmlformats.org/officeDocument/2006/relationships/hyperlink" Target="https://www.diodes.com/assets/Datasheets/ZHCS400Q.pdf" TargetMode="External"/><Relationship Id="rId_hyperlink_371" Type="http://schemas.openxmlformats.org/officeDocument/2006/relationships/hyperlink" Target="https://www.diodes.com/part/view/ZLLS350" TargetMode="External"/><Relationship Id="rId_hyperlink_372" Type="http://schemas.openxmlformats.org/officeDocument/2006/relationships/hyperlink" Target="https://www.diodes.com/assets/Datasheets/ZLLS3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18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O1"/>
    </sheetView>
  </sheetViews>
  <sheetFormatPr defaultRowHeight="14.4" outlineLevelRow="0" outlineLevelCol="0"/>
  <cols>
    <col min="1" max="1" width="18.71" bestFit="true" customWidth="true" style="0"/>
    <col min="2" max="2" width="37.705" bestFit="true" customWidth="true" style="0"/>
    <col min="3" max="3" width="78.981" bestFit="true" customWidth="true" style="0"/>
    <col min="4" max="4" width="16.425" bestFit="true" customWidth="true" style="0"/>
    <col min="5" max="5" width="50.559" bestFit="true" customWidth="true" style="0"/>
    <col min="6" max="6" width="30.564" bestFit="true" customWidth="true" style="0"/>
    <col min="7" max="7" width="19.995" bestFit="true" customWidth="true" style="0"/>
    <col min="8" max="8" width="45.846" bestFit="true" customWidth="true" style="0"/>
    <col min="9" max="9" width="42.418" bestFit="true" customWidth="true" style="0"/>
    <col min="10" max="10" width="30.564" bestFit="true" customWidth="true" style="0"/>
    <col min="11" max="11" width="10.569" bestFit="true" customWidth="true" style="0"/>
    <col min="12" max="12" width="36.42" bestFit="true" customWidth="true" style="0"/>
    <col min="13" max="13" width="10.569" bestFit="true" customWidth="true" style="0"/>
    <col min="14" max="14" width="30.564" bestFit="true" customWidth="true" style="0"/>
    <col min="15" max="15" width="32.992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 Rating(mW)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RepetitiveReverse VoltageV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RRM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Forward Continuous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FM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(mA)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(mA)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ReverseCurrent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(µA)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Capacitance 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TOT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(pF)</t>
          </r>
        </is>
      </c>
      <c r="O1" s="1" t="s">
        <v>14</v>
      </c>
    </row>
    <row r="2" spans="1:15">
      <c r="A2" t="str">
        <f>Hyperlink("https://www.diodes.com/part/view/1N5711W","1N5711W")</f>
        <v>1N5711W</v>
      </c>
      <c r="B2" t="str">
        <f>Hyperlink("https://www.diodes.com/assets/Datasheets/1N5711W.pdf","1N5711W Datasheet")</f>
        <v>1N5711W Datasheet</v>
      </c>
      <c r="C2" t="s">
        <v>15</v>
      </c>
      <c r="D2" t="s">
        <v>16</v>
      </c>
      <c r="E2" t="s">
        <v>17</v>
      </c>
      <c r="F2" t="s">
        <v>18</v>
      </c>
      <c r="G2">
        <v>333</v>
      </c>
      <c r="H2">
        <v>70</v>
      </c>
      <c r="I2">
        <v>15</v>
      </c>
      <c r="J2">
        <v>0.41</v>
      </c>
      <c r="K2">
        <v>1</v>
      </c>
      <c r="L2">
        <v>0.2</v>
      </c>
      <c r="M2">
        <v>50</v>
      </c>
      <c r="N2">
        <v>2</v>
      </c>
      <c r="O2" t="s">
        <v>19</v>
      </c>
    </row>
    <row r="3" spans="1:15">
      <c r="A3" t="str">
        <f>Hyperlink("https://www.diodes.com/part/view/1N5711WS","1N5711WS")</f>
        <v>1N5711WS</v>
      </c>
      <c r="B3" t="str">
        <f>Hyperlink("https://www.diodes.com/assets/Datasheets/1N5711WS.pdf","1N5711WS Datasheet")</f>
        <v>1N5711WS Datasheet</v>
      </c>
      <c r="C3" t="s">
        <v>20</v>
      </c>
      <c r="D3" t="s">
        <v>16</v>
      </c>
      <c r="E3" t="s">
        <v>17</v>
      </c>
      <c r="F3" t="s">
        <v>18</v>
      </c>
      <c r="G3">
        <v>150</v>
      </c>
      <c r="H3">
        <v>70</v>
      </c>
      <c r="I3">
        <v>15</v>
      </c>
      <c r="J3">
        <v>0.41</v>
      </c>
      <c r="K3">
        <v>1</v>
      </c>
      <c r="L3">
        <v>0.2</v>
      </c>
      <c r="M3">
        <v>50</v>
      </c>
      <c r="N3">
        <v>2</v>
      </c>
      <c r="O3" t="s">
        <v>21</v>
      </c>
    </row>
    <row r="4" spans="1:15">
      <c r="A4" t="str">
        <f>Hyperlink("https://www.diodes.com/part/view/1N6263W","1N6263W")</f>
        <v>1N6263W</v>
      </c>
      <c r="B4" t="str">
        <f>Hyperlink("https://www.diodes.com/assets/Datasheets/1N6263W.pdf","1N6263W Datasheet")</f>
        <v>1N6263W Datasheet</v>
      </c>
      <c r="C4" t="s">
        <v>20</v>
      </c>
      <c r="D4" t="s">
        <v>16</v>
      </c>
      <c r="E4" t="s">
        <v>17</v>
      </c>
      <c r="F4" t="s">
        <v>18</v>
      </c>
      <c r="G4">
        <v>333</v>
      </c>
      <c r="H4">
        <v>60</v>
      </c>
      <c r="I4">
        <v>15</v>
      </c>
      <c r="J4">
        <v>0.41</v>
      </c>
      <c r="K4">
        <v>1</v>
      </c>
      <c r="L4">
        <v>0.2</v>
      </c>
      <c r="M4">
        <v>50</v>
      </c>
      <c r="N4">
        <v>2.2</v>
      </c>
      <c r="O4" t="s">
        <v>19</v>
      </c>
    </row>
    <row r="5" spans="1:15">
      <c r="A5" t="str">
        <f>Hyperlink("https://www.diodes.com/part/view/BAS40","BAS40")</f>
        <v>BAS40</v>
      </c>
      <c r="B5" t="str">
        <f>Hyperlink("https://www.diodes.com/assets/Datasheets/BAS40_-04_-05_-06.pdf","BAS40 Datasheet")</f>
        <v>BAS40 Datasheet</v>
      </c>
      <c r="C5" t="s">
        <v>20</v>
      </c>
      <c r="D5" t="s">
        <v>16</v>
      </c>
      <c r="E5" t="s">
        <v>17</v>
      </c>
      <c r="F5" t="s">
        <v>18</v>
      </c>
      <c r="G5">
        <v>350</v>
      </c>
      <c r="H5">
        <v>40</v>
      </c>
      <c r="I5">
        <v>200</v>
      </c>
      <c r="J5">
        <v>0.38</v>
      </c>
      <c r="K5">
        <v>1</v>
      </c>
      <c r="L5">
        <v>0.2</v>
      </c>
      <c r="M5">
        <v>30</v>
      </c>
      <c r="N5">
        <v>5</v>
      </c>
      <c r="O5" t="s">
        <v>22</v>
      </c>
    </row>
    <row r="6" spans="1:15">
      <c r="A6" t="str">
        <f>Hyperlink("https://www.diodes.com/part/view/BAS40-04","BAS40-04")</f>
        <v>BAS40-04</v>
      </c>
      <c r="B6" t="str">
        <f>Hyperlink("https://www.diodes.com/assets/Datasheets/BAS40_-04_-05_-06.pdf","BAS40-04 Datasheet")</f>
        <v>BAS40-04 Datasheet</v>
      </c>
      <c r="C6" t="s">
        <v>20</v>
      </c>
      <c r="D6" t="s">
        <v>16</v>
      </c>
      <c r="E6" t="s">
        <v>17</v>
      </c>
      <c r="F6" t="s">
        <v>23</v>
      </c>
      <c r="G6">
        <v>350</v>
      </c>
      <c r="H6">
        <v>40</v>
      </c>
      <c r="I6">
        <v>200</v>
      </c>
      <c r="J6">
        <v>0.38</v>
      </c>
      <c r="K6">
        <v>1</v>
      </c>
      <c r="L6">
        <v>0.2</v>
      </c>
      <c r="M6">
        <v>30</v>
      </c>
      <c r="N6">
        <v>5</v>
      </c>
      <c r="O6" t="s">
        <v>22</v>
      </c>
    </row>
    <row r="7" spans="1:15">
      <c r="A7" t="str">
        <f>Hyperlink("https://www.diodes.com/part/view/BAS40-04Q-13-F","BAS40-04Q-13-F")</f>
        <v>BAS40-04Q-13-F</v>
      </c>
      <c r="B7" t="str">
        <f>Hyperlink("https://www.diodes.com/assets/Datasheets/BAS40_-04_-05_-06.pdf","BAS40-04Q-13-F Datasheet")</f>
        <v>BAS40-04Q-13-F Datasheet</v>
      </c>
      <c r="C7" t="s">
        <v>15</v>
      </c>
      <c r="D7" t="s">
        <v>16</v>
      </c>
      <c r="E7" t="s">
        <v>24</v>
      </c>
      <c r="F7" t="s">
        <v>23</v>
      </c>
      <c r="G7">
        <v>350</v>
      </c>
      <c r="H7">
        <v>40</v>
      </c>
      <c r="I7">
        <v>200</v>
      </c>
      <c r="J7">
        <v>0.38</v>
      </c>
      <c r="K7">
        <v>1</v>
      </c>
      <c r="L7">
        <v>0.2</v>
      </c>
      <c r="M7">
        <v>30</v>
      </c>
      <c r="N7">
        <v>5</v>
      </c>
      <c r="O7" t="s">
        <v>22</v>
      </c>
    </row>
    <row r="8" spans="1:15">
      <c r="A8" t="str">
        <f>Hyperlink("https://www.diodes.com/part/view/BAS40-04T","BAS40-04T")</f>
        <v>BAS40-04T</v>
      </c>
      <c r="B8" t="str">
        <f>Hyperlink("https://www.diodes.com/assets/Datasheets/BAS40T_-04T_-05T_-06T.pdf","BAS40-04T Datasheet")</f>
        <v>BAS40-04T Datasheet</v>
      </c>
      <c r="C8" t="s">
        <v>20</v>
      </c>
      <c r="D8" t="s">
        <v>16</v>
      </c>
      <c r="E8" t="s">
        <v>17</v>
      </c>
      <c r="F8" t="s">
        <v>23</v>
      </c>
      <c r="G8">
        <v>150</v>
      </c>
      <c r="H8">
        <v>40</v>
      </c>
      <c r="I8">
        <v>200</v>
      </c>
      <c r="J8">
        <v>0.38</v>
      </c>
      <c r="K8">
        <v>1</v>
      </c>
      <c r="L8">
        <v>0.2</v>
      </c>
      <c r="M8">
        <v>30</v>
      </c>
      <c r="N8">
        <v>5</v>
      </c>
      <c r="O8" t="s">
        <v>25</v>
      </c>
    </row>
    <row r="9" spans="1:15">
      <c r="A9" t="str">
        <f>Hyperlink("https://www.diodes.com/part/view/BAS40-05","BAS40-05")</f>
        <v>BAS40-05</v>
      </c>
      <c r="B9" t="str">
        <f>Hyperlink("https://www.diodes.com/assets/Datasheets/BAS40_-04_-05_-06.pdf","BAS40-05 Datasheet")</f>
        <v>BAS40-05 Datasheet</v>
      </c>
      <c r="C9" t="s">
        <v>20</v>
      </c>
      <c r="D9" t="s">
        <v>16</v>
      </c>
      <c r="E9" t="s">
        <v>17</v>
      </c>
      <c r="F9" t="s">
        <v>26</v>
      </c>
      <c r="G9">
        <v>350</v>
      </c>
      <c r="H9">
        <v>40</v>
      </c>
      <c r="I9">
        <v>200</v>
      </c>
      <c r="J9">
        <v>0.38</v>
      </c>
      <c r="K9">
        <v>1</v>
      </c>
      <c r="L9">
        <v>0.2</v>
      </c>
      <c r="M9">
        <v>30</v>
      </c>
      <c r="N9">
        <v>5</v>
      </c>
      <c r="O9" t="s">
        <v>22</v>
      </c>
    </row>
    <row r="10" spans="1:15">
      <c r="A10" t="str">
        <f>Hyperlink("https://www.diodes.com/part/view/BAS40-05Q-13-F","BAS40-05Q-13-F")</f>
        <v>BAS40-05Q-13-F</v>
      </c>
      <c r="B10" t="str">
        <f>Hyperlink("https://www.diodes.com/assets/Datasheets/BAS40_-04_-05_-06.pdf","BAS40-05Q-13-F Datasheet")</f>
        <v>BAS40-05Q-13-F Datasheet</v>
      </c>
      <c r="C10" t="s">
        <v>15</v>
      </c>
      <c r="D10" t="s">
        <v>16</v>
      </c>
      <c r="E10" t="s">
        <v>24</v>
      </c>
      <c r="F10" t="s">
        <v>26</v>
      </c>
      <c r="G10">
        <v>350</v>
      </c>
      <c r="H10">
        <v>40</v>
      </c>
      <c r="I10">
        <v>200</v>
      </c>
      <c r="J10">
        <v>0.38</v>
      </c>
      <c r="K10">
        <v>1</v>
      </c>
      <c r="L10">
        <v>0.2</v>
      </c>
      <c r="M10">
        <v>30</v>
      </c>
      <c r="N10">
        <v>5</v>
      </c>
      <c r="O10" t="s">
        <v>22</v>
      </c>
    </row>
    <row r="11" spans="1:15">
      <c r="A11" t="str">
        <f>Hyperlink("https://www.diodes.com/part/view/BAS40-05T","BAS40-05T")</f>
        <v>BAS40-05T</v>
      </c>
      <c r="B11" t="str">
        <f>Hyperlink("https://www.diodes.com/assets/Datasheets/BAS40T_-04T_-05T_-06T.pdf","BAS40-05T Datasheet")</f>
        <v>BAS40-05T Datasheet</v>
      </c>
      <c r="C11" t="s">
        <v>20</v>
      </c>
      <c r="D11" t="s">
        <v>16</v>
      </c>
      <c r="E11" t="s">
        <v>17</v>
      </c>
      <c r="F11" t="s">
        <v>26</v>
      </c>
      <c r="G11">
        <v>150</v>
      </c>
      <c r="H11">
        <v>40</v>
      </c>
      <c r="I11">
        <v>200</v>
      </c>
      <c r="J11">
        <v>0.38</v>
      </c>
      <c r="K11">
        <v>1</v>
      </c>
      <c r="L11">
        <v>0.2</v>
      </c>
      <c r="M11">
        <v>30</v>
      </c>
      <c r="N11">
        <v>5</v>
      </c>
      <c r="O11" t="s">
        <v>25</v>
      </c>
    </row>
    <row r="12" spans="1:15">
      <c r="A12" t="str">
        <f>Hyperlink("https://www.diodes.com/part/view/BAS40-06","BAS40-06")</f>
        <v>BAS40-06</v>
      </c>
      <c r="B12" t="str">
        <f>Hyperlink("https://www.diodes.com/assets/Datasheets/BAS40_-04_-05_-06.pdf","BAS40-06 Datasheet")</f>
        <v>BAS40-06 Datasheet</v>
      </c>
      <c r="C12" t="s">
        <v>20</v>
      </c>
      <c r="D12" t="s">
        <v>16</v>
      </c>
      <c r="E12" t="s">
        <v>17</v>
      </c>
      <c r="F12" t="s">
        <v>27</v>
      </c>
      <c r="G12">
        <v>350</v>
      </c>
      <c r="H12">
        <v>40</v>
      </c>
      <c r="I12">
        <v>200</v>
      </c>
      <c r="J12">
        <v>0.38</v>
      </c>
      <c r="K12">
        <v>1</v>
      </c>
      <c r="L12">
        <v>0.2</v>
      </c>
      <c r="M12">
        <v>30</v>
      </c>
      <c r="N12">
        <v>5</v>
      </c>
      <c r="O12" t="s">
        <v>22</v>
      </c>
    </row>
    <row r="13" spans="1:15">
      <c r="A13" t="str">
        <f>Hyperlink("https://www.diodes.com/part/view/BAS40-06Q-13-F","BAS40-06Q-13-F")</f>
        <v>BAS40-06Q-13-F</v>
      </c>
      <c r="B13" t="str">
        <f>Hyperlink("https://www.diodes.com/assets/Datasheets/BAS40_-04_-05_-06.pdf","BAS40-06Q-13-F Datasheet")</f>
        <v>BAS40-06Q-13-F Datasheet</v>
      </c>
      <c r="C13" t="s">
        <v>15</v>
      </c>
      <c r="D13" t="s">
        <v>16</v>
      </c>
      <c r="E13" t="s">
        <v>24</v>
      </c>
      <c r="F13" t="s">
        <v>27</v>
      </c>
      <c r="G13">
        <v>350</v>
      </c>
      <c r="H13">
        <v>40</v>
      </c>
      <c r="I13">
        <v>200</v>
      </c>
      <c r="J13">
        <v>0.38</v>
      </c>
      <c r="K13">
        <v>1</v>
      </c>
      <c r="L13">
        <v>0.2</v>
      </c>
      <c r="M13">
        <v>30</v>
      </c>
      <c r="N13">
        <v>5</v>
      </c>
      <c r="O13" t="s">
        <v>22</v>
      </c>
    </row>
    <row r="14" spans="1:15">
      <c r="A14" t="str">
        <f>Hyperlink("https://www.diodes.com/part/view/BAS40-06T","BAS40-06T")</f>
        <v>BAS40-06T</v>
      </c>
      <c r="B14" t="str">
        <f>Hyperlink("https://www.diodes.com/assets/Datasheets/BAS40T_-04T_-05T_-06T.pdf","BAS40-06T Datasheet")</f>
        <v>BAS40-06T Datasheet</v>
      </c>
      <c r="C14" t="s">
        <v>20</v>
      </c>
      <c r="D14" t="s">
        <v>16</v>
      </c>
      <c r="E14" t="s">
        <v>17</v>
      </c>
      <c r="F14" t="s">
        <v>27</v>
      </c>
      <c r="G14">
        <v>150</v>
      </c>
      <c r="H14">
        <v>40</v>
      </c>
      <c r="I14">
        <v>200</v>
      </c>
      <c r="J14">
        <v>0.38</v>
      </c>
      <c r="K14">
        <v>1</v>
      </c>
      <c r="L14">
        <v>0.2</v>
      </c>
      <c r="M14">
        <v>30</v>
      </c>
      <c r="N14">
        <v>5</v>
      </c>
      <c r="O14" t="s">
        <v>25</v>
      </c>
    </row>
    <row r="15" spans="1:15">
      <c r="A15" t="str">
        <f>Hyperlink("https://www.diodes.com/part/view/BAS40BRW","BAS40BRW")</f>
        <v>BAS40BRW</v>
      </c>
      <c r="B15" t="str">
        <f>Hyperlink("https://www.diodes.com/assets/Datasheets/BAS40TW_DW-04_DW-05_DW-06_BRW.pdf","BAS40BRW Datasheet")</f>
        <v>BAS40BRW Datasheet</v>
      </c>
      <c r="C15" t="s">
        <v>20</v>
      </c>
      <c r="D15" t="s">
        <v>16</v>
      </c>
      <c r="E15" t="s">
        <v>17</v>
      </c>
      <c r="F15" t="s">
        <v>28</v>
      </c>
      <c r="G15">
        <v>200</v>
      </c>
      <c r="H15">
        <v>40</v>
      </c>
      <c r="I15">
        <v>200</v>
      </c>
      <c r="J15">
        <v>0.38</v>
      </c>
      <c r="K15">
        <v>1</v>
      </c>
      <c r="L15">
        <v>0.2</v>
      </c>
      <c r="M15">
        <v>30</v>
      </c>
      <c r="N15">
        <v>5</v>
      </c>
      <c r="O15" t="s">
        <v>29</v>
      </c>
    </row>
    <row r="16" spans="1:15">
      <c r="A16" t="str">
        <f>Hyperlink("https://www.diodes.com/part/view/BAS40DW-04","BAS40DW-04")</f>
        <v>BAS40DW-04</v>
      </c>
      <c r="B16" t="str">
        <f>Hyperlink("https://www.diodes.com/assets/Datasheets/BAS40TW_DW-04_DW-05_DW-06_BRW.pdf","BAS40DW-04 Datasheet")</f>
        <v>BAS40DW-04 Datasheet</v>
      </c>
      <c r="C16" t="s">
        <v>20</v>
      </c>
      <c r="D16" t="s">
        <v>16</v>
      </c>
      <c r="E16" t="s">
        <v>17</v>
      </c>
      <c r="F16" t="s">
        <v>30</v>
      </c>
      <c r="G16">
        <v>200</v>
      </c>
      <c r="H16">
        <v>40</v>
      </c>
      <c r="I16">
        <v>200</v>
      </c>
      <c r="J16">
        <v>0.38</v>
      </c>
      <c r="K16">
        <v>1</v>
      </c>
      <c r="L16">
        <v>0.2</v>
      </c>
      <c r="M16">
        <v>30</v>
      </c>
      <c r="N16">
        <v>5</v>
      </c>
      <c r="O16" t="s">
        <v>29</v>
      </c>
    </row>
    <row r="17" spans="1:15">
      <c r="A17" t="str">
        <f>Hyperlink("https://www.diodes.com/part/view/BAS40DW-05","BAS40DW-05")</f>
        <v>BAS40DW-05</v>
      </c>
      <c r="B17" t="str">
        <f>Hyperlink("https://www.diodes.com/assets/Datasheets/BAS40TW_DW-04_DW-05_DW-06_BRW.pdf","BAS40DW-05 Datasheet")</f>
        <v>BAS40DW-05 Datasheet</v>
      </c>
      <c r="C17" t="s">
        <v>20</v>
      </c>
      <c r="D17" t="s">
        <v>16</v>
      </c>
      <c r="E17" t="s">
        <v>17</v>
      </c>
      <c r="F17" t="s">
        <v>31</v>
      </c>
      <c r="G17">
        <v>200</v>
      </c>
      <c r="H17">
        <v>40</v>
      </c>
      <c r="I17">
        <v>200</v>
      </c>
      <c r="J17">
        <v>0.38</v>
      </c>
      <c r="K17">
        <v>1</v>
      </c>
      <c r="L17">
        <v>0.2</v>
      </c>
      <c r="M17">
        <v>30</v>
      </c>
      <c r="N17">
        <v>5</v>
      </c>
      <c r="O17" t="s">
        <v>29</v>
      </c>
    </row>
    <row r="18" spans="1:15">
      <c r="A18" t="str">
        <f>Hyperlink("https://www.diodes.com/part/view/BAS40DW-06","BAS40DW-06")</f>
        <v>BAS40DW-06</v>
      </c>
      <c r="B18" t="str">
        <f>Hyperlink("https://www.diodes.com/assets/Datasheets/BAS40TW_DW-04_DW-05_DW-06_BRW.pdf","BAS40DW-06 Datasheet")</f>
        <v>BAS40DW-06 Datasheet</v>
      </c>
      <c r="C18" t="s">
        <v>20</v>
      </c>
      <c r="D18" t="s">
        <v>16</v>
      </c>
      <c r="E18" t="s">
        <v>17</v>
      </c>
      <c r="F18" t="s">
        <v>32</v>
      </c>
      <c r="G18">
        <v>200</v>
      </c>
      <c r="H18">
        <v>40</v>
      </c>
      <c r="I18">
        <v>200</v>
      </c>
      <c r="J18">
        <v>0.38</v>
      </c>
      <c r="K18">
        <v>1</v>
      </c>
      <c r="L18">
        <v>0.2</v>
      </c>
      <c r="M18">
        <v>30</v>
      </c>
      <c r="N18">
        <v>5</v>
      </c>
      <c r="O18" t="s">
        <v>29</v>
      </c>
    </row>
    <row r="19" spans="1:15">
      <c r="A19" t="str">
        <f>Hyperlink("https://www.diodes.com/part/view/BAS40LP","BAS40LP")</f>
        <v>BAS40LP</v>
      </c>
      <c r="B19" t="str">
        <f>Hyperlink("https://www.diodes.com/assets/Datasheets/BAS40LP.pdf","BAS40LP Datasheet")</f>
        <v>BAS40LP Datasheet</v>
      </c>
      <c r="C19" t="s">
        <v>20</v>
      </c>
      <c r="D19" t="s">
        <v>16</v>
      </c>
      <c r="E19" t="s">
        <v>17</v>
      </c>
      <c r="F19" t="s">
        <v>18</v>
      </c>
      <c r="G19">
        <v>250</v>
      </c>
      <c r="H19">
        <v>40</v>
      </c>
      <c r="I19">
        <v>200</v>
      </c>
      <c r="J19">
        <v>0.38</v>
      </c>
      <c r="K19">
        <v>1</v>
      </c>
      <c r="L19">
        <v>0.2</v>
      </c>
      <c r="M19">
        <v>30</v>
      </c>
      <c r="N19">
        <v>5</v>
      </c>
      <c r="O19" t="s">
        <v>33</v>
      </c>
    </row>
    <row r="20" spans="1:15">
      <c r="A20" t="str">
        <f>Hyperlink("https://www.diodes.com/part/view/BAS40Q-13-F","BAS40Q-13-F")</f>
        <v>BAS40Q-13-F</v>
      </c>
      <c r="B20" t="str">
        <f>Hyperlink("https://www.diodes.com/assets/Datasheets/BAS40_-04_-05_-06.pdf","BAS40Q-13-F Datasheet")</f>
        <v>BAS40Q-13-F Datasheet</v>
      </c>
      <c r="C20" t="s">
        <v>15</v>
      </c>
      <c r="D20" t="s">
        <v>16</v>
      </c>
      <c r="E20" t="s">
        <v>24</v>
      </c>
      <c r="F20" t="s">
        <v>18</v>
      </c>
      <c r="G20">
        <v>350</v>
      </c>
      <c r="H20">
        <v>40</v>
      </c>
      <c r="I20">
        <v>200</v>
      </c>
      <c r="J20">
        <v>0.38</v>
      </c>
      <c r="K20">
        <v>1</v>
      </c>
      <c r="L20">
        <v>0.2</v>
      </c>
      <c r="M20">
        <v>30</v>
      </c>
      <c r="N20">
        <v>5</v>
      </c>
      <c r="O20" t="s">
        <v>22</v>
      </c>
    </row>
    <row r="21" spans="1:15">
      <c r="A21" t="str">
        <f>Hyperlink("https://www.diodes.com/part/view/BAS40T","BAS40T")</f>
        <v>BAS40T</v>
      </c>
      <c r="B21" t="str">
        <f>Hyperlink("https://www.diodes.com/assets/Datasheets/BAS40T_-04T_-05T_-06T.pdf","BAS40T Datasheet")</f>
        <v>BAS40T Datasheet</v>
      </c>
      <c r="C21" t="s">
        <v>20</v>
      </c>
      <c r="D21" t="s">
        <v>16</v>
      </c>
      <c r="E21" t="s">
        <v>17</v>
      </c>
      <c r="F21" t="s">
        <v>18</v>
      </c>
      <c r="G21">
        <v>150</v>
      </c>
      <c r="H21">
        <v>40</v>
      </c>
      <c r="I21">
        <v>200</v>
      </c>
      <c r="J21">
        <v>0.38</v>
      </c>
      <c r="K21">
        <v>1</v>
      </c>
      <c r="L21">
        <v>0.2</v>
      </c>
      <c r="M21">
        <v>30</v>
      </c>
      <c r="N21">
        <v>5</v>
      </c>
      <c r="O21" t="s">
        <v>25</v>
      </c>
    </row>
    <row r="22" spans="1:15">
      <c r="A22" t="str">
        <f>Hyperlink("https://www.diodes.com/part/view/BAS40TW","BAS40TW")</f>
        <v>BAS40TW</v>
      </c>
      <c r="B22" t="str">
        <f>Hyperlink("https://www.diodes.com/assets/Datasheets/BAS40TW_DW-04_DW-05_DW-06_BRW.pdf","BAS40TW Datasheet")</f>
        <v>BAS40TW Datasheet</v>
      </c>
      <c r="C22" t="s">
        <v>20</v>
      </c>
      <c r="D22" t="s">
        <v>16</v>
      </c>
      <c r="E22" t="s">
        <v>17</v>
      </c>
      <c r="F22" t="s">
        <v>34</v>
      </c>
      <c r="G22">
        <v>200</v>
      </c>
      <c r="H22">
        <v>40</v>
      </c>
      <c r="I22">
        <v>200</v>
      </c>
      <c r="J22">
        <v>0.38</v>
      </c>
      <c r="K22">
        <v>1</v>
      </c>
      <c r="L22">
        <v>0.2</v>
      </c>
      <c r="M22">
        <v>30</v>
      </c>
      <c r="N22">
        <v>5</v>
      </c>
      <c r="O22" t="s">
        <v>29</v>
      </c>
    </row>
    <row r="23" spans="1:15">
      <c r="A23" t="str">
        <f>Hyperlink("https://www.diodes.com/part/view/BAS40V","BAS40V")</f>
        <v>BAS40V</v>
      </c>
      <c r="B23" t="str">
        <f>Hyperlink("https://www.diodes.com/assets/Datasheets/ds30561.pdf","BAS40V Datasheet")</f>
        <v>BAS40V Datasheet</v>
      </c>
      <c r="C23" t="s">
        <v>20</v>
      </c>
      <c r="D23" t="s">
        <v>16</v>
      </c>
      <c r="E23" t="s">
        <v>17</v>
      </c>
      <c r="F23" t="s">
        <v>35</v>
      </c>
      <c r="G23">
        <v>150</v>
      </c>
      <c r="H23">
        <v>40</v>
      </c>
      <c r="I23">
        <v>200</v>
      </c>
      <c r="J23">
        <v>0.38</v>
      </c>
      <c r="K23">
        <v>1</v>
      </c>
      <c r="L23">
        <v>0.2</v>
      </c>
      <c r="M23">
        <v>30</v>
      </c>
      <c r="N23">
        <v>5</v>
      </c>
      <c r="O23" t="s">
        <v>36</v>
      </c>
    </row>
    <row r="24" spans="1:15">
      <c r="A24" t="str">
        <f>Hyperlink("https://www.diodes.com/part/view/BAS40W","BAS40W")</f>
        <v>BAS40W</v>
      </c>
      <c r="B24" t="str">
        <f>Hyperlink("https://www.diodes.com/assets/Datasheets/BAS40W_-04_-05_-06.pdf","BAS40W Datasheet")</f>
        <v>BAS40W Datasheet</v>
      </c>
      <c r="C24" t="s">
        <v>20</v>
      </c>
      <c r="D24" t="s">
        <v>16</v>
      </c>
      <c r="E24" t="s">
        <v>17</v>
      </c>
      <c r="F24" t="s">
        <v>18</v>
      </c>
      <c r="G24">
        <v>200</v>
      </c>
      <c r="H24">
        <v>40</v>
      </c>
      <c r="I24">
        <v>200</v>
      </c>
      <c r="J24">
        <v>0.38</v>
      </c>
      <c r="K24">
        <v>1</v>
      </c>
      <c r="L24">
        <v>0.2</v>
      </c>
      <c r="M24">
        <v>30</v>
      </c>
      <c r="N24">
        <v>5</v>
      </c>
      <c r="O24" t="s">
        <v>37</v>
      </c>
    </row>
    <row r="25" spans="1:15">
      <c r="A25" t="str">
        <f>Hyperlink("https://www.diodes.com/part/view/BAS40W-04","BAS40W-04")</f>
        <v>BAS40W-04</v>
      </c>
      <c r="B25" t="str">
        <f>Hyperlink("https://www.diodes.com/assets/Datasheets/BAS40W_-04_-05_-06.pdf","BAS40W-04 Datasheet")</f>
        <v>BAS40W-04 Datasheet</v>
      </c>
      <c r="C25" t="s">
        <v>20</v>
      </c>
      <c r="D25" t="s">
        <v>16</v>
      </c>
      <c r="E25" t="s">
        <v>17</v>
      </c>
      <c r="F25" t="s">
        <v>23</v>
      </c>
      <c r="G25">
        <v>200</v>
      </c>
      <c r="H25">
        <v>40</v>
      </c>
      <c r="I25">
        <v>200</v>
      </c>
      <c r="J25">
        <v>0.38</v>
      </c>
      <c r="K25">
        <v>1</v>
      </c>
      <c r="L25">
        <v>0.2</v>
      </c>
      <c r="M25">
        <v>30</v>
      </c>
      <c r="N25">
        <v>5</v>
      </c>
      <c r="O25" t="s">
        <v>37</v>
      </c>
    </row>
    <row r="26" spans="1:15">
      <c r="A26" t="str">
        <f>Hyperlink("https://www.diodes.com/part/view/BAS40W-05","BAS40W-05")</f>
        <v>BAS40W-05</v>
      </c>
      <c r="B26" t="str">
        <f>Hyperlink("https://www.diodes.com/assets/Datasheets/BAS40W_-04_-05_-06.pdf","BAS40W-05 Datasheet")</f>
        <v>BAS40W-05 Datasheet</v>
      </c>
      <c r="C26" t="s">
        <v>20</v>
      </c>
      <c r="D26" t="s">
        <v>16</v>
      </c>
      <c r="E26" t="s">
        <v>17</v>
      </c>
      <c r="F26" t="s">
        <v>26</v>
      </c>
      <c r="G26">
        <v>200</v>
      </c>
      <c r="H26">
        <v>40</v>
      </c>
      <c r="I26">
        <v>200</v>
      </c>
      <c r="J26">
        <v>0.38</v>
      </c>
      <c r="K26">
        <v>1</v>
      </c>
      <c r="L26">
        <v>0.2</v>
      </c>
      <c r="M26">
        <v>30</v>
      </c>
      <c r="N26">
        <v>5</v>
      </c>
      <c r="O26" t="s">
        <v>37</v>
      </c>
    </row>
    <row r="27" spans="1:15">
      <c r="A27" t="str">
        <f>Hyperlink("https://www.diodes.com/part/view/BAS40W-06","BAS40W-06")</f>
        <v>BAS40W-06</v>
      </c>
      <c r="B27" t="str">
        <f>Hyperlink("https://www.diodes.com/assets/Datasheets/BAS40W_-04_-05_-06.pdf","BAS40W-06 Datasheet")</f>
        <v>BAS40W-06 Datasheet</v>
      </c>
      <c r="C27" t="s">
        <v>20</v>
      </c>
      <c r="D27" t="s">
        <v>16</v>
      </c>
      <c r="E27" t="s">
        <v>17</v>
      </c>
      <c r="F27" t="s">
        <v>27</v>
      </c>
      <c r="G27">
        <v>200</v>
      </c>
      <c r="H27">
        <v>40</v>
      </c>
      <c r="I27">
        <v>200</v>
      </c>
      <c r="J27">
        <v>0.38</v>
      </c>
      <c r="K27">
        <v>1</v>
      </c>
      <c r="L27">
        <v>0.2</v>
      </c>
      <c r="M27">
        <v>30</v>
      </c>
      <c r="N27">
        <v>5</v>
      </c>
      <c r="O27" t="s">
        <v>37</v>
      </c>
    </row>
    <row r="28" spans="1:15">
      <c r="A28" t="str">
        <f>Hyperlink("https://www.diodes.com/part/view/BAS40W-06Q","BAS40W-06Q")</f>
        <v>BAS40W-06Q</v>
      </c>
      <c r="B28" t="str">
        <f>Hyperlink("https://www.diodes.com/assets/Datasheets/BAS40W-06Q.pdf","BAS40W-06Q Datasheet")</f>
        <v>BAS40W-06Q Datasheet</v>
      </c>
      <c r="C28" t="s">
        <v>38</v>
      </c>
      <c r="D28" t="s">
        <v>16</v>
      </c>
      <c r="E28" t="s">
        <v>24</v>
      </c>
      <c r="F28" t="s">
        <v>27</v>
      </c>
      <c r="G28">
        <v>200</v>
      </c>
      <c r="H28">
        <v>40</v>
      </c>
      <c r="I28">
        <v>200</v>
      </c>
      <c r="J28">
        <v>0.38</v>
      </c>
      <c r="K28">
        <v>1</v>
      </c>
      <c r="L28">
        <v>0.2</v>
      </c>
      <c r="M28">
        <v>30</v>
      </c>
      <c r="N28">
        <v>5</v>
      </c>
      <c r="O28" t="s">
        <v>37</v>
      </c>
    </row>
    <row r="29" spans="1:15">
      <c r="A29" t="str">
        <f>Hyperlink("https://www.diodes.com/part/view/BAS40WQ","BAS40WQ")</f>
        <v>BAS40WQ</v>
      </c>
      <c r="B29" t="str">
        <f>Hyperlink("https://www.diodes.com/assets/Datasheets/BAS40WQ.pdf","BAS40WQ Datasheet")</f>
        <v>BAS40WQ Datasheet</v>
      </c>
      <c r="C29" t="s">
        <v>15</v>
      </c>
      <c r="D29" t="s">
        <v>16</v>
      </c>
      <c r="E29" t="s">
        <v>24</v>
      </c>
      <c r="F29" t="s">
        <v>18</v>
      </c>
      <c r="G29">
        <v>330</v>
      </c>
      <c r="H29">
        <v>40</v>
      </c>
      <c r="I29">
        <v>200</v>
      </c>
      <c r="J29">
        <v>0.38</v>
      </c>
      <c r="K29">
        <v>1</v>
      </c>
      <c r="L29">
        <v>0.2</v>
      </c>
      <c r="M29">
        <v>30</v>
      </c>
      <c r="N29">
        <v>5</v>
      </c>
      <c r="O29" t="s">
        <v>37</v>
      </c>
    </row>
    <row r="30" spans="1:15">
      <c r="A30" t="str">
        <f>Hyperlink("https://www.diodes.com/part/view/BAS70","BAS70")</f>
        <v>BAS70</v>
      </c>
      <c r="B30" t="str">
        <f>Hyperlink("https://www.diodes.com/assets/Datasheets/BAS70_-04_-05_-06.pdf","BAS70 Datasheet")</f>
        <v>BAS70 Datasheet</v>
      </c>
      <c r="C30" t="s">
        <v>20</v>
      </c>
      <c r="D30" t="s">
        <v>16</v>
      </c>
      <c r="E30" t="s">
        <v>17</v>
      </c>
      <c r="F30" t="s">
        <v>18</v>
      </c>
      <c r="G30">
        <v>200</v>
      </c>
      <c r="H30">
        <v>70</v>
      </c>
      <c r="I30">
        <v>70</v>
      </c>
      <c r="J30">
        <v>0.41</v>
      </c>
      <c r="K30">
        <v>1</v>
      </c>
      <c r="L30">
        <v>0.1</v>
      </c>
      <c r="M30">
        <v>50</v>
      </c>
      <c r="N30">
        <v>2</v>
      </c>
      <c r="O30" t="s">
        <v>22</v>
      </c>
    </row>
    <row r="31" spans="1:15">
      <c r="A31" t="str">
        <f>Hyperlink("https://www.diodes.com/part/view/BAS70-04","BAS70-04")</f>
        <v>BAS70-04</v>
      </c>
      <c r="B31" t="str">
        <f>Hyperlink("https://www.diodes.com/assets/Datasheets/BAS70_-04_-05_-06.pdf","BAS70-04 Datasheet")</f>
        <v>BAS70-04 Datasheet</v>
      </c>
      <c r="C31" t="s">
        <v>20</v>
      </c>
      <c r="D31" t="s">
        <v>16</v>
      </c>
      <c r="E31" t="s">
        <v>17</v>
      </c>
      <c r="F31" t="s">
        <v>23</v>
      </c>
      <c r="G31">
        <v>200</v>
      </c>
      <c r="H31">
        <v>70</v>
      </c>
      <c r="I31">
        <v>70</v>
      </c>
      <c r="J31">
        <v>0.41</v>
      </c>
      <c r="K31">
        <v>1</v>
      </c>
      <c r="L31">
        <v>0.1</v>
      </c>
      <c r="M31">
        <v>50</v>
      </c>
      <c r="N31">
        <v>2</v>
      </c>
      <c r="O31" t="s">
        <v>22</v>
      </c>
    </row>
    <row r="32" spans="1:15">
      <c r="A32" t="str">
        <f>Hyperlink("https://www.diodes.com/part/view/BAS70-04Q-13-F","BAS70-04Q-13-F")</f>
        <v>BAS70-04Q-13-F</v>
      </c>
      <c r="B32" t="str">
        <f>Hyperlink("https://www.diodes.com/assets/Datasheets/BAS70_-04_-05_-06.pdf","BAS70-04Q-13-F Datasheet")</f>
        <v>BAS70-04Q-13-F Datasheet</v>
      </c>
      <c r="C32" t="s">
        <v>15</v>
      </c>
      <c r="D32" t="s">
        <v>16</v>
      </c>
      <c r="E32" t="s">
        <v>24</v>
      </c>
      <c r="F32" t="s">
        <v>23</v>
      </c>
      <c r="G32">
        <v>200</v>
      </c>
      <c r="H32">
        <v>70</v>
      </c>
      <c r="I32">
        <v>70</v>
      </c>
      <c r="J32">
        <v>0.41</v>
      </c>
      <c r="K32">
        <v>1</v>
      </c>
      <c r="L32">
        <v>0.1</v>
      </c>
      <c r="M32">
        <v>50</v>
      </c>
      <c r="N32">
        <v>2</v>
      </c>
      <c r="O32" t="s">
        <v>22</v>
      </c>
    </row>
    <row r="33" spans="1:15">
      <c r="A33" t="str">
        <f>Hyperlink("https://www.diodes.com/part/view/BAS70-04T","BAS70-04T")</f>
        <v>BAS70-04T</v>
      </c>
      <c r="B33" t="str">
        <f>Hyperlink("https://www.diodes.com/assets/Datasheets/BAS70T_-04T_-05T_-06T.pdf","BAS70-04T Datasheet")</f>
        <v>BAS70-04T Datasheet</v>
      </c>
      <c r="C33" t="s">
        <v>20</v>
      </c>
      <c r="D33" t="s">
        <v>16</v>
      </c>
      <c r="E33" t="s">
        <v>17</v>
      </c>
      <c r="F33" t="s">
        <v>23</v>
      </c>
      <c r="G33">
        <v>150</v>
      </c>
      <c r="H33">
        <v>70</v>
      </c>
      <c r="I33">
        <v>70</v>
      </c>
      <c r="J33">
        <v>0.41</v>
      </c>
      <c r="K33">
        <v>1</v>
      </c>
      <c r="L33">
        <v>0.1</v>
      </c>
      <c r="M33">
        <v>50</v>
      </c>
      <c r="N33">
        <v>2</v>
      </c>
      <c r="O33" t="s">
        <v>25</v>
      </c>
    </row>
    <row r="34" spans="1:15">
      <c r="A34" t="str">
        <f>Hyperlink("https://www.diodes.com/part/view/BAS70-05","BAS70-05")</f>
        <v>BAS70-05</v>
      </c>
      <c r="B34" t="str">
        <f>Hyperlink("https://www.diodes.com/assets/Datasheets/BAS70_-04_-05_-06.pdf","BAS70-05 Datasheet")</f>
        <v>BAS70-05 Datasheet</v>
      </c>
      <c r="C34" t="s">
        <v>20</v>
      </c>
      <c r="D34" t="s">
        <v>16</v>
      </c>
      <c r="E34" t="s">
        <v>17</v>
      </c>
      <c r="F34" t="s">
        <v>26</v>
      </c>
      <c r="G34">
        <v>200</v>
      </c>
      <c r="H34">
        <v>70</v>
      </c>
      <c r="I34">
        <v>70</v>
      </c>
      <c r="J34">
        <v>0.41</v>
      </c>
      <c r="K34">
        <v>1</v>
      </c>
      <c r="L34">
        <v>0.1</v>
      </c>
      <c r="M34">
        <v>50</v>
      </c>
      <c r="N34">
        <v>2</v>
      </c>
      <c r="O34" t="s">
        <v>22</v>
      </c>
    </row>
    <row r="35" spans="1:15">
      <c r="A35" t="str">
        <f>Hyperlink("https://www.diodes.com/part/view/BAS70-05T","BAS70-05T")</f>
        <v>BAS70-05T</v>
      </c>
      <c r="B35" t="str">
        <f>Hyperlink("https://www.diodes.com/assets/Datasheets/BAS70T_-04T_-05T_-06T.pdf","BAS70-05T Datasheet")</f>
        <v>BAS70-05T Datasheet</v>
      </c>
      <c r="C35" t="s">
        <v>20</v>
      </c>
      <c r="D35" t="s">
        <v>16</v>
      </c>
      <c r="E35" t="s">
        <v>17</v>
      </c>
      <c r="F35" t="s">
        <v>26</v>
      </c>
      <c r="G35">
        <v>150</v>
      </c>
      <c r="H35">
        <v>70</v>
      </c>
      <c r="I35">
        <v>70</v>
      </c>
      <c r="J35">
        <v>0.41</v>
      </c>
      <c r="K35">
        <v>1</v>
      </c>
      <c r="L35">
        <v>0.1</v>
      </c>
      <c r="M35">
        <v>50</v>
      </c>
      <c r="N35">
        <v>2</v>
      </c>
      <c r="O35" t="s">
        <v>25</v>
      </c>
    </row>
    <row r="36" spans="1:15">
      <c r="A36" t="str">
        <f>Hyperlink("https://www.diodes.com/part/view/BAS70-06","BAS70-06")</f>
        <v>BAS70-06</v>
      </c>
      <c r="B36" t="str">
        <f>Hyperlink("https://www.diodes.com/assets/Datasheets/BAS70_-04_-05_-06.pdf","BAS70-06 Datasheet")</f>
        <v>BAS70-06 Datasheet</v>
      </c>
      <c r="C36" t="s">
        <v>20</v>
      </c>
      <c r="D36" t="s">
        <v>16</v>
      </c>
      <c r="E36" t="s">
        <v>17</v>
      </c>
      <c r="F36" t="s">
        <v>27</v>
      </c>
      <c r="G36">
        <v>200</v>
      </c>
      <c r="H36">
        <v>70</v>
      </c>
      <c r="I36">
        <v>70</v>
      </c>
      <c r="J36">
        <v>0.41</v>
      </c>
      <c r="K36">
        <v>1</v>
      </c>
      <c r="L36">
        <v>0.1</v>
      </c>
      <c r="M36">
        <v>50</v>
      </c>
      <c r="N36">
        <v>2</v>
      </c>
      <c r="O36" t="s">
        <v>22</v>
      </c>
    </row>
    <row r="37" spans="1:15">
      <c r="A37" t="str">
        <f>Hyperlink("https://www.diodes.com/part/view/BAS70-06T","BAS70-06T")</f>
        <v>BAS70-06T</v>
      </c>
      <c r="B37" t="str">
        <f>Hyperlink("https://www.diodes.com/assets/Datasheets/BAS70T_-04T_-05T_-06T.pdf","BAS70-06T Datasheet")</f>
        <v>BAS70-06T Datasheet</v>
      </c>
      <c r="C37" t="s">
        <v>20</v>
      </c>
      <c r="D37" t="s">
        <v>16</v>
      </c>
      <c r="E37" t="s">
        <v>17</v>
      </c>
      <c r="F37" t="s">
        <v>27</v>
      </c>
      <c r="G37">
        <v>150</v>
      </c>
      <c r="H37">
        <v>70</v>
      </c>
      <c r="I37">
        <v>70</v>
      </c>
      <c r="J37">
        <v>0.41</v>
      </c>
      <c r="K37">
        <v>1</v>
      </c>
      <c r="L37">
        <v>0.1</v>
      </c>
      <c r="M37">
        <v>50</v>
      </c>
      <c r="N37">
        <v>2</v>
      </c>
      <c r="O37" t="s">
        <v>25</v>
      </c>
    </row>
    <row r="38" spans="1:15">
      <c r="A38" t="str">
        <f>Hyperlink("https://www.diodes.com/part/view/BAS70BRW","BAS70BRW")</f>
        <v>BAS70BRW</v>
      </c>
      <c r="B38" t="str">
        <f>Hyperlink("https://www.diodes.com/assets/Datasheets/BAS70TW_DW-04_DW-05_DW-06_BRW.pdf","BAS70BRW Datasheet")</f>
        <v>BAS70BRW Datasheet</v>
      </c>
      <c r="C38" t="s">
        <v>20</v>
      </c>
      <c r="D38" t="s">
        <v>16</v>
      </c>
      <c r="E38" t="s">
        <v>17</v>
      </c>
      <c r="F38" t="s">
        <v>28</v>
      </c>
      <c r="G38">
        <v>200</v>
      </c>
      <c r="H38">
        <v>70</v>
      </c>
      <c r="I38">
        <v>70</v>
      </c>
      <c r="J38">
        <v>0.41</v>
      </c>
      <c r="K38">
        <v>1</v>
      </c>
      <c r="L38">
        <v>0.1</v>
      </c>
      <c r="M38">
        <v>50</v>
      </c>
      <c r="N38">
        <v>2</v>
      </c>
      <c r="O38" t="s">
        <v>39</v>
      </c>
    </row>
    <row r="39" spans="1:15">
      <c r="A39" t="str">
        <f>Hyperlink("https://www.diodes.com/part/view/BAS70DW-04","BAS70DW-04")</f>
        <v>BAS70DW-04</v>
      </c>
      <c r="B39" t="str">
        <f>Hyperlink("https://www.diodes.com/assets/Datasheets/BAS70TW_DW-04_DW-05_DW-06_BRW.pdf","BAS70DW-04 Datasheet")</f>
        <v>BAS70DW-04 Datasheet</v>
      </c>
      <c r="C39" t="s">
        <v>20</v>
      </c>
      <c r="D39" t="s">
        <v>16</v>
      </c>
      <c r="E39" t="s">
        <v>17</v>
      </c>
      <c r="F39" t="s">
        <v>30</v>
      </c>
      <c r="G39">
        <v>200</v>
      </c>
      <c r="H39">
        <v>70</v>
      </c>
      <c r="I39">
        <v>70</v>
      </c>
      <c r="J39">
        <v>0.41</v>
      </c>
      <c r="K39">
        <v>1</v>
      </c>
      <c r="L39">
        <v>0.1</v>
      </c>
      <c r="M39">
        <v>50</v>
      </c>
      <c r="N39">
        <v>2</v>
      </c>
      <c r="O39" t="s">
        <v>39</v>
      </c>
    </row>
    <row r="40" spans="1:15">
      <c r="A40" t="str">
        <f>Hyperlink("https://www.diodes.com/part/view/BAS70DW-04Q","BAS70DW-04Q")</f>
        <v>BAS70DW-04Q</v>
      </c>
      <c r="B40" t="str">
        <f>Hyperlink("https://www.diodes.com/assets/Datasheets/BAS70TWQ_BAS70DW-04Q.pdf","BAS70DW BAS70DW Datasheet")</f>
        <v>BAS70DW BAS70DW Datasheet</v>
      </c>
      <c r="C40" t="s">
        <v>40</v>
      </c>
      <c r="D40" t="s">
        <v>16</v>
      </c>
      <c r="E40" t="s">
        <v>24</v>
      </c>
      <c r="F40" t="s">
        <v>30</v>
      </c>
      <c r="G40">
        <v>200</v>
      </c>
      <c r="H40">
        <v>70</v>
      </c>
      <c r="I40">
        <v>70</v>
      </c>
      <c r="J40">
        <v>0.41</v>
      </c>
      <c r="K40">
        <v>1</v>
      </c>
      <c r="L40">
        <v>0.1</v>
      </c>
      <c r="M40">
        <v>50</v>
      </c>
      <c r="N40">
        <v>2</v>
      </c>
      <c r="O40" t="s">
        <v>39</v>
      </c>
    </row>
    <row r="41" spans="1:15">
      <c r="A41" t="str">
        <f>Hyperlink("https://www.diodes.com/part/view/BAS70DW-05","BAS70DW-05")</f>
        <v>BAS70DW-05</v>
      </c>
      <c r="B41" t="str">
        <f>Hyperlink("https://www.diodes.com/assets/Datasheets/BAS70TW_DW-04_DW-05_DW-06_BRW.pdf","BAS70DW-05 Datasheet")</f>
        <v>BAS70DW-05 Datasheet</v>
      </c>
      <c r="C41" t="s">
        <v>20</v>
      </c>
      <c r="D41" t="s">
        <v>16</v>
      </c>
      <c r="E41" t="s">
        <v>17</v>
      </c>
      <c r="F41" t="s">
        <v>31</v>
      </c>
      <c r="G41">
        <v>200</v>
      </c>
      <c r="H41">
        <v>70</v>
      </c>
      <c r="I41">
        <v>70</v>
      </c>
      <c r="J41">
        <v>0.41</v>
      </c>
      <c r="K41">
        <v>1</v>
      </c>
      <c r="L41">
        <v>0.1</v>
      </c>
      <c r="M41">
        <v>50</v>
      </c>
      <c r="N41">
        <v>2</v>
      </c>
      <c r="O41" t="s">
        <v>39</v>
      </c>
    </row>
    <row r="42" spans="1:15">
      <c r="A42" t="str">
        <f>Hyperlink("https://www.diodes.com/part/view/BAS70DW-05Q-7-F","BAS70DW-05Q-7-F")</f>
        <v>BAS70DW-05Q-7-F</v>
      </c>
      <c r="B42" t="str">
        <f>Hyperlink("https://www.diodes.com/assets/Datasheets/BAS70TW_DW-04_DW-05_DW-06_BRW.pdf","BAS70DW-05Q-7-F Datasheet")</f>
        <v>BAS70DW-05Q-7-F Datasheet</v>
      </c>
      <c r="C42" t="s">
        <v>40</v>
      </c>
      <c r="D42" t="s">
        <v>16</v>
      </c>
      <c r="E42" t="s">
        <v>24</v>
      </c>
      <c r="F42" t="s">
        <v>31</v>
      </c>
      <c r="G42">
        <v>200</v>
      </c>
      <c r="H42">
        <v>70</v>
      </c>
      <c r="I42">
        <v>70</v>
      </c>
      <c r="J42">
        <v>0.41</v>
      </c>
      <c r="K42">
        <v>1</v>
      </c>
      <c r="L42">
        <v>0.1</v>
      </c>
      <c r="M42">
        <v>50</v>
      </c>
      <c r="N42">
        <v>2</v>
      </c>
      <c r="O42" t="s">
        <v>39</v>
      </c>
    </row>
    <row r="43" spans="1:15">
      <c r="A43" t="str">
        <f>Hyperlink("https://www.diodes.com/part/view/BAS70DW-06","BAS70DW-06")</f>
        <v>BAS70DW-06</v>
      </c>
      <c r="B43" t="str">
        <f>Hyperlink("https://www.diodes.com/assets/Datasheets/BAS70TW_DW-04_DW-05_DW-06_BRW.pdf","BAS70DW-06 Datasheet")</f>
        <v>BAS70DW-06 Datasheet</v>
      </c>
      <c r="C43" t="s">
        <v>20</v>
      </c>
      <c r="D43" t="s">
        <v>16</v>
      </c>
      <c r="E43" t="s">
        <v>17</v>
      </c>
      <c r="F43" t="s">
        <v>32</v>
      </c>
      <c r="G43">
        <v>200</v>
      </c>
      <c r="H43">
        <v>70</v>
      </c>
      <c r="I43">
        <v>70</v>
      </c>
      <c r="J43">
        <v>0.41</v>
      </c>
      <c r="K43">
        <v>1</v>
      </c>
      <c r="L43">
        <v>0.1</v>
      </c>
      <c r="M43">
        <v>50</v>
      </c>
      <c r="N43">
        <v>2</v>
      </c>
      <c r="O43" t="s">
        <v>39</v>
      </c>
    </row>
    <row r="44" spans="1:15">
      <c r="A44" t="str">
        <f>Hyperlink("https://www.diodes.com/part/view/BAS70JW","BAS70JW")</f>
        <v>BAS70JW</v>
      </c>
      <c r="B44" t="str">
        <f>Hyperlink("https://www.diodes.com/assets/Datasheets/ds30188.pdf","BAS70JW Datasheet")</f>
        <v>BAS70JW Datasheet</v>
      </c>
      <c r="C44" t="s">
        <v>20</v>
      </c>
      <c r="D44" t="s">
        <v>16</v>
      </c>
      <c r="E44" t="s">
        <v>17</v>
      </c>
      <c r="F44" t="s">
        <v>41</v>
      </c>
      <c r="G44">
        <v>200</v>
      </c>
      <c r="H44">
        <v>70</v>
      </c>
      <c r="I44">
        <v>70</v>
      </c>
      <c r="J44">
        <v>0.41</v>
      </c>
      <c r="K44">
        <v>1</v>
      </c>
      <c r="L44">
        <v>0.1</v>
      </c>
      <c r="M44">
        <v>50</v>
      </c>
      <c r="N44">
        <v>2</v>
      </c>
      <c r="O44" t="s">
        <v>39</v>
      </c>
    </row>
    <row r="45" spans="1:15">
      <c r="A45" t="str">
        <f>Hyperlink("https://www.diodes.com/part/view/BAS70LP","BAS70LP")</f>
        <v>BAS70LP</v>
      </c>
      <c r="B45" t="str">
        <f>Hyperlink("https://www.diodes.com/assets/Datasheets/BAS70LP.pdf","BAS70LP Datasheet")</f>
        <v>BAS70LP Datasheet</v>
      </c>
      <c r="C45" t="s">
        <v>20</v>
      </c>
      <c r="D45" t="s">
        <v>16</v>
      </c>
      <c r="E45" t="s">
        <v>17</v>
      </c>
      <c r="F45" t="s">
        <v>18</v>
      </c>
      <c r="G45">
        <v>430</v>
      </c>
      <c r="H45">
        <v>70</v>
      </c>
      <c r="I45">
        <v>70</v>
      </c>
      <c r="J45">
        <v>0.42</v>
      </c>
      <c r="K45">
        <v>1</v>
      </c>
      <c r="L45">
        <v>10</v>
      </c>
      <c r="M45">
        <v>70</v>
      </c>
      <c r="N45">
        <v>1</v>
      </c>
      <c r="O45" t="s">
        <v>33</v>
      </c>
    </row>
    <row r="46" spans="1:15">
      <c r="A46" t="str">
        <f>Hyperlink("https://www.diodes.com/part/view/BAS70Q","BAS70Q")</f>
        <v>BAS70Q</v>
      </c>
      <c r="B46" t="str">
        <f>Hyperlink("https://www.diodes.com/assets/Datasheets/BAS70Q.pdf","BAS70Q Datasheet")</f>
        <v>BAS70Q Datasheet</v>
      </c>
      <c r="C46" t="s">
        <v>15</v>
      </c>
      <c r="D46" t="s">
        <v>16</v>
      </c>
      <c r="E46" t="s">
        <v>24</v>
      </c>
      <c r="F46" t="s">
        <v>18</v>
      </c>
      <c r="G46">
        <v>200</v>
      </c>
      <c r="H46">
        <v>70</v>
      </c>
      <c r="I46">
        <v>70</v>
      </c>
      <c r="J46">
        <v>0.41</v>
      </c>
      <c r="K46">
        <v>1</v>
      </c>
      <c r="L46">
        <v>0.1</v>
      </c>
      <c r="M46">
        <v>50</v>
      </c>
      <c r="N46">
        <v>2</v>
      </c>
      <c r="O46" t="s">
        <v>22</v>
      </c>
    </row>
    <row r="47" spans="1:15">
      <c r="A47" t="str">
        <f>Hyperlink("https://www.diodes.com/part/view/BAS70T","BAS70T")</f>
        <v>BAS70T</v>
      </c>
      <c r="B47" t="str">
        <f>Hyperlink("https://www.diodes.com/assets/Datasheets/BAS70T_-04T_-05T_-06T.pdf","BAS70T Datasheet")</f>
        <v>BAS70T Datasheet</v>
      </c>
      <c r="C47" t="s">
        <v>20</v>
      </c>
      <c r="D47" t="s">
        <v>16</v>
      </c>
      <c r="E47" t="s">
        <v>17</v>
      </c>
      <c r="F47" t="s">
        <v>18</v>
      </c>
      <c r="G47">
        <v>150</v>
      </c>
      <c r="H47">
        <v>70</v>
      </c>
      <c r="I47">
        <v>70</v>
      </c>
      <c r="J47">
        <v>0.41</v>
      </c>
      <c r="K47">
        <v>1</v>
      </c>
      <c r="L47">
        <v>0.1</v>
      </c>
      <c r="M47">
        <v>50</v>
      </c>
      <c r="N47">
        <v>2</v>
      </c>
      <c r="O47" t="s">
        <v>25</v>
      </c>
    </row>
    <row r="48" spans="1:15">
      <c r="A48" t="str">
        <f>Hyperlink("https://www.diodes.com/part/view/BAS70TW","BAS70TW")</f>
        <v>BAS70TW</v>
      </c>
      <c r="B48" t="str">
        <f>Hyperlink("https://www.diodes.com/assets/Datasheets/BAS70TW_DW-04_DW-05_DW-06_BRW.pdf","BAS70TW Datasheet")</f>
        <v>BAS70TW Datasheet</v>
      </c>
      <c r="C48" t="s">
        <v>20</v>
      </c>
      <c r="D48" t="s">
        <v>16</v>
      </c>
      <c r="E48" t="s">
        <v>17</v>
      </c>
      <c r="F48" t="s">
        <v>34</v>
      </c>
      <c r="G48">
        <v>200</v>
      </c>
      <c r="H48">
        <v>70</v>
      </c>
      <c r="I48">
        <v>70</v>
      </c>
      <c r="J48">
        <v>0.41</v>
      </c>
      <c r="K48">
        <v>1</v>
      </c>
      <c r="L48">
        <v>0.1</v>
      </c>
      <c r="M48">
        <v>50</v>
      </c>
      <c r="N48" t="s">
        <v>42</v>
      </c>
      <c r="O48" t="s">
        <v>39</v>
      </c>
    </row>
    <row r="49" spans="1:15">
      <c r="A49" t="str">
        <f>Hyperlink("https://www.diodes.com/part/view/BAS70TWQ","BAS70TWQ")</f>
        <v>BAS70TWQ</v>
      </c>
      <c r="B49" t="str">
        <f>Hyperlink("https://www.diodes.com/assets/Datasheets/BAS70TWQ_BAS70DW-04Q.pdf","BAS70DW BAS70DW Datasheet")</f>
        <v>BAS70DW BAS70DW Datasheet</v>
      </c>
      <c r="C49" t="s">
        <v>40</v>
      </c>
      <c r="D49" t="s">
        <v>16</v>
      </c>
      <c r="E49" t="s">
        <v>24</v>
      </c>
      <c r="F49" t="s">
        <v>34</v>
      </c>
      <c r="G49">
        <v>200</v>
      </c>
      <c r="H49">
        <v>70</v>
      </c>
      <c r="I49">
        <v>70</v>
      </c>
      <c r="J49">
        <v>0.41</v>
      </c>
      <c r="K49">
        <v>1</v>
      </c>
      <c r="L49">
        <v>0.1</v>
      </c>
      <c r="M49">
        <v>50</v>
      </c>
      <c r="N49">
        <v>2</v>
      </c>
      <c r="O49" t="s">
        <v>39</v>
      </c>
    </row>
    <row r="50" spans="1:15">
      <c r="A50" t="str">
        <f>Hyperlink("https://www.diodes.com/part/view/BAS70W","BAS70W")</f>
        <v>BAS70W</v>
      </c>
      <c r="B50" t="str">
        <f>Hyperlink("https://www.diodes.com/assets/Datasheets/BAS70W_-04_-05_-06.pdf","BAS70W Datasheet")</f>
        <v>BAS70W Datasheet</v>
      </c>
      <c r="C50" t="s">
        <v>20</v>
      </c>
      <c r="D50" t="s">
        <v>16</v>
      </c>
      <c r="E50" t="s">
        <v>17</v>
      </c>
      <c r="F50" t="s">
        <v>18</v>
      </c>
      <c r="G50">
        <v>200</v>
      </c>
      <c r="H50">
        <v>70</v>
      </c>
      <c r="I50">
        <v>70</v>
      </c>
      <c r="J50">
        <v>0.41</v>
      </c>
      <c r="K50">
        <v>1</v>
      </c>
      <c r="L50">
        <v>0.1</v>
      </c>
      <c r="M50">
        <v>50</v>
      </c>
      <c r="N50" t="s">
        <v>42</v>
      </c>
      <c r="O50" t="s">
        <v>37</v>
      </c>
    </row>
    <row r="51" spans="1:15">
      <c r="A51" t="str">
        <f>Hyperlink("https://www.diodes.com/part/view/BAS70W-04","BAS70W-04")</f>
        <v>BAS70W-04</v>
      </c>
      <c r="B51" t="str">
        <f>Hyperlink("https://www.diodes.com/assets/Datasheets/BAS70W_-04_-05_-06.pdf","BAS70W-04 Datasheet")</f>
        <v>BAS70W-04 Datasheet</v>
      </c>
      <c r="C51" t="s">
        <v>20</v>
      </c>
      <c r="D51" t="s">
        <v>16</v>
      </c>
      <c r="E51" t="s">
        <v>17</v>
      </c>
      <c r="F51" t="s">
        <v>23</v>
      </c>
      <c r="G51">
        <v>200</v>
      </c>
      <c r="H51">
        <v>70</v>
      </c>
      <c r="I51">
        <v>70</v>
      </c>
      <c r="J51">
        <v>0.41</v>
      </c>
      <c r="K51">
        <v>1</v>
      </c>
      <c r="L51">
        <v>0.1</v>
      </c>
      <c r="M51">
        <v>50</v>
      </c>
      <c r="N51" t="s">
        <v>42</v>
      </c>
      <c r="O51" t="s">
        <v>37</v>
      </c>
    </row>
    <row r="52" spans="1:15">
      <c r="A52" t="str">
        <f>Hyperlink("https://www.diodes.com/part/view/BAS70W-04Q-7-F","BAS70W-04Q-7-F")</f>
        <v>BAS70W-04Q-7-F</v>
      </c>
      <c r="B52" t="str">
        <f>Hyperlink("https://www.diodes.com/assets/Datasheets/BAS70WQ_-04Q_-05Q_-06Q.pdf","BAS70W-04Q-7-F Datasheet")</f>
        <v>BAS70W-04Q-7-F Datasheet</v>
      </c>
      <c r="C52" t="s">
        <v>15</v>
      </c>
      <c r="D52" t="s">
        <v>16</v>
      </c>
      <c r="E52" t="s">
        <v>24</v>
      </c>
      <c r="F52" t="s">
        <v>23</v>
      </c>
      <c r="G52">
        <v>200</v>
      </c>
      <c r="H52">
        <v>70</v>
      </c>
      <c r="I52">
        <v>70</v>
      </c>
      <c r="J52">
        <v>0.41</v>
      </c>
      <c r="K52">
        <v>1</v>
      </c>
      <c r="L52">
        <v>0.1</v>
      </c>
      <c r="M52">
        <v>50</v>
      </c>
      <c r="O52" t="s">
        <v>37</v>
      </c>
    </row>
    <row r="53" spans="1:15">
      <c r="A53" t="str">
        <f>Hyperlink("https://www.diodes.com/part/view/BAS70W-05","BAS70W-05")</f>
        <v>BAS70W-05</v>
      </c>
      <c r="B53" t="str">
        <f>Hyperlink("https://www.diodes.com/assets/Datasheets/BAS70W_-04_-05_-06.pdf","BAS70W-05 Datasheet")</f>
        <v>BAS70W-05 Datasheet</v>
      </c>
      <c r="C53" t="s">
        <v>20</v>
      </c>
      <c r="D53" t="s">
        <v>16</v>
      </c>
      <c r="E53" t="s">
        <v>17</v>
      </c>
      <c r="F53" t="s">
        <v>26</v>
      </c>
      <c r="G53">
        <v>200</v>
      </c>
      <c r="H53">
        <v>70</v>
      </c>
      <c r="I53">
        <v>70</v>
      </c>
      <c r="J53">
        <v>0.41</v>
      </c>
      <c r="K53">
        <v>1</v>
      </c>
      <c r="L53">
        <v>0.1</v>
      </c>
      <c r="M53">
        <v>50</v>
      </c>
      <c r="N53">
        <v>2</v>
      </c>
      <c r="O53" t="s">
        <v>37</v>
      </c>
    </row>
    <row r="54" spans="1:15">
      <c r="A54" t="str">
        <f>Hyperlink("https://www.diodes.com/part/view/BAS70W-05Q","BAS70W-05Q")</f>
        <v>BAS70W-05Q</v>
      </c>
      <c r="B54" t="str">
        <f>Hyperlink("https://www.diodes.com/assets/Datasheets/BAS70WQ_-04Q_-05Q_-06Q.pdf","BAS70W-05Q Datasheet")</f>
        <v>BAS70W-05Q Datasheet</v>
      </c>
      <c r="C54" t="s">
        <v>15</v>
      </c>
      <c r="D54" t="s">
        <v>16</v>
      </c>
      <c r="E54" t="s">
        <v>24</v>
      </c>
      <c r="F54" t="s">
        <v>26</v>
      </c>
      <c r="G54">
        <v>200</v>
      </c>
      <c r="H54">
        <v>70</v>
      </c>
      <c r="I54">
        <v>70</v>
      </c>
      <c r="J54">
        <v>0.41</v>
      </c>
      <c r="K54">
        <v>1</v>
      </c>
      <c r="L54">
        <v>0.1</v>
      </c>
      <c r="M54">
        <v>50</v>
      </c>
      <c r="N54">
        <v>2</v>
      </c>
      <c r="O54" t="s">
        <v>37</v>
      </c>
    </row>
    <row r="55" spans="1:15">
      <c r="A55" t="str">
        <f>Hyperlink("https://www.diodes.com/part/view/BAS70W-06","BAS70W-06")</f>
        <v>BAS70W-06</v>
      </c>
      <c r="B55" t="str">
        <f>Hyperlink("https://www.diodes.com/assets/Datasheets/BAS70W_-04_-05_-06.pdf","BAS70W-06 Datasheet")</f>
        <v>BAS70W-06 Datasheet</v>
      </c>
      <c r="C55" t="s">
        <v>20</v>
      </c>
      <c r="D55" t="s">
        <v>16</v>
      </c>
      <c r="E55" t="s">
        <v>17</v>
      </c>
      <c r="F55" t="s">
        <v>27</v>
      </c>
      <c r="G55">
        <v>200</v>
      </c>
      <c r="H55">
        <v>70</v>
      </c>
      <c r="I55">
        <v>70</v>
      </c>
      <c r="J55">
        <v>0.41</v>
      </c>
      <c r="K55">
        <v>1</v>
      </c>
      <c r="L55">
        <v>0.1</v>
      </c>
      <c r="M55">
        <v>50</v>
      </c>
      <c r="N55">
        <v>2</v>
      </c>
      <c r="O55" t="s">
        <v>37</v>
      </c>
    </row>
    <row r="56" spans="1:15">
      <c r="A56" t="str">
        <f>Hyperlink("https://www.diodes.com/part/view/BAS70W-06Q","BAS70W-06Q")</f>
        <v>BAS70W-06Q</v>
      </c>
      <c r="B56" t="str">
        <f>Hyperlink("https://www.diodes.com/assets/Datasheets/BAS70WQ_-04Q_-05Q_-06Q.pdf","BAS70W-06Q Datasheet")</f>
        <v>BAS70W-06Q Datasheet</v>
      </c>
      <c r="D56" t="s">
        <v>16</v>
      </c>
      <c r="E56" t="s">
        <v>24</v>
      </c>
      <c r="F56" t="s">
        <v>27</v>
      </c>
      <c r="G56">
        <v>200</v>
      </c>
      <c r="H56">
        <v>70</v>
      </c>
      <c r="I56">
        <v>70</v>
      </c>
      <c r="J56">
        <v>0.41</v>
      </c>
      <c r="K56">
        <v>1</v>
      </c>
      <c r="L56">
        <v>0.1</v>
      </c>
      <c r="M56">
        <v>50</v>
      </c>
      <c r="N56">
        <v>2</v>
      </c>
      <c r="O56" t="s">
        <v>37</v>
      </c>
    </row>
    <row r="57" spans="1:15">
      <c r="A57" t="str">
        <f>Hyperlink("https://www.diodes.com/part/view/BAS70WQ","BAS70WQ")</f>
        <v>BAS70WQ</v>
      </c>
      <c r="B57" t="str">
        <f>Hyperlink("https://www.diodes.com/assets/Datasheets/BAS70WQ_-04Q_-05Q_-06Q.pdf","BAS70WQ Datasheet")</f>
        <v>BAS70WQ Datasheet</v>
      </c>
      <c r="C57" t="s">
        <v>15</v>
      </c>
      <c r="D57" t="s">
        <v>16</v>
      </c>
      <c r="E57" t="s">
        <v>24</v>
      </c>
      <c r="F57" t="s">
        <v>18</v>
      </c>
      <c r="G57">
        <v>200</v>
      </c>
      <c r="H57">
        <v>70</v>
      </c>
      <c r="I57">
        <v>100</v>
      </c>
      <c r="J57">
        <v>0.41</v>
      </c>
      <c r="K57">
        <v>1</v>
      </c>
      <c r="L57">
        <v>0.1</v>
      </c>
      <c r="M57">
        <v>50</v>
      </c>
      <c r="N57">
        <v>2</v>
      </c>
      <c r="O57" t="s">
        <v>37</v>
      </c>
    </row>
    <row r="58" spans="1:15">
      <c r="A58" t="str">
        <f>Hyperlink("https://www.diodes.com/part/view/BAT40V","BAT40V")</f>
        <v>BAT40V</v>
      </c>
      <c r="B58" t="str">
        <f>Hyperlink("https://www.diodes.com/assets/Datasheets/ds30533.pdf","BAT40V Datasheet")</f>
        <v>BAT40V Datasheet</v>
      </c>
      <c r="C58" t="s">
        <v>20</v>
      </c>
      <c r="D58" t="s">
        <v>16</v>
      </c>
      <c r="E58" t="s">
        <v>17</v>
      </c>
      <c r="F58" t="s">
        <v>41</v>
      </c>
      <c r="G58">
        <v>150</v>
      </c>
      <c r="H58">
        <v>40</v>
      </c>
      <c r="I58">
        <v>200</v>
      </c>
      <c r="J58">
        <v>0.33</v>
      </c>
      <c r="K58">
        <v>2</v>
      </c>
      <c r="L58">
        <v>0.5</v>
      </c>
      <c r="M58">
        <v>25</v>
      </c>
      <c r="N58">
        <v>10</v>
      </c>
      <c r="O58" t="s">
        <v>36</v>
      </c>
    </row>
    <row r="59" spans="1:15">
      <c r="A59" t="str">
        <f>Hyperlink("https://www.diodes.com/part/view/BAT42W","BAT42W")</f>
        <v>BAT42W</v>
      </c>
      <c r="B59" t="str">
        <f>Hyperlink("https://www.diodes.com/assets/Datasheets/BAT42W_BAT43W.pdf","BAT42W Datasheet")</f>
        <v>BAT42W Datasheet</v>
      </c>
      <c r="C59" t="s">
        <v>20</v>
      </c>
      <c r="D59" t="s">
        <v>16</v>
      </c>
      <c r="E59" t="s">
        <v>17</v>
      </c>
      <c r="F59" t="s">
        <v>18</v>
      </c>
      <c r="G59">
        <v>200</v>
      </c>
      <c r="H59">
        <v>30</v>
      </c>
      <c r="I59">
        <v>200</v>
      </c>
      <c r="J59">
        <v>0.33</v>
      </c>
      <c r="K59">
        <v>2</v>
      </c>
      <c r="L59">
        <v>0.5</v>
      </c>
      <c r="M59">
        <v>25</v>
      </c>
      <c r="N59">
        <v>10</v>
      </c>
      <c r="O59" t="s">
        <v>19</v>
      </c>
    </row>
    <row r="60" spans="1:15">
      <c r="A60" t="str">
        <f>Hyperlink("https://www.diodes.com/part/view/BAT42WS","BAT42WS")</f>
        <v>BAT42WS</v>
      </c>
      <c r="B60" t="str">
        <f>Hyperlink("https://www.diodes.com/assets/Datasheets/ds30100.pdf","BAT42WS Datasheet")</f>
        <v>BAT42WS Datasheet</v>
      </c>
      <c r="C60" t="s">
        <v>20</v>
      </c>
      <c r="D60" t="s">
        <v>16</v>
      </c>
      <c r="E60" t="s">
        <v>17</v>
      </c>
      <c r="F60" t="s">
        <v>18</v>
      </c>
      <c r="G60">
        <v>200</v>
      </c>
      <c r="H60">
        <v>30</v>
      </c>
      <c r="I60">
        <v>200</v>
      </c>
      <c r="J60">
        <v>0.33</v>
      </c>
      <c r="K60">
        <v>2</v>
      </c>
      <c r="L60">
        <v>0.5</v>
      </c>
      <c r="M60">
        <v>25</v>
      </c>
      <c r="N60">
        <v>10</v>
      </c>
      <c r="O60" t="s">
        <v>21</v>
      </c>
    </row>
    <row r="61" spans="1:15">
      <c r="A61" t="str">
        <f>Hyperlink("https://www.diodes.com/part/view/BAT43W","BAT43W")</f>
        <v>BAT43W</v>
      </c>
      <c r="B61" t="str">
        <f>Hyperlink("https://www.diodes.com/assets/Datasheets/BAT42W_BAT43W.pdf","BAT43W Datasheet")</f>
        <v>BAT43W Datasheet</v>
      </c>
      <c r="C61" t="s">
        <v>20</v>
      </c>
      <c r="D61" t="s">
        <v>16</v>
      </c>
      <c r="E61" t="s">
        <v>17</v>
      </c>
      <c r="F61" t="s">
        <v>18</v>
      </c>
      <c r="G61">
        <v>200</v>
      </c>
      <c r="H61">
        <v>30</v>
      </c>
      <c r="I61">
        <v>200</v>
      </c>
      <c r="J61">
        <v>0.33</v>
      </c>
      <c r="K61">
        <v>2</v>
      </c>
      <c r="L61">
        <v>0.5</v>
      </c>
      <c r="M61">
        <v>25</v>
      </c>
      <c r="N61">
        <v>10</v>
      </c>
      <c r="O61" t="s">
        <v>19</v>
      </c>
    </row>
    <row r="62" spans="1:15">
      <c r="A62" t="str">
        <f>Hyperlink("https://www.diodes.com/part/view/BAT43WS","BAT43WS")</f>
        <v>BAT43WS</v>
      </c>
      <c r="B62" t="str">
        <f>Hyperlink("https://www.diodes.com/assets/Datasheets/ds30100.pdf","BAT43WS Datasheet")</f>
        <v>BAT43WS Datasheet</v>
      </c>
      <c r="C62" t="s">
        <v>20</v>
      </c>
      <c r="D62" t="s">
        <v>16</v>
      </c>
      <c r="E62" t="s">
        <v>17</v>
      </c>
      <c r="F62" t="s">
        <v>18</v>
      </c>
      <c r="G62">
        <v>200</v>
      </c>
      <c r="H62">
        <v>30</v>
      </c>
      <c r="I62">
        <v>200</v>
      </c>
      <c r="J62">
        <v>0.33</v>
      </c>
      <c r="K62">
        <v>2</v>
      </c>
      <c r="L62">
        <v>0.5</v>
      </c>
      <c r="M62">
        <v>25</v>
      </c>
      <c r="N62">
        <v>10</v>
      </c>
      <c r="O62" t="s">
        <v>21</v>
      </c>
    </row>
    <row r="63" spans="1:15">
      <c r="A63" t="str">
        <f>Hyperlink("https://www.diodes.com/part/view/BAT46W","BAT46W")</f>
        <v>BAT46W</v>
      </c>
      <c r="B63" t="str">
        <f>Hyperlink("https://www.diodes.com/assets/Datasheets/BAT46W.pdf","BAT46W Datasheet")</f>
        <v>BAT46W Datasheet</v>
      </c>
      <c r="C63" t="s">
        <v>20</v>
      </c>
      <c r="D63" t="s">
        <v>16</v>
      </c>
      <c r="E63" t="s">
        <v>17</v>
      </c>
      <c r="F63" t="s">
        <v>18</v>
      </c>
      <c r="G63">
        <v>200</v>
      </c>
      <c r="H63">
        <v>100</v>
      </c>
      <c r="I63">
        <v>150</v>
      </c>
      <c r="J63">
        <v>0.45</v>
      </c>
      <c r="K63">
        <v>10</v>
      </c>
      <c r="L63">
        <v>5</v>
      </c>
      <c r="M63">
        <v>75</v>
      </c>
      <c r="N63">
        <v>6</v>
      </c>
      <c r="O63" t="s">
        <v>19</v>
      </c>
    </row>
    <row r="64" spans="1:15">
      <c r="A64" t="str">
        <f>Hyperlink("https://www.diodes.com/part/view/BAT46WQ","BAT46WQ")</f>
        <v>BAT46WQ</v>
      </c>
      <c r="B64" t="str">
        <f>Hyperlink("https://www.diodes.com/assets/Datasheets/BAT46WQ.pdf","BAT46WQ Datasheet")</f>
        <v>BAT46WQ Datasheet</v>
      </c>
      <c r="C64" t="s">
        <v>15</v>
      </c>
      <c r="D64" t="s">
        <v>16</v>
      </c>
      <c r="E64" t="s">
        <v>24</v>
      </c>
      <c r="F64" t="s">
        <v>18</v>
      </c>
      <c r="G64">
        <v>200</v>
      </c>
      <c r="H64">
        <v>100</v>
      </c>
      <c r="I64">
        <v>150</v>
      </c>
      <c r="J64">
        <v>0.45</v>
      </c>
      <c r="K64">
        <v>10</v>
      </c>
      <c r="L64">
        <v>2</v>
      </c>
      <c r="M64">
        <v>75</v>
      </c>
      <c r="N64">
        <v>12</v>
      </c>
      <c r="O64" t="s">
        <v>19</v>
      </c>
    </row>
    <row r="65" spans="1:15">
      <c r="A65" t="str">
        <f>Hyperlink("https://www.diodes.com/part/view/BAT54","BAT54")</f>
        <v>BAT54</v>
      </c>
      <c r="B65" t="str">
        <f>Hyperlink("https://www.diodes.com/assets/Datasheets/BAT54_A_C_S.pdf","BAT54 Datasheet")</f>
        <v>BAT54 Datasheet</v>
      </c>
      <c r="C65" t="s">
        <v>20</v>
      </c>
      <c r="D65" t="s">
        <v>16</v>
      </c>
      <c r="E65" t="s">
        <v>17</v>
      </c>
      <c r="F65" t="s">
        <v>18</v>
      </c>
      <c r="G65">
        <v>330</v>
      </c>
      <c r="H65">
        <v>30</v>
      </c>
      <c r="I65">
        <v>200</v>
      </c>
      <c r="J65">
        <v>0.32</v>
      </c>
      <c r="K65">
        <v>1</v>
      </c>
      <c r="L65">
        <v>2</v>
      </c>
      <c r="M65">
        <v>25</v>
      </c>
      <c r="N65">
        <v>10</v>
      </c>
      <c r="O65" t="s">
        <v>22</v>
      </c>
    </row>
    <row r="66" spans="1:15">
      <c r="A66" t="str">
        <f>Hyperlink("https://www.diodes.com/part/view/BAT54%28Z%29","BAT54(Z)")</f>
        <v>BAT54(Z)</v>
      </c>
      <c r="B66" t="str">
        <f>Hyperlink("https://www.diodes.com/assets/Datasheets/bat54srs.pdf","BAT54_Z_ Datasheet")</f>
        <v>BAT54_Z_ Datasheet</v>
      </c>
      <c r="C66" t="s">
        <v>20</v>
      </c>
      <c r="D66" t="s">
        <v>16</v>
      </c>
      <c r="E66" t="s">
        <v>17</v>
      </c>
      <c r="F66" t="s">
        <v>18</v>
      </c>
      <c r="G66">
        <v>200</v>
      </c>
      <c r="H66">
        <v>30</v>
      </c>
      <c r="I66">
        <v>200</v>
      </c>
      <c r="J66">
        <v>0.32</v>
      </c>
      <c r="K66">
        <v>1</v>
      </c>
      <c r="L66">
        <v>2</v>
      </c>
      <c r="M66">
        <v>25</v>
      </c>
      <c r="N66">
        <v>7.5</v>
      </c>
      <c r="O66" t="s">
        <v>22</v>
      </c>
    </row>
    <row r="67" spans="1:15">
      <c r="A67" t="str">
        <f>Hyperlink("https://www.diodes.com/part/view/BAT54A","BAT54A")</f>
        <v>BAT54A</v>
      </c>
      <c r="B67" t="str">
        <f>Hyperlink("https://www.diodes.com/assets/Datasheets/BAT54_A_C_S.pdf","BAT54A Datasheet")</f>
        <v>BAT54A Datasheet</v>
      </c>
      <c r="C67" t="s">
        <v>20</v>
      </c>
      <c r="D67" t="s">
        <v>16</v>
      </c>
      <c r="E67" t="s">
        <v>17</v>
      </c>
      <c r="F67" t="s">
        <v>27</v>
      </c>
      <c r="G67">
        <v>330</v>
      </c>
      <c r="H67">
        <v>30</v>
      </c>
      <c r="I67">
        <v>200</v>
      </c>
      <c r="J67">
        <v>0.32</v>
      </c>
      <c r="K67">
        <v>1</v>
      </c>
      <c r="L67">
        <v>2</v>
      </c>
      <c r="M67">
        <v>25</v>
      </c>
      <c r="N67">
        <v>10</v>
      </c>
      <c r="O67" t="s">
        <v>22</v>
      </c>
    </row>
    <row r="68" spans="1:15">
      <c r="A68" t="str">
        <f>Hyperlink("https://www.diodes.com/part/view/BAT54A%28Z%29","BAT54A(Z)")</f>
        <v>BAT54A(Z)</v>
      </c>
      <c r="B68" t="str">
        <f>Hyperlink("https://www.diodes.com/assets/Datasheets/bat54srs.pdf","BAT54A(Z) Datasheet")</f>
        <v>BAT54A(Z) Datasheet</v>
      </c>
      <c r="C68" t="s">
        <v>20</v>
      </c>
      <c r="D68" t="s">
        <v>16</v>
      </c>
      <c r="E68" t="s">
        <v>17</v>
      </c>
      <c r="F68" t="s">
        <v>27</v>
      </c>
      <c r="G68">
        <v>200</v>
      </c>
      <c r="H68">
        <v>30</v>
      </c>
      <c r="I68">
        <v>200</v>
      </c>
      <c r="J68">
        <v>0.32</v>
      </c>
      <c r="K68">
        <v>1</v>
      </c>
      <c r="L68">
        <v>2</v>
      </c>
      <c r="M68">
        <v>25</v>
      </c>
      <c r="N68">
        <v>10</v>
      </c>
      <c r="O68" t="s">
        <v>22</v>
      </c>
    </row>
    <row r="69" spans="1:15">
      <c r="A69" t="str">
        <f>Hyperlink("https://www.diodes.com/part/view/BAT54ADW","BAT54ADW")</f>
        <v>BAT54ADW</v>
      </c>
      <c r="B69" t="str">
        <f>Hyperlink("https://www.diodes.com/assets/Datasheets/BAT54TW_ADW_CDW_SDW_BRW.pdf","BAT54ADW Datasheet")</f>
        <v>BAT54ADW Datasheet</v>
      </c>
      <c r="C69" t="s">
        <v>20</v>
      </c>
      <c r="D69" t="s">
        <v>16</v>
      </c>
      <c r="E69" t="s">
        <v>17</v>
      </c>
      <c r="F69" t="s">
        <v>32</v>
      </c>
      <c r="G69">
        <v>200</v>
      </c>
      <c r="H69">
        <v>30</v>
      </c>
      <c r="I69">
        <v>200</v>
      </c>
      <c r="J69">
        <v>0.32</v>
      </c>
      <c r="K69">
        <v>1</v>
      </c>
      <c r="L69">
        <v>2</v>
      </c>
      <c r="M69">
        <v>25</v>
      </c>
      <c r="N69">
        <v>10</v>
      </c>
      <c r="O69" t="s">
        <v>29</v>
      </c>
    </row>
    <row r="70" spans="1:15">
      <c r="A70" t="str">
        <f>Hyperlink("https://www.diodes.com/part/view/BAT54AQ","BAT54AQ")</f>
        <v>BAT54AQ</v>
      </c>
      <c r="B70" t="str">
        <f>Hyperlink("https://www.diodes.com/assets/Datasheets/BAT54Q_AQ_CQ_SQ.pdf","BAT54AQ Datasheet")</f>
        <v>BAT54AQ Datasheet</v>
      </c>
      <c r="C70" t="s">
        <v>15</v>
      </c>
      <c r="D70" t="s">
        <v>16</v>
      </c>
      <c r="E70" t="s">
        <v>24</v>
      </c>
      <c r="F70" t="s">
        <v>27</v>
      </c>
      <c r="G70">
        <v>330</v>
      </c>
      <c r="H70">
        <v>30</v>
      </c>
      <c r="I70">
        <v>200</v>
      </c>
      <c r="J70">
        <v>0.32</v>
      </c>
      <c r="K70">
        <v>1</v>
      </c>
      <c r="L70">
        <v>2</v>
      </c>
      <c r="M70">
        <v>25</v>
      </c>
      <c r="N70">
        <v>10</v>
      </c>
      <c r="O70" t="s">
        <v>22</v>
      </c>
    </row>
    <row r="71" spans="1:15">
      <c r="A71" t="str">
        <f>Hyperlink("https://www.diodes.com/part/view/BAT54AT","BAT54AT")</f>
        <v>BAT54AT</v>
      </c>
      <c r="B71" t="str">
        <f>Hyperlink("https://www.diodes.com/assets/Datasheets/BAT54T_AT_CT_ST.pdf","BAT54T Datasheet")</f>
        <v>BAT54T Datasheet</v>
      </c>
      <c r="C71" t="s">
        <v>20</v>
      </c>
      <c r="D71" t="s">
        <v>16</v>
      </c>
      <c r="E71" t="s">
        <v>17</v>
      </c>
      <c r="F71" t="s">
        <v>27</v>
      </c>
      <c r="G71">
        <v>200</v>
      </c>
      <c r="H71">
        <v>30</v>
      </c>
      <c r="I71">
        <v>200</v>
      </c>
      <c r="J71">
        <v>0.32</v>
      </c>
      <c r="K71">
        <v>1</v>
      </c>
      <c r="L71">
        <v>2</v>
      </c>
      <c r="M71">
        <v>25</v>
      </c>
      <c r="N71">
        <v>10</v>
      </c>
      <c r="O71" t="s">
        <v>25</v>
      </c>
    </row>
    <row r="72" spans="1:15">
      <c r="A72" t="str">
        <f>Hyperlink("https://www.diodes.com/part/view/BAT54AW","BAT54AW")</f>
        <v>BAT54AW</v>
      </c>
      <c r="B72" t="str">
        <f>Hyperlink("https://www.diodes.com/assets/Datasheets/BAT54W_AW_CW_SW.pdf","BAT54W/AW/CW/SW Datasheet")</f>
        <v>BAT54W/AW/CW/SW Datasheet</v>
      </c>
      <c r="C72" t="s">
        <v>20</v>
      </c>
      <c r="D72" t="s">
        <v>16</v>
      </c>
      <c r="E72" t="s">
        <v>17</v>
      </c>
      <c r="F72" t="s">
        <v>27</v>
      </c>
      <c r="G72">
        <v>200</v>
      </c>
      <c r="H72">
        <v>30</v>
      </c>
      <c r="I72">
        <v>200</v>
      </c>
      <c r="J72">
        <v>0.32</v>
      </c>
      <c r="K72">
        <v>1</v>
      </c>
      <c r="L72">
        <v>2</v>
      </c>
      <c r="M72">
        <v>25</v>
      </c>
      <c r="N72">
        <v>10</v>
      </c>
      <c r="O72" t="s">
        <v>37</v>
      </c>
    </row>
    <row r="73" spans="1:15">
      <c r="A73" t="str">
        <f>Hyperlink("https://www.diodes.com/part/view/BAT54AWQ","BAT54AWQ")</f>
        <v>BAT54AWQ</v>
      </c>
      <c r="B73" t="str">
        <f>Hyperlink("https://www.diodes.com/assets/Datasheets/BAT54WQ/AWQ/CWQ/SWQ.pdf","BAT54WQ/AWQ/CWQ/SWQ Datasheet")</f>
        <v>BAT54WQ/AWQ/CWQ/SWQ Datasheet</v>
      </c>
      <c r="C73" t="s">
        <v>15</v>
      </c>
      <c r="D73" t="s">
        <v>16</v>
      </c>
      <c r="E73" t="s">
        <v>24</v>
      </c>
      <c r="F73" t="s">
        <v>27</v>
      </c>
      <c r="G73">
        <v>200</v>
      </c>
      <c r="H73">
        <v>30</v>
      </c>
      <c r="I73">
        <v>200</v>
      </c>
      <c r="J73">
        <v>0.32</v>
      </c>
      <c r="K73">
        <v>1</v>
      </c>
      <c r="L73">
        <v>2</v>
      </c>
      <c r="M73">
        <v>25</v>
      </c>
      <c r="N73">
        <v>10</v>
      </c>
      <c r="O73" t="s">
        <v>37</v>
      </c>
    </row>
    <row r="74" spans="1:15">
      <c r="A74" t="str">
        <f>Hyperlink("https://www.diodes.com/part/view/BAT54BRW","BAT54BRW")</f>
        <v>BAT54BRW</v>
      </c>
      <c r="B74" t="str">
        <f>Hyperlink("https://www.diodes.com/assets/Datasheets/BAT54TW_ADW_CDW_SDW_BRW.pdf","BAT54BRW Datasheet")</f>
        <v>BAT54BRW Datasheet</v>
      </c>
      <c r="C74" t="s">
        <v>20</v>
      </c>
      <c r="D74" t="s">
        <v>16</v>
      </c>
      <c r="E74" t="s">
        <v>17</v>
      </c>
      <c r="F74" t="s">
        <v>28</v>
      </c>
      <c r="G74">
        <v>200</v>
      </c>
      <c r="H74">
        <v>30</v>
      </c>
      <c r="I74">
        <v>200</v>
      </c>
      <c r="J74">
        <v>0.32</v>
      </c>
      <c r="K74">
        <v>1</v>
      </c>
      <c r="L74">
        <v>2</v>
      </c>
      <c r="M74">
        <v>25</v>
      </c>
      <c r="N74">
        <v>10</v>
      </c>
      <c r="O74" t="s">
        <v>29</v>
      </c>
    </row>
    <row r="75" spans="1:15">
      <c r="A75" t="str">
        <f>Hyperlink("https://www.diodes.com/part/view/BAT54C","BAT54C")</f>
        <v>BAT54C</v>
      </c>
      <c r="B75" t="str">
        <f>Hyperlink("https://www.diodes.com/assets/Datasheets/BAT54_A_C_S.pdf","BAT54C Datasheet")</f>
        <v>BAT54C Datasheet</v>
      </c>
      <c r="C75" t="s">
        <v>20</v>
      </c>
      <c r="D75" t="s">
        <v>16</v>
      </c>
      <c r="E75" t="s">
        <v>17</v>
      </c>
      <c r="F75" t="s">
        <v>26</v>
      </c>
      <c r="G75">
        <v>330</v>
      </c>
      <c r="H75">
        <v>30</v>
      </c>
      <c r="I75">
        <v>200</v>
      </c>
      <c r="J75">
        <v>0.32</v>
      </c>
      <c r="K75">
        <v>1</v>
      </c>
      <c r="L75">
        <v>2</v>
      </c>
      <c r="M75">
        <v>25</v>
      </c>
      <c r="N75">
        <v>10</v>
      </c>
      <c r="O75" t="s">
        <v>22</v>
      </c>
    </row>
    <row r="76" spans="1:15">
      <c r="A76" t="str">
        <f>Hyperlink("https://www.diodes.com/part/view/BAT54C%28Z%29","BAT54C(Z)")</f>
        <v>BAT54C(Z)</v>
      </c>
      <c r="B76" t="str">
        <f>Hyperlink("https://www.diodes.com/assets/Datasheets/bat54srs.pdf","BAT54C(Z) Datasheet")</f>
        <v>BAT54C(Z) Datasheet</v>
      </c>
      <c r="C76" t="s">
        <v>20</v>
      </c>
      <c r="D76" t="s">
        <v>16</v>
      </c>
      <c r="E76" t="s">
        <v>17</v>
      </c>
      <c r="F76" t="s">
        <v>26</v>
      </c>
      <c r="G76">
        <v>200</v>
      </c>
      <c r="H76">
        <v>30</v>
      </c>
      <c r="I76">
        <v>200</v>
      </c>
      <c r="J76">
        <v>0.32</v>
      </c>
      <c r="K76">
        <v>1</v>
      </c>
      <c r="L76">
        <v>2</v>
      </c>
      <c r="M76">
        <v>25</v>
      </c>
      <c r="N76">
        <v>10</v>
      </c>
      <c r="O76" t="s">
        <v>22</v>
      </c>
    </row>
    <row r="77" spans="1:15">
      <c r="A77" t="str">
        <f>Hyperlink("https://www.diodes.com/part/view/BAT54CDW","BAT54CDW")</f>
        <v>BAT54CDW</v>
      </c>
      <c r="B77" t="str">
        <f>Hyperlink("https://www.diodes.com/assets/Datasheets/BAT54TW_ADW_CDW_SDW_BRW.pdf","BAT54CDW Datasheet")</f>
        <v>BAT54CDW Datasheet</v>
      </c>
      <c r="C77" t="s">
        <v>20</v>
      </c>
      <c r="D77" t="s">
        <v>16</v>
      </c>
      <c r="E77" t="s">
        <v>17</v>
      </c>
      <c r="F77" t="s">
        <v>31</v>
      </c>
      <c r="G77">
        <v>200</v>
      </c>
      <c r="H77">
        <v>30</v>
      </c>
      <c r="I77">
        <v>200</v>
      </c>
      <c r="J77">
        <v>0.32</v>
      </c>
      <c r="K77">
        <v>1</v>
      </c>
      <c r="L77">
        <v>2</v>
      </c>
      <c r="M77">
        <v>25</v>
      </c>
      <c r="N77">
        <v>10</v>
      </c>
      <c r="O77" t="s">
        <v>29</v>
      </c>
    </row>
    <row r="78" spans="1:15">
      <c r="A78" t="str">
        <f>Hyperlink("https://www.diodes.com/part/view/BAT54CQ","BAT54CQ")</f>
        <v>BAT54CQ</v>
      </c>
      <c r="B78" t="str">
        <f>Hyperlink("https://www.diodes.com/assets/Datasheets/BAT54Q_AQ_CQ_SQ.pdf","BAT54CQ Datasheet")</f>
        <v>BAT54CQ Datasheet</v>
      </c>
      <c r="C78" t="s">
        <v>15</v>
      </c>
      <c r="D78" t="s">
        <v>16</v>
      </c>
      <c r="E78" t="s">
        <v>24</v>
      </c>
      <c r="F78" t="s">
        <v>26</v>
      </c>
      <c r="G78">
        <v>330</v>
      </c>
      <c r="H78">
        <v>30</v>
      </c>
      <c r="I78">
        <v>200</v>
      </c>
      <c r="J78">
        <v>0.32</v>
      </c>
      <c r="K78">
        <v>1</v>
      </c>
      <c r="L78">
        <v>2</v>
      </c>
      <c r="M78">
        <v>25</v>
      </c>
      <c r="N78">
        <v>10</v>
      </c>
      <c r="O78" t="s">
        <v>22</v>
      </c>
    </row>
    <row r="79" spans="1:15">
      <c r="A79" t="str">
        <f>Hyperlink("https://www.diodes.com/part/view/BAT54CT","BAT54CT")</f>
        <v>BAT54CT</v>
      </c>
      <c r="B79" t="str">
        <f>Hyperlink("https://www.diodes.com/assets/Datasheets/BAT54T_AT_CT_ST.pdf","BAT54T Datasheet")</f>
        <v>BAT54T Datasheet</v>
      </c>
      <c r="C79" t="s">
        <v>20</v>
      </c>
      <c r="D79" t="s">
        <v>16</v>
      </c>
      <c r="E79" t="s">
        <v>17</v>
      </c>
      <c r="F79" t="s">
        <v>26</v>
      </c>
      <c r="G79">
        <v>200</v>
      </c>
      <c r="H79">
        <v>30</v>
      </c>
      <c r="I79">
        <v>200</v>
      </c>
      <c r="J79">
        <v>0.32</v>
      </c>
      <c r="K79">
        <v>1</v>
      </c>
      <c r="L79">
        <v>2</v>
      </c>
      <c r="M79">
        <v>25</v>
      </c>
      <c r="N79">
        <v>10</v>
      </c>
      <c r="O79" t="s">
        <v>25</v>
      </c>
    </row>
    <row r="80" spans="1:15">
      <c r="A80" t="str">
        <f>Hyperlink("https://www.diodes.com/part/view/BAT54CW","BAT54CW")</f>
        <v>BAT54CW</v>
      </c>
      <c r="B80" t="str">
        <f>Hyperlink("https://www.diodes.com/assets/Datasheets/BAT54W_AW_CW_SW.pdf","BAT54W/AW/CW/SW Datasheet")</f>
        <v>BAT54W/AW/CW/SW Datasheet</v>
      </c>
      <c r="C80" t="s">
        <v>20</v>
      </c>
      <c r="D80" t="s">
        <v>16</v>
      </c>
      <c r="E80" t="s">
        <v>17</v>
      </c>
      <c r="F80" t="s">
        <v>26</v>
      </c>
      <c r="G80">
        <v>200</v>
      </c>
      <c r="H80">
        <v>30</v>
      </c>
      <c r="I80">
        <v>200</v>
      </c>
      <c r="J80">
        <v>0.32</v>
      </c>
      <c r="K80">
        <v>1</v>
      </c>
      <c r="L80">
        <v>2</v>
      </c>
      <c r="M80">
        <v>25</v>
      </c>
      <c r="N80">
        <v>10</v>
      </c>
      <c r="O80" t="s">
        <v>37</v>
      </c>
    </row>
    <row r="81" spans="1:15">
      <c r="A81" t="str">
        <f>Hyperlink("https://www.diodes.com/part/view/BAT54CWQ","BAT54CWQ")</f>
        <v>BAT54CWQ</v>
      </c>
      <c r="B81" t="str">
        <f>Hyperlink("https://www.diodes.com/assets/Datasheets/BAT54WQ/AWQ/CWQ/SWQ.pdf","BAT54WQ/AWQ/CWQ/SWQ Datasheet")</f>
        <v>BAT54WQ/AWQ/CWQ/SWQ Datasheet</v>
      </c>
      <c r="C81" t="s">
        <v>15</v>
      </c>
      <c r="D81" t="s">
        <v>16</v>
      </c>
      <c r="E81" t="s">
        <v>24</v>
      </c>
      <c r="F81" t="s">
        <v>26</v>
      </c>
      <c r="G81">
        <v>200</v>
      </c>
      <c r="H81">
        <v>30</v>
      </c>
      <c r="I81">
        <v>200</v>
      </c>
      <c r="J81">
        <v>0.32</v>
      </c>
      <c r="K81">
        <v>1</v>
      </c>
      <c r="L81">
        <v>2</v>
      </c>
      <c r="M81">
        <v>25</v>
      </c>
      <c r="N81">
        <v>10</v>
      </c>
      <c r="O81" t="s">
        <v>37</v>
      </c>
    </row>
    <row r="82" spans="1:15">
      <c r="A82" t="str">
        <f>Hyperlink("https://www.diodes.com/part/view/BAT54DW","BAT54DW")</f>
        <v>BAT54DW</v>
      </c>
      <c r="B82" t="str">
        <f>Hyperlink("https://www.diodes.com/assets/Datasheets/BAT54DW.pdf","BAT54DW Datasheet")</f>
        <v>BAT54DW Datasheet</v>
      </c>
      <c r="C82" t="s">
        <v>20</v>
      </c>
      <c r="D82" t="s">
        <v>16</v>
      </c>
      <c r="E82" t="s">
        <v>17</v>
      </c>
      <c r="F82" t="s">
        <v>35</v>
      </c>
      <c r="G82">
        <v>200</v>
      </c>
      <c r="H82">
        <v>30</v>
      </c>
      <c r="I82">
        <v>200</v>
      </c>
      <c r="J82">
        <v>0.32</v>
      </c>
      <c r="K82">
        <v>1</v>
      </c>
      <c r="L82">
        <v>2</v>
      </c>
      <c r="M82">
        <v>25</v>
      </c>
      <c r="N82">
        <v>10</v>
      </c>
      <c r="O82" t="s">
        <v>29</v>
      </c>
    </row>
    <row r="83" spans="1:15">
      <c r="A83" t="str">
        <f>Hyperlink("https://www.diodes.com/part/view/BAT54JW","BAT54JW")</f>
        <v>BAT54JW</v>
      </c>
      <c r="B83" t="str">
        <f>Hyperlink("https://www.diodes.com/assets/Datasheets/ds30157.pdf","BAT54JW Datasheet")</f>
        <v>BAT54JW Datasheet</v>
      </c>
      <c r="C83" t="s">
        <v>20</v>
      </c>
      <c r="D83" t="s">
        <v>16</v>
      </c>
      <c r="E83" t="s">
        <v>17</v>
      </c>
      <c r="F83" t="s">
        <v>41</v>
      </c>
      <c r="G83">
        <v>200</v>
      </c>
      <c r="H83">
        <v>30</v>
      </c>
      <c r="I83">
        <v>200</v>
      </c>
      <c r="J83">
        <v>0.32</v>
      </c>
      <c r="K83">
        <v>1</v>
      </c>
      <c r="L83">
        <v>2</v>
      </c>
      <c r="M83">
        <v>25</v>
      </c>
      <c r="N83" t="s">
        <v>42</v>
      </c>
      <c r="O83" t="s">
        <v>39</v>
      </c>
    </row>
    <row r="84" spans="1:15">
      <c r="A84" t="str">
        <f>Hyperlink("https://www.diodes.com/part/view/BAT54LP","BAT54LP")</f>
        <v>BAT54LP</v>
      </c>
      <c r="B84" t="str">
        <f>Hyperlink("https://www.diodes.com/assets/Datasheets/BAT54LP.pdf","BAT54LP Datasheet")</f>
        <v>BAT54LP Datasheet</v>
      </c>
      <c r="C84" t="s">
        <v>20</v>
      </c>
      <c r="D84" t="s">
        <v>16</v>
      </c>
      <c r="E84" t="s">
        <v>17</v>
      </c>
      <c r="F84" t="s">
        <v>18</v>
      </c>
      <c r="G84">
        <v>250</v>
      </c>
      <c r="H84">
        <v>30</v>
      </c>
      <c r="I84">
        <v>200</v>
      </c>
      <c r="J84">
        <v>0.32</v>
      </c>
      <c r="K84">
        <v>1</v>
      </c>
      <c r="L84">
        <v>2</v>
      </c>
      <c r="M84">
        <v>25</v>
      </c>
      <c r="N84" t="s">
        <v>42</v>
      </c>
      <c r="O84" t="s">
        <v>33</v>
      </c>
    </row>
    <row r="85" spans="1:15">
      <c r="A85" t="str">
        <f>Hyperlink("https://www.diodes.com/part/view/BAT54LPQ","BAT54LPQ")</f>
        <v>BAT54LPQ</v>
      </c>
      <c r="B85" t="str">
        <f>Hyperlink("https://www.diodes.com/assets/Datasheets/BAT54LPQ.pdf","BAT54LPQ Datasheet")</f>
        <v>BAT54LPQ Datasheet</v>
      </c>
      <c r="C85" t="s">
        <v>15</v>
      </c>
      <c r="D85" t="s">
        <v>16</v>
      </c>
      <c r="E85" t="s">
        <v>24</v>
      </c>
      <c r="F85" t="s">
        <v>18</v>
      </c>
      <c r="G85">
        <v>250</v>
      </c>
      <c r="H85">
        <v>30</v>
      </c>
      <c r="I85">
        <v>200</v>
      </c>
      <c r="J85">
        <v>0.32</v>
      </c>
      <c r="K85">
        <v>1</v>
      </c>
      <c r="L85">
        <v>2</v>
      </c>
      <c r="M85">
        <v>25</v>
      </c>
      <c r="N85" t="s">
        <v>42</v>
      </c>
      <c r="O85" t="s">
        <v>33</v>
      </c>
    </row>
    <row r="86" spans="1:15">
      <c r="A86" t="str">
        <f>Hyperlink("https://www.diodes.com/part/view/BAT54LPS","BAT54LPS")</f>
        <v>BAT54LPS</v>
      </c>
      <c r="B86" t="str">
        <f>Hyperlink("https://www.diodes.com/assets/Datasheets/BAT54LPS.pdf","BAT54LPS Datasheet")</f>
        <v>BAT54LPS Datasheet</v>
      </c>
      <c r="C86" t="s">
        <v>20</v>
      </c>
      <c r="D86" t="s">
        <v>16</v>
      </c>
      <c r="E86" t="s">
        <v>17</v>
      </c>
      <c r="F86" t="s">
        <v>18</v>
      </c>
      <c r="G86">
        <v>250</v>
      </c>
      <c r="H86">
        <v>30</v>
      </c>
      <c r="I86">
        <v>200</v>
      </c>
      <c r="J86">
        <v>0.32</v>
      </c>
      <c r="K86">
        <v>1</v>
      </c>
      <c r="L86">
        <v>2</v>
      </c>
      <c r="M86">
        <v>25</v>
      </c>
      <c r="N86">
        <v>10</v>
      </c>
      <c r="O86" t="s">
        <v>43</v>
      </c>
    </row>
    <row r="87" spans="1:15">
      <c r="A87" t="str">
        <f>Hyperlink("https://www.diodes.com/part/view/BAT54Q","BAT54Q")</f>
        <v>BAT54Q</v>
      </c>
      <c r="B87" t="str">
        <f>Hyperlink("https://www.diodes.com/assets/Datasheets/BAT54Q_AQ_CQ_SQ.pdf","BAT54Q Datasheet")</f>
        <v>BAT54Q Datasheet</v>
      </c>
      <c r="C87" t="s">
        <v>15</v>
      </c>
      <c r="D87" t="s">
        <v>16</v>
      </c>
      <c r="E87" t="s">
        <v>24</v>
      </c>
      <c r="F87" t="s">
        <v>18</v>
      </c>
      <c r="G87">
        <v>330</v>
      </c>
      <c r="H87">
        <v>30</v>
      </c>
      <c r="I87">
        <v>200</v>
      </c>
      <c r="J87">
        <v>0.32</v>
      </c>
      <c r="K87">
        <v>1</v>
      </c>
      <c r="L87">
        <v>2</v>
      </c>
      <c r="M87">
        <v>25</v>
      </c>
      <c r="N87">
        <v>10</v>
      </c>
      <c r="O87" t="s">
        <v>22</v>
      </c>
    </row>
    <row r="88" spans="1:15">
      <c r="A88" t="str">
        <f>Hyperlink("https://www.diodes.com/part/view/BAT54S","BAT54S")</f>
        <v>BAT54S</v>
      </c>
      <c r="B88" t="str">
        <f>Hyperlink("https://www.diodes.com/assets/Datasheets/BAT54_A_C_S.pdf","BAT54S Datasheet")</f>
        <v>BAT54S Datasheet</v>
      </c>
      <c r="C88" t="s">
        <v>20</v>
      </c>
      <c r="D88" t="s">
        <v>16</v>
      </c>
      <c r="E88" t="s">
        <v>17</v>
      </c>
      <c r="F88" t="s">
        <v>23</v>
      </c>
      <c r="G88">
        <v>200</v>
      </c>
      <c r="H88">
        <v>30</v>
      </c>
      <c r="I88">
        <v>200</v>
      </c>
      <c r="J88">
        <v>0.32</v>
      </c>
      <c r="K88">
        <v>1</v>
      </c>
      <c r="L88">
        <v>2</v>
      </c>
      <c r="M88">
        <v>25</v>
      </c>
      <c r="N88">
        <v>10</v>
      </c>
      <c r="O88" t="s">
        <v>22</v>
      </c>
    </row>
    <row r="89" spans="1:15">
      <c r="A89" t="str">
        <f>Hyperlink("https://www.diodes.com/part/view/BAT54SDW","BAT54SDW")</f>
        <v>BAT54SDW</v>
      </c>
      <c r="B89" t="str">
        <f>Hyperlink("https://www.diodes.com/assets/Datasheets/BAT54TW_ADW_CDW_SDW_BRW.pdf","BAT54SDW Datasheet")</f>
        <v>BAT54SDW Datasheet</v>
      </c>
      <c r="C89" t="s">
        <v>20</v>
      </c>
      <c r="D89" t="s">
        <v>16</v>
      </c>
      <c r="E89" t="s">
        <v>17</v>
      </c>
      <c r="F89" t="s">
        <v>30</v>
      </c>
      <c r="G89">
        <v>200</v>
      </c>
      <c r="H89">
        <v>30</v>
      </c>
      <c r="I89">
        <v>200</v>
      </c>
      <c r="J89">
        <v>0.32</v>
      </c>
      <c r="K89">
        <v>1</v>
      </c>
      <c r="L89">
        <v>2</v>
      </c>
      <c r="M89">
        <v>25</v>
      </c>
      <c r="N89">
        <v>10</v>
      </c>
      <c r="O89" t="s">
        <v>29</v>
      </c>
    </row>
    <row r="90" spans="1:15">
      <c r="A90" t="str">
        <f>Hyperlink("https://www.diodes.com/part/view/BAT54SDWQ","BAT54SDWQ")</f>
        <v>BAT54SDWQ</v>
      </c>
      <c r="B90" t="str">
        <f>Hyperlink("https://www.diodes.com/assets/Datasheets/BAT54SDWQ-TWQ.pdf","BAT54TWQ Datasheet")</f>
        <v>BAT54TWQ Datasheet</v>
      </c>
      <c r="C90" t="s">
        <v>40</v>
      </c>
      <c r="D90" t="s">
        <v>16</v>
      </c>
      <c r="E90" t="s">
        <v>24</v>
      </c>
      <c r="F90" t="s">
        <v>30</v>
      </c>
      <c r="G90">
        <v>200</v>
      </c>
      <c r="H90">
        <v>30</v>
      </c>
      <c r="I90">
        <v>200</v>
      </c>
      <c r="J90">
        <v>0.32</v>
      </c>
      <c r="K90">
        <v>1</v>
      </c>
      <c r="L90">
        <v>2</v>
      </c>
      <c r="M90">
        <v>25</v>
      </c>
      <c r="N90">
        <v>10</v>
      </c>
      <c r="O90" t="s">
        <v>39</v>
      </c>
    </row>
    <row r="91" spans="1:15">
      <c r="A91" t="str">
        <f>Hyperlink("https://www.diodes.com/part/view/BAT54SQ","BAT54SQ")</f>
        <v>BAT54SQ</v>
      </c>
      <c r="B91" t="str">
        <f>Hyperlink("https://www.diodes.com/assets/Datasheets/BAT54Q_AQ_CQ_SQ.pdf","BAT54SQ Datasheet")</f>
        <v>BAT54SQ Datasheet</v>
      </c>
      <c r="C91" t="s">
        <v>15</v>
      </c>
      <c r="D91" t="s">
        <v>16</v>
      </c>
      <c r="E91" t="s">
        <v>24</v>
      </c>
      <c r="F91" t="s">
        <v>23</v>
      </c>
      <c r="G91">
        <v>200</v>
      </c>
      <c r="H91">
        <v>30</v>
      </c>
      <c r="I91">
        <v>200</v>
      </c>
      <c r="J91">
        <v>0.32</v>
      </c>
      <c r="K91">
        <v>1</v>
      </c>
      <c r="L91">
        <v>2</v>
      </c>
      <c r="M91">
        <v>25</v>
      </c>
      <c r="N91">
        <v>10</v>
      </c>
      <c r="O91" t="s">
        <v>22</v>
      </c>
    </row>
    <row r="92" spans="1:15">
      <c r="A92" t="str">
        <f>Hyperlink("https://www.diodes.com/part/view/BAT54ST","BAT54ST")</f>
        <v>BAT54ST</v>
      </c>
      <c r="B92" t="str">
        <f>Hyperlink("https://www.diodes.com/assets/Datasheets/BAT54T_AT_CT_ST.pdf","BAT54T Datasheet")</f>
        <v>BAT54T Datasheet</v>
      </c>
      <c r="C92" t="s">
        <v>20</v>
      </c>
      <c r="D92" t="s">
        <v>16</v>
      </c>
      <c r="E92" t="s">
        <v>17</v>
      </c>
      <c r="F92" t="s">
        <v>23</v>
      </c>
      <c r="G92">
        <v>200</v>
      </c>
      <c r="H92">
        <v>30</v>
      </c>
      <c r="I92">
        <v>200</v>
      </c>
      <c r="J92">
        <v>0.32</v>
      </c>
      <c r="K92">
        <v>1</v>
      </c>
      <c r="L92">
        <v>2</v>
      </c>
      <c r="M92">
        <v>25</v>
      </c>
      <c r="N92">
        <v>10</v>
      </c>
      <c r="O92" t="s">
        <v>25</v>
      </c>
    </row>
    <row r="93" spans="1:15">
      <c r="A93" t="str">
        <f>Hyperlink("https://www.diodes.com/part/view/BAT54STQ","BAT54STQ")</f>
        <v>BAT54STQ</v>
      </c>
      <c r="B93" t="str">
        <f>Hyperlink("https://www.diodes.com/assets/Datasheets/BAT54TQ-STQ.pdf","BAT54TQ-BAT54STQ Datasheet")</f>
        <v>BAT54TQ-BAT54STQ Datasheet</v>
      </c>
      <c r="C93" t="s">
        <v>15</v>
      </c>
      <c r="D93" t="s">
        <v>16</v>
      </c>
      <c r="E93" t="s">
        <v>24</v>
      </c>
      <c r="F93" t="s">
        <v>23</v>
      </c>
      <c r="G93">
        <v>200</v>
      </c>
      <c r="H93">
        <v>30</v>
      </c>
      <c r="I93">
        <v>200</v>
      </c>
      <c r="J93">
        <v>0.32</v>
      </c>
      <c r="K93">
        <v>1</v>
      </c>
      <c r="L93">
        <v>2</v>
      </c>
      <c r="M93">
        <v>25</v>
      </c>
      <c r="N93">
        <v>10</v>
      </c>
      <c r="O93" t="s">
        <v>25</v>
      </c>
    </row>
    <row r="94" spans="1:15">
      <c r="A94" t="str">
        <f>Hyperlink("https://www.diodes.com/part/view/BAT54SW","BAT54SW")</f>
        <v>BAT54SW</v>
      </c>
      <c r="B94" t="str">
        <f>Hyperlink("https://www.diodes.com/assets/Datasheets/BAT54W_AW_CW_SW.pdf","BAT54W/AW/CW/SW Datasheet")</f>
        <v>BAT54W/AW/CW/SW Datasheet</v>
      </c>
      <c r="C94" t="s">
        <v>20</v>
      </c>
      <c r="D94" t="s">
        <v>16</v>
      </c>
      <c r="E94" t="s">
        <v>17</v>
      </c>
      <c r="F94" t="s">
        <v>23</v>
      </c>
      <c r="G94">
        <v>200</v>
      </c>
      <c r="H94">
        <v>30</v>
      </c>
      <c r="I94">
        <v>200</v>
      </c>
      <c r="J94">
        <v>0.32</v>
      </c>
      <c r="K94">
        <v>1</v>
      </c>
      <c r="L94">
        <v>2</v>
      </c>
      <c r="M94">
        <v>25</v>
      </c>
      <c r="N94">
        <v>10</v>
      </c>
      <c r="O94" t="s">
        <v>37</v>
      </c>
    </row>
    <row r="95" spans="1:15">
      <c r="A95" t="str">
        <f>Hyperlink("https://www.diodes.com/part/view/BAT54SWQ","BAT54SWQ")</f>
        <v>BAT54SWQ</v>
      </c>
      <c r="B95" t="str">
        <f>Hyperlink("https://www.diodes.com/assets/Datasheets/BAT54WQ/AWQ/CWQ/SWQ.pdf","BAT54WQ/AWQ/CWQ/SWQ Datasheet")</f>
        <v>BAT54WQ/AWQ/CWQ/SWQ Datasheet</v>
      </c>
      <c r="C95" t="s">
        <v>15</v>
      </c>
      <c r="D95" t="s">
        <v>16</v>
      </c>
      <c r="E95" t="s">
        <v>24</v>
      </c>
      <c r="F95" t="s">
        <v>23</v>
      </c>
      <c r="G95">
        <v>200</v>
      </c>
      <c r="H95">
        <v>30</v>
      </c>
      <c r="I95">
        <v>200</v>
      </c>
      <c r="J95">
        <v>0.32</v>
      </c>
      <c r="K95">
        <v>1</v>
      </c>
      <c r="L95">
        <v>2</v>
      </c>
      <c r="M95">
        <v>25</v>
      </c>
      <c r="N95">
        <v>10</v>
      </c>
      <c r="O95" t="s">
        <v>37</v>
      </c>
    </row>
    <row r="96" spans="1:15">
      <c r="A96" t="str">
        <f>Hyperlink("https://www.diodes.com/part/view/BAT54T","BAT54T")</f>
        <v>BAT54T</v>
      </c>
      <c r="B96" t="str">
        <f>Hyperlink("https://www.diodes.com/assets/Datasheets/BAT54T_AT_CT_ST.pdf","BAT54T Datasheet")</f>
        <v>BAT54T Datasheet</v>
      </c>
      <c r="C96" t="s">
        <v>20</v>
      </c>
      <c r="D96" t="s">
        <v>16</v>
      </c>
      <c r="E96" t="s">
        <v>17</v>
      </c>
      <c r="F96" t="s">
        <v>18</v>
      </c>
      <c r="G96">
        <v>200</v>
      </c>
      <c r="H96">
        <v>30</v>
      </c>
      <c r="I96">
        <v>200</v>
      </c>
      <c r="J96">
        <v>0.32</v>
      </c>
      <c r="K96">
        <v>1</v>
      </c>
      <c r="L96">
        <v>2</v>
      </c>
      <c r="M96">
        <v>25</v>
      </c>
      <c r="N96">
        <v>10</v>
      </c>
      <c r="O96" t="s">
        <v>25</v>
      </c>
    </row>
    <row r="97" spans="1:15">
      <c r="A97" t="str">
        <f>Hyperlink("https://www.diodes.com/part/view/BAT54TQ","BAT54TQ")</f>
        <v>BAT54TQ</v>
      </c>
      <c r="B97" t="str">
        <f>Hyperlink("https://www.diodes.com/assets/Datasheets/BAT54TQ-STQ.pdf","BAT54TQ-BAT54STQ Datasheet")</f>
        <v>BAT54TQ-BAT54STQ Datasheet</v>
      </c>
      <c r="C97" t="s">
        <v>15</v>
      </c>
      <c r="D97" t="s">
        <v>16</v>
      </c>
      <c r="E97" t="s">
        <v>24</v>
      </c>
      <c r="F97" t="s">
        <v>18</v>
      </c>
      <c r="G97">
        <v>200</v>
      </c>
      <c r="H97">
        <v>30</v>
      </c>
      <c r="I97">
        <v>200</v>
      </c>
      <c r="J97">
        <v>0.32</v>
      </c>
      <c r="K97">
        <v>1</v>
      </c>
      <c r="L97">
        <v>2</v>
      </c>
      <c r="M97">
        <v>25</v>
      </c>
      <c r="N97">
        <v>10</v>
      </c>
      <c r="O97" t="s">
        <v>25</v>
      </c>
    </row>
    <row r="98" spans="1:15">
      <c r="A98" t="str">
        <f>Hyperlink("https://www.diodes.com/part/view/BAT54TW","BAT54TW")</f>
        <v>BAT54TW</v>
      </c>
      <c r="B98" t="str">
        <f>Hyperlink("https://www.diodes.com/assets/Datasheets/BAT54TW_ADW_CDW_SDW_BRW.pdf","BAT54TW Datasheet")</f>
        <v>BAT54TW Datasheet</v>
      </c>
      <c r="C98" t="s">
        <v>20</v>
      </c>
      <c r="D98" t="s">
        <v>16</v>
      </c>
      <c r="E98" t="s">
        <v>17</v>
      </c>
      <c r="F98" t="s">
        <v>34</v>
      </c>
      <c r="G98">
        <v>200</v>
      </c>
      <c r="H98">
        <v>30</v>
      </c>
      <c r="I98">
        <v>200</v>
      </c>
      <c r="J98">
        <v>0.32</v>
      </c>
      <c r="K98">
        <v>1</v>
      </c>
      <c r="L98">
        <v>2</v>
      </c>
      <c r="M98">
        <v>25</v>
      </c>
      <c r="N98">
        <v>10</v>
      </c>
      <c r="O98" t="s">
        <v>29</v>
      </c>
    </row>
    <row r="99" spans="1:15">
      <c r="A99" t="str">
        <f>Hyperlink("https://www.diodes.com/part/view/BAT54TWQ","BAT54TWQ")</f>
        <v>BAT54TWQ</v>
      </c>
      <c r="B99" t="str">
        <f>Hyperlink("https://www.diodes.com/assets/Datasheets/BAT54SDWQ-TWQ.pdf","BAT54TWQ Datasheet")</f>
        <v>BAT54TWQ Datasheet</v>
      </c>
      <c r="C99" t="s">
        <v>44</v>
      </c>
      <c r="D99" t="s">
        <v>16</v>
      </c>
      <c r="E99" t="s">
        <v>24</v>
      </c>
      <c r="F99" t="s">
        <v>34</v>
      </c>
      <c r="G99">
        <v>200</v>
      </c>
      <c r="H99">
        <v>30</v>
      </c>
      <c r="I99">
        <v>200</v>
      </c>
      <c r="J99">
        <v>0.32</v>
      </c>
      <c r="K99">
        <v>1</v>
      </c>
      <c r="L99">
        <v>2</v>
      </c>
      <c r="M99">
        <v>25</v>
      </c>
      <c r="N99">
        <v>10</v>
      </c>
      <c r="O99" t="s">
        <v>39</v>
      </c>
    </row>
    <row r="100" spans="1:15">
      <c r="A100" t="str">
        <f>Hyperlink("https://www.diodes.com/part/view/BAT54V","BAT54V")</f>
        <v>BAT54V</v>
      </c>
      <c r="B100" t="str">
        <f>Hyperlink("https://www.diodes.com/assets/Datasheets/ds30560.pdf","BAT54V Datasheet")</f>
        <v>BAT54V Datasheet</v>
      </c>
      <c r="C100" t="s">
        <v>20</v>
      </c>
      <c r="D100" t="s">
        <v>16</v>
      </c>
      <c r="E100" t="s">
        <v>17</v>
      </c>
      <c r="F100" t="s">
        <v>35</v>
      </c>
      <c r="G100">
        <v>150</v>
      </c>
      <c r="H100">
        <v>30</v>
      </c>
      <c r="I100">
        <v>200</v>
      </c>
      <c r="J100">
        <v>0.32</v>
      </c>
      <c r="K100">
        <v>1</v>
      </c>
      <c r="L100">
        <v>2</v>
      </c>
      <c r="M100">
        <v>25</v>
      </c>
      <c r="N100">
        <v>10</v>
      </c>
      <c r="O100" t="s">
        <v>36</v>
      </c>
    </row>
    <row r="101" spans="1:15">
      <c r="A101" t="str">
        <f>Hyperlink("https://www.diodes.com/part/view/BAT54W","BAT54W")</f>
        <v>BAT54W</v>
      </c>
      <c r="B101" t="str">
        <f>Hyperlink("https://www.diodes.com/assets/Datasheets/BAT54W_AW_CW_SW.pdf","BAT54W/AW/CW/SW Datasheet")</f>
        <v>BAT54W/AW/CW/SW Datasheet</v>
      </c>
      <c r="C101" t="s">
        <v>20</v>
      </c>
      <c r="D101" t="s">
        <v>16</v>
      </c>
      <c r="E101" t="s">
        <v>17</v>
      </c>
      <c r="F101" t="s">
        <v>18</v>
      </c>
      <c r="G101">
        <v>200</v>
      </c>
      <c r="H101">
        <v>30</v>
      </c>
      <c r="I101">
        <v>200</v>
      </c>
      <c r="J101">
        <v>0.32</v>
      </c>
      <c r="K101">
        <v>1</v>
      </c>
      <c r="L101">
        <v>2</v>
      </c>
      <c r="M101">
        <v>25</v>
      </c>
      <c r="N101">
        <v>10</v>
      </c>
      <c r="O101" t="s">
        <v>37</v>
      </c>
    </row>
    <row r="102" spans="1:15">
      <c r="A102" t="str">
        <f>Hyperlink("https://www.diodes.com/part/view/BAT54WQ","BAT54WQ")</f>
        <v>BAT54WQ</v>
      </c>
      <c r="B102" t="str">
        <f>Hyperlink("https://www.diodes.com/assets/Datasheets/BAT54WQ/AWQ/CWQ/SWQ.pdf","BAT54WQ/AWQ/CWQ/SWQ Datasheet")</f>
        <v>BAT54WQ/AWQ/CWQ/SWQ Datasheet</v>
      </c>
      <c r="C102" t="s">
        <v>15</v>
      </c>
      <c r="D102" t="s">
        <v>16</v>
      </c>
      <c r="E102" t="s">
        <v>24</v>
      </c>
      <c r="F102" t="s">
        <v>18</v>
      </c>
      <c r="G102">
        <v>200</v>
      </c>
      <c r="H102">
        <v>30</v>
      </c>
      <c r="I102">
        <v>200</v>
      </c>
      <c r="J102">
        <v>0.32</v>
      </c>
      <c r="K102">
        <v>1</v>
      </c>
      <c r="L102">
        <v>2</v>
      </c>
      <c r="M102">
        <v>25</v>
      </c>
      <c r="N102">
        <v>10</v>
      </c>
      <c r="O102" t="s">
        <v>37</v>
      </c>
    </row>
    <row r="103" spans="1:15">
      <c r="A103" t="str">
        <f>Hyperlink("https://www.diodes.com/part/view/BAT54WS","BAT54WS")</f>
        <v>BAT54WS</v>
      </c>
      <c r="B103" t="str">
        <f>Hyperlink("https://www.diodes.com/assets/Datasheets/BAT54WS.pdf","BAT54WS Datasheet")</f>
        <v>BAT54WS Datasheet</v>
      </c>
      <c r="C103" t="s">
        <v>20</v>
      </c>
      <c r="D103" t="s">
        <v>16</v>
      </c>
      <c r="E103" t="s">
        <v>17</v>
      </c>
      <c r="F103" t="s">
        <v>18</v>
      </c>
      <c r="G103">
        <v>200</v>
      </c>
      <c r="H103">
        <v>30</v>
      </c>
      <c r="I103">
        <v>200</v>
      </c>
      <c r="J103">
        <v>0.32</v>
      </c>
      <c r="K103">
        <v>1</v>
      </c>
      <c r="L103">
        <v>2</v>
      </c>
      <c r="M103">
        <v>25</v>
      </c>
      <c r="N103">
        <v>10</v>
      </c>
      <c r="O103" t="s">
        <v>21</v>
      </c>
    </row>
    <row r="104" spans="1:15">
      <c r="A104" t="str">
        <f>Hyperlink("https://www.diodes.com/part/view/BAT54WSQ-7-F","BAT54WSQ-7-F")</f>
        <v>BAT54WSQ-7-F</v>
      </c>
      <c r="B104" t="str">
        <f>Hyperlink("https://www.diodes.com/assets/Datasheets/BAT54WS.pdf","BAT54WSQ-7-F Datasheet")</f>
        <v>BAT54WSQ-7-F Datasheet</v>
      </c>
      <c r="C104" t="s">
        <v>15</v>
      </c>
      <c r="D104" t="s">
        <v>16</v>
      </c>
      <c r="E104" t="s">
        <v>24</v>
      </c>
      <c r="F104" t="s">
        <v>18</v>
      </c>
      <c r="G104">
        <v>200</v>
      </c>
      <c r="H104">
        <v>30</v>
      </c>
      <c r="I104">
        <v>200</v>
      </c>
      <c r="J104">
        <v>0.32</v>
      </c>
      <c r="K104">
        <v>1</v>
      </c>
      <c r="L104">
        <v>2</v>
      </c>
      <c r="M104">
        <v>25</v>
      </c>
      <c r="N104">
        <v>10</v>
      </c>
      <c r="O104" t="s">
        <v>21</v>
      </c>
    </row>
    <row r="105" spans="1:15">
      <c r="A105" t="str">
        <f>Hyperlink("https://www.diodes.com/part/view/BAT54WT","BAT54WT")</f>
        <v>BAT54WT</v>
      </c>
      <c r="B105" t="str">
        <f>Hyperlink("https://www.diodes.com/assets/Datasheets/ds31396.pdf","BAT54WT Datasheet")</f>
        <v>BAT54WT Datasheet</v>
      </c>
      <c r="C105" t="s">
        <v>20</v>
      </c>
      <c r="D105" t="s">
        <v>16</v>
      </c>
      <c r="E105" t="s">
        <v>17</v>
      </c>
      <c r="F105" t="s">
        <v>18</v>
      </c>
      <c r="G105">
        <v>150</v>
      </c>
      <c r="H105">
        <v>30</v>
      </c>
      <c r="I105">
        <v>200</v>
      </c>
      <c r="J105">
        <v>0.32</v>
      </c>
      <c r="K105">
        <v>1</v>
      </c>
      <c r="L105">
        <v>2</v>
      </c>
      <c r="M105">
        <v>25</v>
      </c>
      <c r="N105" t="s">
        <v>42</v>
      </c>
      <c r="O105" t="s">
        <v>45</v>
      </c>
    </row>
    <row r="106" spans="1:15">
      <c r="A106" t="str">
        <f>Hyperlink("https://www.diodes.com/part/view/BAT64","BAT64")</f>
        <v>BAT64</v>
      </c>
      <c r="B106" t="str">
        <f>Hyperlink("https://www.diodes.com/assets/Datasheets/BAT64-A-C-S.pdf","BAT64_A_C _S Datasheet")</f>
        <v>BAT64_A_C _S Datasheet</v>
      </c>
      <c r="C106" t="s">
        <v>20</v>
      </c>
      <c r="D106" t="s">
        <v>16</v>
      </c>
      <c r="E106" t="s">
        <v>17</v>
      </c>
      <c r="F106" t="s">
        <v>18</v>
      </c>
      <c r="G106">
        <v>250</v>
      </c>
      <c r="H106">
        <v>40</v>
      </c>
      <c r="I106">
        <v>250</v>
      </c>
      <c r="J106">
        <v>0.75</v>
      </c>
      <c r="K106">
        <v>100</v>
      </c>
      <c r="L106">
        <v>2</v>
      </c>
      <c r="M106">
        <v>40</v>
      </c>
      <c r="N106" t="s">
        <v>42</v>
      </c>
      <c r="O106" t="s">
        <v>22</v>
      </c>
    </row>
    <row r="107" spans="1:15">
      <c r="A107" t="str">
        <f>Hyperlink("https://www.diodes.com/part/view/BAT64A","BAT64A")</f>
        <v>BAT64A</v>
      </c>
      <c r="B107" t="str">
        <f>Hyperlink("https://www.diodes.com/assets/Datasheets/BAT64-A-C-S.pdf","BAT64_A_C _S Datasheet")</f>
        <v>BAT64_A_C _S Datasheet</v>
      </c>
      <c r="C107" t="s">
        <v>20</v>
      </c>
      <c r="D107" t="s">
        <v>16</v>
      </c>
      <c r="E107" t="s">
        <v>17</v>
      </c>
      <c r="F107" t="s">
        <v>27</v>
      </c>
      <c r="G107">
        <v>250</v>
      </c>
      <c r="H107">
        <v>40</v>
      </c>
      <c r="I107">
        <v>250</v>
      </c>
      <c r="J107">
        <v>0.75</v>
      </c>
      <c r="K107">
        <v>100</v>
      </c>
      <c r="L107">
        <v>2</v>
      </c>
      <c r="M107">
        <v>40</v>
      </c>
      <c r="N107" t="s">
        <v>42</v>
      </c>
      <c r="O107" t="s">
        <v>22</v>
      </c>
    </row>
    <row r="108" spans="1:15">
      <c r="A108" t="str">
        <f>Hyperlink("https://www.diodes.com/part/view/BAT64AQ","BAT64AQ")</f>
        <v>BAT64AQ</v>
      </c>
      <c r="B108" t="str">
        <f>Hyperlink("https://www.diodes.com/assets/Datasheets/DS45354.pdf","DS45354 Datasheet")</f>
        <v>DS45354 Datasheet</v>
      </c>
      <c r="C108" t="s">
        <v>46</v>
      </c>
      <c r="D108" t="s">
        <v>16</v>
      </c>
      <c r="E108" t="s">
        <v>24</v>
      </c>
      <c r="F108" t="s">
        <v>18</v>
      </c>
      <c r="G108">
        <v>250</v>
      </c>
      <c r="H108">
        <v>40</v>
      </c>
      <c r="J108">
        <v>0.75</v>
      </c>
      <c r="K108">
        <v>0.1</v>
      </c>
      <c r="L108">
        <v>2</v>
      </c>
      <c r="M108">
        <v>40</v>
      </c>
      <c r="O108" t="s">
        <v>22</v>
      </c>
    </row>
    <row r="109" spans="1:15">
      <c r="A109" t="str">
        <f>Hyperlink("https://www.diodes.com/part/view/BAT64AW","BAT64AW")</f>
        <v>BAT64AW</v>
      </c>
      <c r="B109" t="str">
        <f>Hyperlink("https://www.diodes.com/assets/Datasheets/BAT64W-AW-CW-SW.pdf","BAT64W_AW_CW_SW Datasheet")</f>
        <v>BAT64W_AW_CW_SW Datasheet</v>
      </c>
      <c r="C109" t="s">
        <v>20</v>
      </c>
      <c r="D109" t="s">
        <v>16</v>
      </c>
      <c r="E109" t="s">
        <v>17</v>
      </c>
      <c r="F109" t="s">
        <v>27</v>
      </c>
      <c r="G109">
        <v>250</v>
      </c>
      <c r="H109">
        <v>40</v>
      </c>
      <c r="I109">
        <v>250</v>
      </c>
      <c r="J109">
        <v>0.75</v>
      </c>
      <c r="K109">
        <v>100</v>
      </c>
      <c r="L109">
        <v>2</v>
      </c>
      <c r="M109">
        <v>40</v>
      </c>
      <c r="N109" t="s">
        <v>42</v>
      </c>
      <c r="O109" t="s">
        <v>37</v>
      </c>
    </row>
    <row r="110" spans="1:15">
      <c r="A110" t="str">
        <f>Hyperlink("https://www.diodes.com/part/view/BAT64C","BAT64C")</f>
        <v>BAT64C</v>
      </c>
      <c r="B110" t="str">
        <f>Hyperlink("https://www.diodes.com/assets/Datasheets/BAT64-A-C-S.pdf","BAT64_A_C _S Datasheet")</f>
        <v>BAT64_A_C _S Datasheet</v>
      </c>
      <c r="C110" t="s">
        <v>20</v>
      </c>
      <c r="D110" t="s">
        <v>16</v>
      </c>
      <c r="E110" t="s">
        <v>17</v>
      </c>
      <c r="F110" t="s">
        <v>26</v>
      </c>
      <c r="G110">
        <v>250</v>
      </c>
      <c r="H110">
        <v>40</v>
      </c>
      <c r="I110">
        <v>250</v>
      </c>
      <c r="J110">
        <v>0.75</v>
      </c>
      <c r="K110">
        <v>100</v>
      </c>
      <c r="L110">
        <v>2</v>
      </c>
      <c r="M110">
        <v>40</v>
      </c>
      <c r="N110" t="s">
        <v>42</v>
      </c>
      <c r="O110" t="s">
        <v>22</v>
      </c>
    </row>
    <row r="111" spans="1:15">
      <c r="A111" t="str">
        <f>Hyperlink("https://www.diodes.com/part/view/BAT64CQ","BAT64CQ")</f>
        <v>BAT64CQ</v>
      </c>
      <c r="B111" t="str">
        <f>Hyperlink("https://www.diodes.com/assets/Datasheets/DS45354.pdf","DS45354 Datasheet")</f>
        <v>DS45354 Datasheet</v>
      </c>
      <c r="C111" t="s">
        <v>46</v>
      </c>
      <c r="D111" t="s">
        <v>16</v>
      </c>
      <c r="E111" t="s">
        <v>24</v>
      </c>
      <c r="F111" t="s">
        <v>18</v>
      </c>
      <c r="G111">
        <v>250</v>
      </c>
      <c r="H111">
        <v>40</v>
      </c>
      <c r="J111">
        <v>0.75</v>
      </c>
      <c r="K111">
        <v>0.1</v>
      </c>
      <c r="L111">
        <v>2</v>
      </c>
      <c r="M111">
        <v>40</v>
      </c>
      <c r="O111" t="s">
        <v>22</v>
      </c>
    </row>
    <row r="112" spans="1:15">
      <c r="A112" t="str">
        <f>Hyperlink("https://www.diodes.com/part/view/BAT64CW","BAT64CW")</f>
        <v>BAT64CW</v>
      </c>
      <c r="B112" t="str">
        <f>Hyperlink("https://www.diodes.com/assets/Datasheets/BAT64W-AW-CW-SW.pdf","BAT64W_AW_CW_SW Datasheet")</f>
        <v>BAT64W_AW_CW_SW Datasheet</v>
      </c>
      <c r="C112" t="s">
        <v>20</v>
      </c>
      <c r="D112" t="s">
        <v>16</v>
      </c>
      <c r="E112" t="s">
        <v>17</v>
      </c>
      <c r="F112" t="s">
        <v>26</v>
      </c>
      <c r="G112">
        <v>250</v>
      </c>
      <c r="H112">
        <v>40</v>
      </c>
      <c r="I112">
        <v>250</v>
      </c>
      <c r="J112">
        <v>0.75</v>
      </c>
      <c r="K112">
        <v>100</v>
      </c>
      <c r="L112">
        <v>2</v>
      </c>
      <c r="M112">
        <v>40</v>
      </c>
      <c r="N112" t="s">
        <v>42</v>
      </c>
      <c r="O112" t="s">
        <v>37</v>
      </c>
    </row>
    <row r="113" spans="1:15">
      <c r="A113" t="str">
        <f>Hyperlink("https://www.diodes.com/part/view/BAT64Q","BAT64Q")</f>
        <v>BAT64Q</v>
      </c>
      <c r="B113" t="str">
        <f>Hyperlink("https://www.diodes.com/assets/Datasheets/DS45354.pdf","DS45354 Datasheet")</f>
        <v>DS45354 Datasheet</v>
      </c>
      <c r="C113" t="s">
        <v>46</v>
      </c>
      <c r="D113" t="s">
        <v>16</v>
      </c>
      <c r="E113" t="s">
        <v>24</v>
      </c>
      <c r="F113" t="s">
        <v>18</v>
      </c>
      <c r="G113">
        <v>250</v>
      </c>
      <c r="H113">
        <v>40</v>
      </c>
      <c r="J113">
        <v>0.75</v>
      </c>
      <c r="K113">
        <v>0.1</v>
      </c>
      <c r="L113">
        <v>2</v>
      </c>
      <c r="M113">
        <v>40</v>
      </c>
      <c r="O113" t="s">
        <v>22</v>
      </c>
    </row>
    <row r="114" spans="1:15">
      <c r="A114" t="str">
        <f>Hyperlink("https://www.diodes.com/part/view/BAT64S","BAT64S")</f>
        <v>BAT64S</v>
      </c>
      <c r="B114" t="str">
        <f>Hyperlink("https://www.diodes.com/assets/Datasheets/BAT64-A-C-S.pdf","BAT64_A_C _S Datasheet")</f>
        <v>BAT64_A_C _S Datasheet</v>
      </c>
      <c r="C114" t="s">
        <v>20</v>
      </c>
      <c r="D114" t="s">
        <v>16</v>
      </c>
      <c r="E114" t="s">
        <v>17</v>
      </c>
      <c r="F114" t="s">
        <v>23</v>
      </c>
      <c r="G114">
        <v>250</v>
      </c>
      <c r="H114">
        <v>40</v>
      </c>
      <c r="I114">
        <v>250</v>
      </c>
      <c r="J114">
        <v>0.75</v>
      </c>
      <c r="K114">
        <v>100</v>
      </c>
      <c r="L114">
        <v>2</v>
      </c>
      <c r="M114">
        <v>40</v>
      </c>
      <c r="N114" t="s">
        <v>42</v>
      </c>
      <c r="O114" t="s">
        <v>22</v>
      </c>
    </row>
    <row r="115" spans="1:15">
      <c r="A115" t="str">
        <f>Hyperlink("https://www.diodes.com/part/view/BAT64SQ","BAT64SQ")</f>
        <v>BAT64SQ</v>
      </c>
      <c r="B115" t="str">
        <f>Hyperlink("https://www.diodes.com/assets/Datasheets/DS45354.pdf","DS45354 Datasheet")</f>
        <v>DS45354 Datasheet</v>
      </c>
      <c r="C115" t="s">
        <v>46</v>
      </c>
      <c r="D115" t="s">
        <v>16</v>
      </c>
      <c r="E115" t="s">
        <v>24</v>
      </c>
      <c r="F115" t="s">
        <v>18</v>
      </c>
      <c r="G115">
        <v>250</v>
      </c>
      <c r="H115">
        <v>40</v>
      </c>
      <c r="J115">
        <v>0.75</v>
      </c>
      <c r="K115">
        <v>0.1</v>
      </c>
      <c r="L115">
        <v>2</v>
      </c>
      <c r="M115">
        <v>40</v>
      </c>
      <c r="O115" t="s">
        <v>22</v>
      </c>
    </row>
    <row r="116" spans="1:15">
      <c r="A116" t="str">
        <f>Hyperlink("https://www.diodes.com/part/view/BAT64SW","BAT64SW")</f>
        <v>BAT64SW</v>
      </c>
      <c r="B116" t="str">
        <f>Hyperlink("https://www.diodes.com/assets/Datasheets/BAT64W-AW-CW-SW.pdf","BAT64W_AW_CW_SW Datasheet")</f>
        <v>BAT64W_AW_CW_SW Datasheet</v>
      </c>
      <c r="C116" t="s">
        <v>20</v>
      </c>
      <c r="D116" t="s">
        <v>16</v>
      </c>
      <c r="E116" t="s">
        <v>17</v>
      </c>
      <c r="F116" t="s">
        <v>23</v>
      </c>
      <c r="G116">
        <v>250</v>
      </c>
      <c r="H116">
        <v>40</v>
      </c>
      <c r="I116">
        <v>250</v>
      </c>
      <c r="J116">
        <v>0.75</v>
      </c>
      <c r="K116">
        <v>100</v>
      </c>
      <c r="L116">
        <v>2</v>
      </c>
      <c r="M116">
        <v>40</v>
      </c>
      <c r="N116" t="s">
        <v>42</v>
      </c>
      <c r="O116" t="s">
        <v>37</v>
      </c>
    </row>
    <row r="117" spans="1:15">
      <c r="A117" t="str">
        <f>Hyperlink("https://www.diodes.com/part/view/BAT64T5Q","BAT64T5Q")</f>
        <v>BAT64T5Q</v>
      </c>
      <c r="B117" t="str">
        <f>Hyperlink("https://www.diodes.com/assets/Datasheets/BAT64T5Q.pdf","BAT64T5Q Datasheet")</f>
        <v>BAT64T5Q Datasheet</v>
      </c>
      <c r="C117" t="s">
        <v>15</v>
      </c>
      <c r="D117" t="s">
        <v>16</v>
      </c>
      <c r="E117" t="s">
        <v>24</v>
      </c>
      <c r="F117" t="s">
        <v>18</v>
      </c>
      <c r="G117">
        <v>250</v>
      </c>
      <c r="H117">
        <v>40</v>
      </c>
      <c r="I117">
        <v>250</v>
      </c>
      <c r="J117">
        <v>0.725</v>
      </c>
      <c r="K117">
        <v>100</v>
      </c>
      <c r="L117">
        <v>2</v>
      </c>
      <c r="M117">
        <v>40</v>
      </c>
      <c r="N117" t="s">
        <v>42</v>
      </c>
      <c r="O117" t="s">
        <v>45</v>
      </c>
    </row>
    <row r="118" spans="1:15">
      <c r="A118" t="str">
        <f>Hyperlink("https://www.diodes.com/part/view/BAT64W","BAT64W")</f>
        <v>BAT64W</v>
      </c>
      <c r="B118" t="str">
        <f>Hyperlink("https://www.diodes.com/assets/Datasheets/BAT64W-AW-CW-SW.pdf","BAT64W_AW_CW_SW Datasheet")</f>
        <v>BAT64W_AW_CW_SW Datasheet</v>
      </c>
      <c r="C118" t="s">
        <v>20</v>
      </c>
      <c r="D118" t="s">
        <v>47</v>
      </c>
      <c r="E118" t="s">
        <v>17</v>
      </c>
      <c r="F118" t="s">
        <v>18</v>
      </c>
      <c r="G118">
        <v>200</v>
      </c>
      <c r="H118">
        <v>40</v>
      </c>
      <c r="I118">
        <v>250</v>
      </c>
      <c r="J118">
        <v>0.725</v>
      </c>
      <c r="K118">
        <v>100</v>
      </c>
      <c r="L118">
        <v>2</v>
      </c>
      <c r="M118">
        <v>40</v>
      </c>
      <c r="N118">
        <v>6</v>
      </c>
      <c r="O118" t="s">
        <v>37</v>
      </c>
    </row>
    <row r="119" spans="1:15">
      <c r="A119" t="str">
        <f>Hyperlink("https://www.diodes.com/part/view/PD3S0230","PD3S0230")</f>
        <v>PD3S0230</v>
      </c>
      <c r="B119" t="str">
        <f>Hyperlink("https://www.diodes.com/assets/Datasheets/ds30722.pdf","PD3S0230 Datasheet")</f>
        <v>PD3S0230 Datasheet</v>
      </c>
      <c r="C119" t="s">
        <v>20</v>
      </c>
      <c r="D119" t="s">
        <v>16</v>
      </c>
      <c r="E119" t="s">
        <v>17</v>
      </c>
      <c r="F119" t="s">
        <v>18</v>
      </c>
      <c r="H119">
        <v>30</v>
      </c>
      <c r="I119">
        <v>200</v>
      </c>
      <c r="J119">
        <v>0.8</v>
      </c>
      <c r="K119">
        <v>100</v>
      </c>
      <c r="L119">
        <v>2</v>
      </c>
      <c r="M119">
        <v>25</v>
      </c>
      <c r="N119">
        <v>10.7</v>
      </c>
      <c r="O119" t="s">
        <v>48</v>
      </c>
    </row>
    <row r="120" spans="1:15">
      <c r="A120" t="str">
        <f>Hyperlink("https://www.diodes.com/part/view/QSBT40","QSBT40")</f>
        <v>QSBT40</v>
      </c>
      <c r="B120" t="str">
        <f>Hyperlink("https://www.diodes.com/assets/Datasheets/ds30195.pdf","QSBT40 Datasheet")</f>
        <v>QSBT40 Datasheet</v>
      </c>
      <c r="C120" t="s">
        <v>20</v>
      </c>
      <c r="D120" t="s">
        <v>16</v>
      </c>
      <c r="E120" t="s">
        <v>17</v>
      </c>
      <c r="F120" t="s">
        <v>49</v>
      </c>
      <c r="G120">
        <v>200</v>
      </c>
      <c r="H120">
        <v>30</v>
      </c>
      <c r="I120">
        <v>200</v>
      </c>
      <c r="J120">
        <v>0.35</v>
      </c>
      <c r="K120">
        <v>1</v>
      </c>
      <c r="L120">
        <v>2</v>
      </c>
      <c r="M120">
        <v>25</v>
      </c>
      <c r="N120">
        <v>10</v>
      </c>
      <c r="O120" t="s">
        <v>39</v>
      </c>
    </row>
    <row r="121" spans="1:15">
      <c r="A121" t="str">
        <f>Hyperlink("https://www.diodes.com/part/view/QSG0115UDJ","QSG0115UDJ")</f>
        <v>QSG0115UDJ</v>
      </c>
      <c r="B121" t="str">
        <f>Hyperlink("https://www.diodes.com/assets/Datasheets/QSG0115UDJ.pdf","QSG0115UDJ Datasheet")</f>
        <v>QSG0115UDJ Datasheet</v>
      </c>
      <c r="D121" t="s">
        <v>16</v>
      </c>
      <c r="E121" t="s">
        <v>17</v>
      </c>
      <c r="F121" t="s">
        <v>31</v>
      </c>
      <c r="G121">
        <v>260</v>
      </c>
      <c r="H121">
        <v>15</v>
      </c>
      <c r="I121">
        <v>100</v>
      </c>
      <c r="J121">
        <v>0.4</v>
      </c>
      <c r="K121">
        <v>10</v>
      </c>
      <c r="L121">
        <v>15</v>
      </c>
      <c r="M121">
        <v>10</v>
      </c>
      <c r="N121">
        <v>8</v>
      </c>
      <c r="O121" t="s">
        <v>50</v>
      </c>
    </row>
    <row r="122" spans="1:15">
      <c r="A122" t="str">
        <f>Hyperlink("https://www.diodes.com/part/view/SBR0240LPW","SBR0240LPW")</f>
        <v>SBR0240LPW</v>
      </c>
      <c r="B122" t="str">
        <f>Hyperlink("https://www.diodes.com/assets/Datasheets/SBR0240LPW.pdf","SBR0240LPW Datasheet")</f>
        <v>SBR0240LPW Datasheet</v>
      </c>
      <c r="C122" t="s">
        <v>20</v>
      </c>
      <c r="D122" t="s">
        <v>16</v>
      </c>
      <c r="E122" t="s">
        <v>17</v>
      </c>
      <c r="F122" t="s">
        <v>18</v>
      </c>
      <c r="G122">
        <v>390</v>
      </c>
      <c r="H122">
        <v>40</v>
      </c>
      <c r="I122">
        <v>200</v>
      </c>
      <c r="J122">
        <v>0.59</v>
      </c>
      <c r="K122">
        <v>200</v>
      </c>
      <c r="L122">
        <v>10</v>
      </c>
      <c r="M122">
        <v>40</v>
      </c>
      <c r="N122">
        <v>8</v>
      </c>
      <c r="O122" t="s">
        <v>51</v>
      </c>
    </row>
    <row r="123" spans="1:15">
      <c r="A123" t="str">
        <f>Hyperlink("https://www.diodes.com/part/view/SBR0240LPWQ","SBR0240LPWQ")</f>
        <v>SBR0240LPWQ</v>
      </c>
      <c r="B123" t="str">
        <f>Hyperlink("https://www.diodes.com/assets/Datasheets/SBR0240LPWQ.pdf","SBR0240LPWQ Datasheet")</f>
        <v>SBR0240LPWQ Datasheet</v>
      </c>
      <c r="C123" t="s">
        <v>52</v>
      </c>
      <c r="D123" t="s">
        <v>16</v>
      </c>
      <c r="E123" t="s">
        <v>24</v>
      </c>
      <c r="F123" t="s">
        <v>18</v>
      </c>
      <c r="G123">
        <v>500</v>
      </c>
      <c r="H123">
        <v>40</v>
      </c>
      <c r="I123">
        <v>200</v>
      </c>
      <c r="J123">
        <v>0.59</v>
      </c>
      <c r="K123">
        <v>200</v>
      </c>
      <c r="L123">
        <v>10</v>
      </c>
      <c r="M123">
        <v>40</v>
      </c>
      <c r="N123" t="s">
        <v>42</v>
      </c>
      <c r="O123" t="s">
        <v>51</v>
      </c>
    </row>
    <row r="124" spans="1:15">
      <c r="A124" t="str">
        <f>Hyperlink("https://www.diodes.com/part/view/SD101AW","SD101AW")</f>
        <v>SD101AW</v>
      </c>
      <c r="B124" t="str">
        <f>Hyperlink("https://www.diodes.com/assets/Datasheets/ds11012.pdf","SD101AW Datasheet")</f>
        <v>SD101AW Datasheet</v>
      </c>
      <c r="C124" t="s">
        <v>20</v>
      </c>
      <c r="D124" t="s">
        <v>16</v>
      </c>
      <c r="E124" t="s">
        <v>17</v>
      </c>
      <c r="F124" t="s">
        <v>18</v>
      </c>
      <c r="G124">
        <v>400</v>
      </c>
      <c r="H124">
        <v>60</v>
      </c>
      <c r="I124">
        <v>15</v>
      </c>
      <c r="J124">
        <v>0.41</v>
      </c>
      <c r="K124">
        <v>1</v>
      </c>
      <c r="L124">
        <v>0.2</v>
      </c>
      <c r="M124">
        <v>50</v>
      </c>
      <c r="N124">
        <v>2</v>
      </c>
      <c r="O124" t="s">
        <v>19</v>
      </c>
    </row>
    <row r="125" spans="1:15">
      <c r="A125" t="str">
        <f>Hyperlink("https://www.diodes.com/part/view/SD101AWS","SD101AWS")</f>
        <v>SD101AWS</v>
      </c>
      <c r="B125" t="str">
        <f>Hyperlink("https://www.diodes.com/assets/Datasheets/SD101AWS-SD101CWS.pdf","SD101AWS Datasheet")</f>
        <v>SD101AWS Datasheet</v>
      </c>
      <c r="C125" t="s">
        <v>20</v>
      </c>
      <c r="D125" t="s">
        <v>16</v>
      </c>
      <c r="E125" t="s">
        <v>17</v>
      </c>
      <c r="F125" t="s">
        <v>18</v>
      </c>
      <c r="G125">
        <v>200</v>
      </c>
      <c r="H125">
        <v>60</v>
      </c>
      <c r="I125">
        <v>15</v>
      </c>
      <c r="J125">
        <v>0.41</v>
      </c>
      <c r="K125">
        <v>1</v>
      </c>
      <c r="L125">
        <v>0.2</v>
      </c>
      <c r="M125">
        <v>50</v>
      </c>
      <c r="N125">
        <v>2</v>
      </c>
      <c r="O125" t="s">
        <v>21</v>
      </c>
    </row>
    <row r="126" spans="1:15">
      <c r="A126" t="str">
        <f>Hyperlink("https://www.diodes.com/part/view/SD101BW","SD101BW")</f>
        <v>SD101BW</v>
      </c>
      <c r="B126" t="str">
        <f>Hyperlink("https://www.diodes.com/assets/Datasheets/ds11012.pdf","SD101BW Datasheet")</f>
        <v>SD101BW Datasheet</v>
      </c>
      <c r="C126" t="s">
        <v>20</v>
      </c>
      <c r="D126" t="s">
        <v>16</v>
      </c>
      <c r="E126" t="s">
        <v>17</v>
      </c>
      <c r="F126" t="s">
        <v>18</v>
      </c>
      <c r="G126">
        <v>400</v>
      </c>
      <c r="H126">
        <v>50</v>
      </c>
      <c r="I126">
        <v>15</v>
      </c>
      <c r="J126">
        <v>0.4</v>
      </c>
      <c r="K126">
        <v>1</v>
      </c>
      <c r="L126">
        <v>0.2</v>
      </c>
      <c r="M126">
        <v>40</v>
      </c>
      <c r="N126" t="s">
        <v>42</v>
      </c>
      <c r="O126" t="s">
        <v>19</v>
      </c>
    </row>
    <row r="127" spans="1:15">
      <c r="A127" t="str">
        <f>Hyperlink("https://www.diodes.com/part/view/SD101BWS","SD101BWS")</f>
        <v>SD101BWS</v>
      </c>
      <c r="B127" t="str">
        <f>Hyperlink("https://www.diodes.com/assets/Datasheets/SD101AWS-SD101CWS.pdf","SD101BWS Datasheet")</f>
        <v>SD101BWS Datasheet</v>
      </c>
      <c r="C127" t="s">
        <v>20</v>
      </c>
      <c r="D127" t="s">
        <v>16</v>
      </c>
      <c r="E127" t="s">
        <v>17</v>
      </c>
      <c r="F127" t="s">
        <v>18</v>
      </c>
      <c r="G127">
        <v>200</v>
      </c>
      <c r="H127">
        <v>50</v>
      </c>
      <c r="I127">
        <v>15</v>
      </c>
      <c r="J127">
        <v>0.4</v>
      </c>
      <c r="K127">
        <v>1</v>
      </c>
      <c r="L127">
        <v>0.2</v>
      </c>
      <c r="M127">
        <v>40</v>
      </c>
      <c r="N127" t="s">
        <v>42</v>
      </c>
      <c r="O127" t="s">
        <v>21</v>
      </c>
    </row>
    <row r="128" spans="1:15">
      <c r="A128" t="str">
        <f>Hyperlink("https://www.diodes.com/part/view/SD101CW","SD101CW")</f>
        <v>SD101CW</v>
      </c>
      <c r="B128" t="str">
        <f>Hyperlink("https://www.diodes.com/assets/Datasheets/ds11012.pdf","SD101CW Datasheet")</f>
        <v>SD101CW Datasheet</v>
      </c>
      <c r="C128" t="s">
        <v>20</v>
      </c>
      <c r="D128" t="s">
        <v>16</v>
      </c>
      <c r="E128" t="s">
        <v>17</v>
      </c>
      <c r="F128" t="s">
        <v>18</v>
      </c>
      <c r="G128">
        <v>400</v>
      </c>
      <c r="H128">
        <v>40</v>
      </c>
      <c r="I128">
        <v>15</v>
      </c>
      <c r="J128">
        <v>0.39</v>
      </c>
      <c r="K128">
        <v>1</v>
      </c>
      <c r="L128">
        <v>0.2</v>
      </c>
      <c r="M128">
        <v>30</v>
      </c>
      <c r="N128">
        <v>2.2</v>
      </c>
      <c r="O128" t="s">
        <v>19</v>
      </c>
    </row>
    <row r="129" spans="1:15">
      <c r="A129" t="str">
        <f>Hyperlink("https://www.diodes.com/part/view/SD101CWS","SD101CWS")</f>
        <v>SD101CWS</v>
      </c>
      <c r="B129" t="str">
        <f>Hyperlink("https://www.diodes.com/assets/Datasheets/SD101AWS-SD101CWS.pdf","SD101CWS Datasheet")</f>
        <v>SD101CWS Datasheet</v>
      </c>
      <c r="C129" t="s">
        <v>20</v>
      </c>
      <c r="D129" t="s">
        <v>16</v>
      </c>
      <c r="E129" t="s">
        <v>17</v>
      </c>
      <c r="F129" t="s">
        <v>18</v>
      </c>
      <c r="G129">
        <v>200</v>
      </c>
      <c r="H129">
        <v>40</v>
      </c>
      <c r="I129">
        <v>15</v>
      </c>
      <c r="J129">
        <v>0.39</v>
      </c>
      <c r="K129">
        <v>1</v>
      </c>
      <c r="L129">
        <v>0.2</v>
      </c>
      <c r="M129">
        <v>30</v>
      </c>
      <c r="N129">
        <v>2.2</v>
      </c>
      <c r="O129" t="s">
        <v>21</v>
      </c>
    </row>
    <row r="130" spans="1:15">
      <c r="A130" t="str">
        <f>Hyperlink("https://www.diodes.com/part/view/SD103ASDM","SD103ASDM")</f>
        <v>SD103ASDM</v>
      </c>
      <c r="B130" t="str">
        <f>Hyperlink("https://www.diodes.com/assets/Datasheets/ds30294.pdf","SD103ASDM Datasheet")</f>
        <v>SD103ASDM Datasheet</v>
      </c>
      <c r="C130" t="s">
        <v>20</v>
      </c>
      <c r="D130" t="s">
        <v>16</v>
      </c>
      <c r="E130" t="s">
        <v>17</v>
      </c>
      <c r="F130" t="s">
        <v>30</v>
      </c>
      <c r="G130">
        <v>200</v>
      </c>
      <c r="H130">
        <v>40</v>
      </c>
      <c r="I130">
        <v>350</v>
      </c>
      <c r="J130">
        <v>0.37</v>
      </c>
      <c r="K130">
        <v>20</v>
      </c>
      <c r="L130">
        <v>5</v>
      </c>
      <c r="M130">
        <v>30</v>
      </c>
      <c r="N130" t="s">
        <v>42</v>
      </c>
      <c r="O130" t="s">
        <v>53</v>
      </c>
    </row>
    <row r="131" spans="1:15">
      <c r="A131" t="str">
        <f>Hyperlink("https://www.diodes.com/part/view/SD103ATW","SD103ATW")</f>
        <v>SD103ATW</v>
      </c>
      <c r="B131" t="str">
        <f>Hyperlink("https://www.diodes.com/assets/Datasheets/SD103ATW.pdf","SD103ATW Datasheet")</f>
        <v>SD103ATW Datasheet</v>
      </c>
      <c r="C131" t="s">
        <v>20</v>
      </c>
      <c r="D131" t="s">
        <v>16</v>
      </c>
      <c r="E131" t="s">
        <v>17</v>
      </c>
      <c r="F131" t="s">
        <v>54</v>
      </c>
      <c r="G131">
        <v>200</v>
      </c>
      <c r="H131">
        <v>40</v>
      </c>
      <c r="I131">
        <v>350</v>
      </c>
      <c r="J131">
        <v>0.37</v>
      </c>
      <c r="K131">
        <v>20</v>
      </c>
      <c r="L131">
        <v>5</v>
      </c>
      <c r="M131">
        <v>30</v>
      </c>
      <c r="N131" t="s">
        <v>42</v>
      </c>
      <c r="O131" t="s">
        <v>39</v>
      </c>
    </row>
    <row r="132" spans="1:15">
      <c r="A132" t="str">
        <f>Hyperlink("https://www.diodes.com/part/view/SD103AW","SD103AW")</f>
        <v>SD103AW</v>
      </c>
      <c r="B132" t="str">
        <f>Hyperlink("https://www.diodes.com/assets/Datasheets/SD103AW-SD103CW.pdf","SD103AW Datasheet")</f>
        <v>SD103AW Datasheet</v>
      </c>
      <c r="C132" t="s">
        <v>20</v>
      </c>
      <c r="D132" t="s">
        <v>16</v>
      </c>
      <c r="E132" t="s">
        <v>17</v>
      </c>
      <c r="F132" t="s">
        <v>18</v>
      </c>
      <c r="G132">
        <v>200</v>
      </c>
      <c r="H132">
        <v>40</v>
      </c>
      <c r="I132">
        <v>350</v>
      </c>
      <c r="J132">
        <v>0.37</v>
      </c>
      <c r="K132">
        <v>20</v>
      </c>
      <c r="L132">
        <v>5</v>
      </c>
      <c r="M132">
        <v>30</v>
      </c>
      <c r="N132">
        <v>28</v>
      </c>
      <c r="O132" t="s">
        <v>19</v>
      </c>
    </row>
    <row r="133" spans="1:15">
      <c r="A133" t="str">
        <f>Hyperlink("https://www.diodes.com/part/view/SD103AWS","SD103AWS")</f>
        <v>SD103AWS</v>
      </c>
      <c r="B133" t="str">
        <f>Hyperlink("https://www.diodes.com/assets/Datasheets/SD103AWS_SD103CWS.pdf","SD103AWS-SD103CWS Datasheet")</f>
        <v>SD103AWS-SD103CWS Datasheet</v>
      </c>
      <c r="C133" t="s">
        <v>15</v>
      </c>
      <c r="D133" t="s">
        <v>16</v>
      </c>
      <c r="E133" t="s">
        <v>17</v>
      </c>
      <c r="F133" t="s">
        <v>18</v>
      </c>
      <c r="G133">
        <v>200</v>
      </c>
      <c r="H133">
        <v>40</v>
      </c>
      <c r="I133">
        <v>350</v>
      </c>
      <c r="J133">
        <v>0.37</v>
      </c>
      <c r="K133">
        <v>20</v>
      </c>
      <c r="L133">
        <v>5</v>
      </c>
      <c r="M133">
        <v>40</v>
      </c>
      <c r="N133">
        <v>35</v>
      </c>
      <c r="O133" t="s">
        <v>21</v>
      </c>
    </row>
    <row r="134" spans="1:15">
      <c r="A134" t="str">
        <f>Hyperlink("https://www.diodes.com/part/view/SD103AWSQ","SD103AWSQ")</f>
        <v>SD103AWSQ</v>
      </c>
      <c r="B134" t="str">
        <f>Hyperlink("https://www.diodes.com/assets/Datasheets/SD103AWSQ_SD103BWSQ.pdf","SD103AWSQ - SD103BWSQ Datasheet")</f>
        <v>SD103AWSQ - SD103BWSQ Datasheet</v>
      </c>
      <c r="C134" t="s">
        <v>15</v>
      </c>
      <c r="D134" t="s">
        <v>16</v>
      </c>
      <c r="E134" t="s">
        <v>24</v>
      </c>
      <c r="F134" t="s">
        <v>18</v>
      </c>
      <c r="G134">
        <v>200</v>
      </c>
      <c r="H134">
        <v>40</v>
      </c>
      <c r="I134">
        <v>350</v>
      </c>
      <c r="J134">
        <v>0.37</v>
      </c>
      <c r="K134">
        <v>20</v>
      </c>
      <c r="L134">
        <v>5</v>
      </c>
      <c r="M134">
        <v>40</v>
      </c>
      <c r="N134">
        <v>35</v>
      </c>
      <c r="O134" t="s">
        <v>21</v>
      </c>
    </row>
    <row r="135" spans="1:15">
      <c r="A135" t="str">
        <f>Hyperlink("https://www.diodes.com/part/view/SD103BW","SD103BW")</f>
        <v>SD103BW</v>
      </c>
      <c r="B135" t="str">
        <f>Hyperlink("https://www.diodes.com/assets/Datasheets/SD103AW-SD103CW.pdf","SD103BW Datasheet")</f>
        <v>SD103BW Datasheet</v>
      </c>
      <c r="C135" t="s">
        <v>20</v>
      </c>
      <c r="D135" t="s">
        <v>16</v>
      </c>
      <c r="E135" t="s">
        <v>17</v>
      </c>
      <c r="F135" t="s">
        <v>18</v>
      </c>
      <c r="G135">
        <v>200</v>
      </c>
      <c r="H135">
        <v>30</v>
      </c>
      <c r="I135">
        <v>350</v>
      </c>
      <c r="J135">
        <v>0.37</v>
      </c>
      <c r="K135">
        <v>20</v>
      </c>
      <c r="L135">
        <v>5</v>
      </c>
      <c r="M135">
        <v>20</v>
      </c>
      <c r="N135">
        <v>28</v>
      </c>
      <c r="O135" t="s">
        <v>19</v>
      </c>
    </row>
    <row r="136" spans="1:15">
      <c r="A136" t="str">
        <f>Hyperlink("https://www.diodes.com/part/view/SD103BWS","SD103BWS")</f>
        <v>SD103BWS</v>
      </c>
      <c r="B136" t="str">
        <f>Hyperlink("https://www.diodes.com/assets/Datasheets/SD103AWS_SD103CWS.pdf","SD103AWS-SD103CWS Datasheet")</f>
        <v>SD103AWS-SD103CWS Datasheet</v>
      </c>
      <c r="C136" t="s">
        <v>20</v>
      </c>
      <c r="D136" t="s">
        <v>16</v>
      </c>
      <c r="E136" t="s">
        <v>17</v>
      </c>
      <c r="F136" t="s">
        <v>18</v>
      </c>
      <c r="G136">
        <v>200</v>
      </c>
      <c r="H136">
        <v>30</v>
      </c>
      <c r="I136">
        <v>350</v>
      </c>
      <c r="J136">
        <v>0.37</v>
      </c>
      <c r="K136">
        <v>20</v>
      </c>
      <c r="L136">
        <v>5</v>
      </c>
      <c r="M136">
        <v>20</v>
      </c>
      <c r="N136">
        <v>28</v>
      </c>
      <c r="O136" t="s">
        <v>21</v>
      </c>
    </row>
    <row r="137" spans="1:15">
      <c r="A137" t="str">
        <f>Hyperlink("https://www.diodes.com/part/view/SD103BWSQ","SD103BWSQ")</f>
        <v>SD103BWSQ</v>
      </c>
      <c r="B137" t="str">
        <f>Hyperlink("https://www.diodes.com/assets/Datasheets/SD103AWSQ_SD103BWSQ.pdf","SD103AWSQ - SD103BWSQ Datasheet")</f>
        <v>SD103AWSQ - SD103BWSQ Datasheet</v>
      </c>
      <c r="C137" t="s">
        <v>15</v>
      </c>
      <c r="D137" t="s">
        <v>16</v>
      </c>
      <c r="E137" t="s">
        <v>24</v>
      </c>
      <c r="F137" t="s">
        <v>18</v>
      </c>
      <c r="G137">
        <v>200</v>
      </c>
      <c r="H137">
        <v>30</v>
      </c>
      <c r="I137">
        <v>350</v>
      </c>
      <c r="J137">
        <v>0.37</v>
      </c>
      <c r="K137">
        <v>20</v>
      </c>
      <c r="L137">
        <v>5</v>
      </c>
      <c r="M137">
        <v>30</v>
      </c>
      <c r="N137">
        <v>35</v>
      </c>
      <c r="O137" t="s">
        <v>21</v>
      </c>
    </row>
    <row r="138" spans="1:15">
      <c r="A138" t="str">
        <f>Hyperlink("https://www.diodes.com/part/view/SD103CW","SD103CW")</f>
        <v>SD103CW</v>
      </c>
      <c r="B138" t="str">
        <f>Hyperlink("https://www.diodes.com/assets/Datasheets/SD103AW-SD103CW.pdf","SD103CW Datasheet")</f>
        <v>SD103CW Datasheet</v>
      </c>
      <c r="C138" t="s">
        <v>20</v>
      </c>
      <c r="D138" t="s">
        <v>16</v>
      </c>
      <c r="E138" t="s">
        <v>17</v>
      </c>
      <c r="F138" t="s">
        <v>18</v>
      </c>
      <c r="G138">
        <v>200</v>
      </c>
      <c r="H138">
        <v>20</v>
      </c>
      <c r="I138">
        <v>350</v>
      </c>
      <c r="J138">
        <v>0.37</v>
      </c>
      <c r="K138">
        <v>20</v>
      </c>
      <c r="L138">
        <v>5</v>
      </c>
      <c r="M138">
        <v>10</v>
      </c>
      <c r="N138">
        <v>28</v>
      </c>
      <c r="O138" t="s">
        <v>19</v>
      </c>
    </row>
    <row r="139" spans="1:15">
      <c r="A139" t="str">
        <f>Hyperlink("https://www.diodes.com/part/view/SD103CWS","SD103CWS")</f>
        <v>SD103CWS</v>
      </c>
      <c r="B139" t="str">
        <f>Hyperlink("https://www.diodes.com/assets/Datasheets/SD103AWS_SD103CWS.pdf","SD103AWS-SD103CWS Datasheet")</f>
        <v>SD103AWS-SD103CWS Datasheet</v>
      </c>
      <c r="C139" t="s">
        <v>20</v>
      </c>
      <c r="D139" t="s">
        <v>16</v>
      </c>
      <c r="E139" t="s">
        <v>17</v>
      </c>
      <c r="F139" t="s">
        <v>18</v>
      </c>
      <c r="G139">
        <v>200</v>
      </c>
      <c r="H139">
        <v>20</v>
      </c>
      <c r="I139">
        <v>350</v>
      </c>
      <c r="J139">
        <v>0.37</v>
      </c>
      <c r="K139">
        <v>20</v>
      </c>
      <c r="L139">
        <v>5</v>
      </c>
      <c r="M139">
        <v>10</v>
      </c>
      <c r="N139">
        <v>28</v>
      </c>
      <c r="O139" t="s">
        <v>21</v>
      </c>
    </row>
    <row r="140" spans="1:15">
      <c r="A140" t="str">
        <f>Hyperlink("https://www.diodes.com/part/view/SD107WS","SD107WS")</f>
        <v>SD107WS</v>
      </c>
      <c r="B140" t="str">
        <f>Hyperlink("https://www.diodes.com/assets/Datasheets/SD107WS.pdf","SD107WS Datasheet")</f>
        <v>SD107WS Datasheet</v>
      </c>
      <c r="C140" t="s">
        <v>20</v>
      </c>
      <c r="D140" t="s">
        <v>16</v>
      </c>
      <c r="E140" t="s">
        <v>17</v>
      </c>
      <c r="F140" t="s">
        <v>18</v>
      </c>
      <c r="G140">
        <v>250</v>
      </c>
      <c r="H140">
        <v>30</v>
      </c>
      <c r="I140">
        <v>100</v>
      </c>
      <c r="J140">
        <v>0.55</v>
      </c>
      <c r="K140">
        <v>50</v>
      </c>
      <c r="L140">
        <v>1</v>
      </c>
      <c r="M140">
        <v>25</v>
      </c>
      <c r="N140" t="s">
        <v>42</v>
      </c>
      <c r="O140" t="s">
        <v>21</v>
      </c>
    </row>
    <row r="141" spans="1:15">
      <c r="A141" t="str">
        <f>Hyperlink("https://www.diodes.com/part/view/SDM02L30CP3","SDM02L30CP3")</f>
        <v>SDM02L30CP3</v>
      </c>
      <c r="B141" t="str">
        <f>Hyperlink("https://www.diodes.com/assets/Datasheets/SDM02L30CP3.pdf","SDM02L30CP3 Datasheet")</f>
        <v>SDM02L30CP3 Datasheet</v>
      </c>
      <c r="C141" t="s">
        <v>55</v>
      </c>
      <c r="D141" t="s">
        <v>47</v>
      </c>
      <c r="E141" t="s">
        <v>17</v>
      </c>
      <c r="F141" t="s">
        <v>18</v>
      </c>
      <c r="H141">
        <v>30</v>
      </c>
      <c r="I141">
        <v>200</v>
      </c>
      <c r="J141">
        <v>0.44</v>
      </c>
      <c r="K141">
        <v>200</v>
      </c>
      <c r="L141">
        <v>120</v>
      </c>
      <c r="M141">
        <v>30</v>
      </c>
      <c r="N141" t="s">
        <v>42</v>
      </c>
      <c r="O141" t="s">
        <v>56</v>
      </c>
    </row>
    <row r="142" spans="1:15">
      <c r="A142" t="str">
        <f>Hyperlink("https://www.diodes.com/part/view/SDM02M30CLP3","SDM02M30CLP3")</f>
        <v>SDM02M30CLP3</v>
      </c>
      <c r="B142" t="str">
        <f>Hyperlink("https://www.diodes.com/assets/Datasheets/SDM02M30CLP3.pdf","SDM02M30CLP3 Datasheet")</f>
        <v>SDM02M30CLP3 Datasheet</v>
      </c>
      <c r="C142" t="s">
        <v>15</v>
      </c>
      <c r="D142" t="s">
        <v>47</v>
      </c>
      <c r="E142" t="s">
        <v>17</v>
      </c>
      <c r="F142" t="s">
        <v>26</v>
      </c>
      <c r="G142">
        <v>350</v>
      </c>
      <c r="H142">
        <v>30</v>
      </c>
      <c r="I142">
        <v>200</v>
      </c>
      <c r="J142">
        <v>0.7</v>
      </c>
      <c r="K142">
        <v>0.1</v>
      </c>
      <c r="L142">
        <v>0.4</v>
      </c>
      <c r="M142">
        <v>30</v>
      </c>
      <c r="N142">
        <v>3.3</v>
      </c>
      <c r="O142" t="s">
        <v>57</v>
      </c>
    </row>
    <row r="143" spans="1:15">
      <c r="A143" t="str">
        <f>Hyperlink("https://www.diodes.com/part/view/SDM02M30DCP3","SDM02M30DCP3")</f>
        <v>SDM02M30DCP3</v>
      </c>
      <c r="B143" t="str">
        <f>Hyperlink("https://www.diodes.com/assets/Datasheets/SDM02M30DCP3.pdf","SDM02M30DCP3 Datasheet")</f>
        <v>SDM02M30DCP3 Datasheet</v>
      </c>
      <c r="C143" t="s">
        <v>58</v>
      </c>
      <c r="D143" t="s">
        <v>47</v>
      </c>
      <c r="E143" t="s">
        <v>17</v>
      </c>
      <c r="F143" t="s">
        <v>26</v>
      </c>
      <c r="H143">
        <v>30</v>
      </c>
      <c r="I143">
        <v>400</v>
      </c>
      <c r="J143">
        <v>0.75</v>
      </c>
      <c r="K143">
        <v>200</v>
      </c>
      <c r="L143">
        <v>2</v>
      </c>
      <c r="M143">
        <v>30</v>
      </c>
      <c r="N143">
        <v>4</v>
      </c>
      <c r="O143" t="s">
        <v>59</v>
      </c>
    </row>
    <row r="144" spans="1:15">
      <c r="A144" t="str">
        <f>Hyperlink("https://www.diodes.com/part/view/SDM02M30LP3","SDM02M30LP3")</f>
        <v>SDM02M30LP3</v>
      </c>
      <c r="B144" t="str">
        <f>Hyperlink("https://www.diodes.com/assets/Datasheets/SDM02M30LP3.pdf","SDM02M30LP3 Datasheet")</f>
        <v>SDM02M30LP3 Datasheet</v>
      </c>
      <c r="C144" t="s">
        <v>60</v>
      </c>
      <c r="D144" t="s">
        <v>47</v>
      </c>
      <c r="E144" t="s">
        <v>17</v>
      </c>
      <c r="F144" t="s">
        <v>18</v>
      </c>
      <c r="G144">
        <v>250</v>
      </c>
      <c r="H144">
        <v>30</v>
      </c>
      <c r="I144">
        <v>100</v>
      </c>
      <c r="J144">
        <v>0.45</v>
      </c>
      <c r="K144">
        <v>10</v>
      </c>
      <c r="L144">
        <v>0.4</v>
      </c>
      <c r="M144">
        <v>30</v>
      </c>
      <c r="N144" t="s">
        <v>42</v>
      </c>
      <c r="O144" t="s">
        <v>61</v>
      </c>
    </row>
    <row r="145" spans="1:15">
      <c r="A145" t="str">
        <f>Hyperlink("https://www.diodes.com/part/view/SDM02U30CSP","SDM02U30CSP")</f>
        <v>SDM02U30CSP</v>
      </c>
      <c r="B145" t="str">
        <f>Hyperlink("https://www.diodes.com/assets/Datasheets/SDM02U30CSP.pdf","SDM02U30CSP Datasheet")</f>
        <v>SDM02U30CSP Datasheet</v>
      </c>
      <c r="C145" t="s">
        <v>62</v>
      </c>
      <c r="D145" t="s">
        <v>47</v>
      </c>
      <c r="E145" t="s">
        <v>17</v>
      </c>
      <c r="F145" t="s">
        <v>18</v>
      </c>
      <c r="H145">
        <v>30</v>
      </c>
      <c r="I145">
        <v>200</v>
      </c>
      <c r="J145">
        <v>0.5</v>
      </c>
      <c r="K145">
        <v>200</v>
      </c>
      <c r="L145">
        <v>9</v>
      </c>
      <c r="M145">
        <v>30</v>
      </c>
      <c r="N145" t="s">
        <v>42</v>
      </c>
      <c r="O145" t="s">
        <v>56</v>
      </c>
    </row>
    <row r="146" spans="1:15">
      <c r="A146" t="str">
        <f>Hyperlink("https://www.diodes.com/part/view/SDM02U30LP3","SDM02U30LP3")</f>
        <v>SDM02U30LP3</v>
      </c>
      <c r="B146" t="str">
        <f>Hyperlink("https://www.diodes.com/assets/Datasheets/SDM02U30LP3.pdf","SDM02U30LP3 Datasheet")</f>
        <v>SDM02U30LP3 Datasheet</v>
      </c>
      <c r="C146" t="s">
        <v>20</v>
      </c>
      <c r="D146" t="s">
        <v>47</v>
      </c>
      <c r="E146" t="s">
        <v>17</v>
      </c>
      <c r="F146" t="s">
        <v>18</v>
      </c>
      <c r="G146">
        <v>250</v>
      </c>
      <c r="H146">
        <v>30</v>
      </c>
      <c r="I146">
        <v>100</v>
      </c>
      <c r="J146">
        <v>0.37</v>
      </c>
      <c r="K146">
        <v>0.01</v>
      </c>
      <c r="L146">
        <v>7</v>
      </c>
      <c r="M146">
        <v>10</v>
      </c>
      <c r="N146">
        <v>2.6</v>
      </c>
      <c r="O146" t="s">
        <v>61</v>
      </c>
    </row>
    <row r="147" spans="1:15">
      <c r="A147" t="str">
        <f>Hyperlink("https://www.diodes.com/part/view/SDM02U30LP3Q","SDM02U30LP3Q")</f>
        <v>SDM02U30LP3Q</v>
      </c>
      <c r="B147" t="str">
        <f>Hyperlink("https://www.diodes.com/assets/Datasheets/SDM02U30LP3Q.pdf","SDM02U30LP3Q Datasheet")</f>
        <v>SDM02U30LP3Q Datasheet</v>
      </c>
      <c r="C147" t="s">
        <v>60</v>
      </c>
      <c r="D147" t="s">
        <v>16</v>
      </c>
      <c r="E147" t="s">
        <v>24</v>
      </c>
      <c r="F147" t="s">
        <v>18</v>
      </c>
      <c r="G147">
        <v>250</v>
      </c>
      <c r="H147">
        <v>30</v>
      </c>
      <c r="I147">
        <v>100</v>
      </c>
      <c r="J147">
        <v>0.37</v>
      </c>
      <c r="K147">
        <v>0.01</v>
      </c>
      <c r="L147">
        <v>7</v>
      </c>
      <c r="M147">
        <v>10</v>
      </c>
      <c r="N147">
        <v>2.6</v>
      </c>
      <c r="O147" t="s">
        <v>61</v>
      </c>
    </row>
    <row r="148" spans="1:15">
      <c r="A148" t="str">
        <f>Hyperlink("https://www.diodes.com/part/view/SDM03MT40","SDM03MT40")</f>
        <v>SDM03MT40</v>
      </c>
      <c r="B148" t="str">
        <f>Hyperlink("https://www.diodes.com/assets/Datasheets/ds30372.pdf","SDM03MT40 Datasheet")</f>
        <v>SDM03MT40 Datasheet</v>
      </c>
      <c r="C148" t="s">
        <v>20</v>
      </c>
      <c r="D148" t="s">
        <v>16</v>
      </c>
      <c r="E148" t="s">
        <v>17</v>
      </c>
      <c r="F148" t="s">
        <v>34</v>
      </c>
      <c r="G148">
        <v>225</v>
      </c>
      <c r="H148">
        <v>40</v>
      </c>
      <c r="I148">
        <v>30</v>
      </c>
      <c r="J148">
        <v>0.37</v>
      </c>
      <c r="K148">
        <v>1</v>
      </c>
      <c r="L148">
        <v>1</v>
      </c>
      <c r="M148">
        <v>10</v>
      </c>
      <c r="N148">
        <v>2</v>
      </c>
      <c r="O148" t="s">
        <v>53</v>
      </c>
    </row>
    <row r="149" spans="1:15">
      <c r="A149" t="str">
        <f>Hyperlink("https://www.diodes.com/part/view/SDM03MT40A","SDM03MT40A")</f>
        <v>SDM03MT40A</v>
      </c>
      <c r="B149" t="str">
        <f>Hyperlink("https://www.diodes.com/assets/Datasheets/ds30372.pdf","SDM03MT40A Datasheet")</f>
        <v>SDM03MT40A Datasheet</v>
      </c>
      <c r="C149" t="s">
        <v>20</v>
      </c>
      <c r="D149" t="s">
        <v>16</v>
      </c>
      <c r="E149" t="s">
        <v>17</v>
      </c>
      <c r="F149" t="s">
        <v>54</v>
      </c>
      <c r="G149">
        <v>150</v>
      </c>
      <c r="H149">
        <v>40</v>
      </c>
      <c r="I149">
        <v>30</v>
      </c>
      <c r="J149">
        <v>0.37</v>
      </c>
      <c r="K149">
        <v>1</v>
      </c>
      <c r="L149">
        <v>1</v>
      </c>
      <c r="M149">
        <v>10</v>
      </c>
      <c r="N149">
        <v>2</v>
      </c>
      <c r="O149" t="s">
        <v>53</v>
      </c>
    </row>
    <row r="150" spans="1:15">
      <c r="A150" t="str">
        <f>Hyperlink("https://www.diodes.com/part/view/SDM03U40","SDM03U40")</f>
        <v>SDM03U40</v>
      </c>
      <c r="B150" t="str">
        <f>Hyperlink("https://www.diodes.com/assets/Datasheets/SDM03U40.pdf","SDM03U40 Datasheet")</f>
        <v>SDM03U40 Datasheet</v>
      </c>
      <c r="C150" t="s">
        <v>20</v>
      </c>
      <c r="D150" t="s">
        <v>16</v>
      </c>
      <c r="E150" t="s">
        <v>17</v>
      </c>
      <c r="F150" t="s">
        <v>18</v>
      </c>
      <c r="G150">
        <v>150</v>
      </c>
      <c r="H150">
        <v>40</v>
      </c>
      <c r="I150">
        <v>30</v>
      </c>
      <c r="J150">
        <v>0.37</v>
      </c>
      <c r="K150">
        <v>1</v>
      </c>
      <c r="L150">
        <v>0.5</v>
      </c>
      <c r="M150">
        <v>30</v>
      </c>
      <c r="N150" t="s">
        <v>42</v>
      </c>
      <c r="O150" t="s">
        <v>45</v>
      </c>
    </row>
    <row r="151" spans="1:15">
      <c r="A151" t="str">
        <f>Hyperlink("https://www.diodes.com/part/view/SDM03U40Q","SDM03U40Q")</f>
        <v>SDM03U40Q</v>
      </c>
      <c r="B151" t="str">
        <f>Hyperlink("https://www.diodes.com/assets/Datasheets/SDM03U40Q.pdf","SDM03U40Q Datasheet")</f>
        <v>SDM03U40Q Datasheet</v>
      </c>
      <c r="C151" t="s">
        <v>15</v>
      </c>
      <c r="D151" t="s">
        <v>16</v>
      </c>
      <c r="E151" t="s">
        <v>24</v>
      </c>
      <c r="F151" t="s">
        <v>18</v>
      </c>
      <c r="G151">
        <v>150</v>
      </c>
      <c r="H151">
        <v>40</v>
      </c>
      <c r="I151">
        <v>30</v>
      </c>
      <c r="J151">
        <v>0.37</v>
      </c>
      <c r="K151">
        <v>1</v>
      </c>
      <c r="L151">
        <v>0.5</v>
      </c>
      <c r="M151">
        <v>30</v>
      </c>
      <c r="O151" t="s">
        <v>45</v>
      </c>
    </row>
    <row r="152" spans="1:15">
      <c r="A152" t="str">
        <f>Hyperlink("https://www.diodes.com/part/view/SDM0440S3F","SDM0440S3F")</f>
        <v>SDM0440S3F</v>
      </c>
      <c r="B152" t="str">
        <f>Hyperlink("https://www.diodes.com/assets/Datasheets/SDM0440S3F.pdf","SDM0440S3F Datasheet")</f>
        <v>SDM0440S3F Datasheet</v>
      </c>
      <c r="C152" t="s">
        <v>15</v>
      </c>
      <c r="D152" t="s">
        <v>16</v>
      </c>
      <c r="E152" t="s">
        <v>17</v>
      </c>
      <c r="F152" t="s">
        <v>18</v>
      </c>
      <c r="G152">
        <v>350</v>
      </c>
      <c r="H152">
        <v>40</v>
      </c>
      <c r="I152">
        <v>400</v>
      </c>
      <c r="J152">
        <v>0.7</v>
      </c>
      <c r="K152">
        <v>400</v>
      </c>
      <c r="L152">
        <v>20</v>
      </c>
      <c r="M152">
        <v>40</v>
      </c>
      <c r="N152">
        <v>38</v>
      </c>
      <c r="O152" t="s">
        <v>63</v>
      </c>
    </row>
    <row r="153" spans="1:15">
      <c r="A153" t="str">
        <f>Hyperlink("https://www.diodes.com/part/view/SDM10K45","SDM10K45")</f>
        <v>SDM10K45</v>
      </c>
      <c r="B153" t="str">
        <f>Hyperlink("https://www.diodes.com/assets/Datasheets/SDM10K45.pdf","SDM10K45 Datasheet")</f>
        <v>SDM10K45 Datasheet</v>
      </c>
      <c r="C153" t="s">
        <v>20</v>
      </c>
      <c r="D153" t="s">
        <v>16</v>
      </c>
      <c r="E153" t="s">
        <v>17</v>
      </c>
      <c r="F153" t="s">
        <v>18</v>
      </c>
      <c r="G153">
        <v>200</v>
      </c>
      <c r="H153">
        <v>45</v>
      </c>
      <c r="I153">
        <v>100</v>
      </c>
      <c r="J153">
        <v>0.45</v>
      </c>
      <c r="K153">
        <v>10</v>
      </c>
      <c r="L153">
        <v>1</v>
      </c>
      <c r="M153">
        <v>10</v>
      </c>
      <c r="N153" t="s">
        <v>42</v>
      </c>
      <c r="O153" t="s">
        <v>21</v>
      </c>
    </row>
    <row r="154" spans="1:15">
      <c r="A154" t="str">
        <f>Hyperlink("https://www.diodes.com/part/view/SDM10M45SD","SDM10M45SD")</f>
        <v>SDM10M45SD</v>
      </c>
      <c r="B154" t="str">
        <f>Hyperlink("https://www.diodes.com/assets/Datasheets/ds30386.pdf","SDM10M45SD Datasheet")</f>
        <v>SDM10M45SD Datasheet</v>
      </c>
      <c r="C154" t="s">
        <v>20</v>
      </c>
      <c r="D154" t="s">
        <v>16</v>
      </c>
      <c r="E154" t="s">
        <v>17</v>
      </c>
      <c r="F154" t="s">
        <v>30</v>
      </c>
      <c r="G154">
        <v>120</v>
      </c>
      <c r="H154">
        <v>45</v>
      </c>
      <c r="I154">
        <v>100</v>
      </c>
      <c r="J154">
        <v>0.45</v>
      </c>
      <c r="K154">
        <v>10</v>
      </c>
      <c r="L154">
        <v>0.07</v>
      </c>
      <c r="M154">
        <v>10</v>
      </c>
      <c r="N154" t="s">
        <v>42</v>
      </c>
      <c r="O154" t="s">
        <v>53</v>
      </c>
    </row>
    <row r="155" spans="1:15">
      <c r="A155" t="str">
        <f>Hyperlink("https://www.diodes.com/part/view/SDM10U45","SDM10U45")</f>
        <v>SDM10U45</v>
      </c>
      <c r="B155" t="str">
        <f>Hyperlink("https://www.diodes.com/assets/Datasheets/SDM10U45.pdf","SDM10U45 Datasheet")</f>
        <v>SDM10U45 Datasheet</v>
      </c>
      <c r="C155" t="s">
        <v>15</v>
      </c>
      <c r="D155" t="s">
        <v>16</v>
      </c>
      <c r="E155" t="s">
        <v>17</v>
      </c>
      <c r="F155" t="s">
        <v>18</v>
      </c>
      <c r="G155">
        <v>150</v>
      </c>
      <c r="H155">
        <v>45</v>
      </c>
      <c r="I155">
        <v>100</v>
      </c>
      <c r="J155">
        <v>0.55</v>
      </c>
      <c r="K155">
        <v>50</v>
      </c>
      <c r="L155">
        <v>1</v>
      </c>
      <c r="M155">
        <v>25</v>
      </c>
      <c r="N155">
        <v>7</v>
      </c>
      <c r="O155" t="s">
        <v>45</v>
      </c>
    </row>
    <row r="156" spans="1:15">
      <c r="A156" t="str">
        <f>Hyperlink("https://www.diodes.com/part/view/SDM10U45LP","SDM10U45LP")</f>
        <v>SDM10U45LP</v>
      </c>
      <c r="B156" t="str">
        <f>Hyperlink("https://www.diodes.com/assets/Datasheets/ds30588.pdf","SDM10U45LP Datasheet")</f>
        <v>SDM10U45LP Datasheet</v>
      </c>
      <c r="C156" t="s">
        <v>20</v>
      </c>
      <c r="D156" t="s">
        <v>16</v>
      </c>
      <c r="E156" t="s">
        <v>17</v>
      </c>
      <c r="F156" t="s">
        <v>18</v>
      </c>
      <c r="G156">
        <v>250</v>
      </c>
      <c r="H156">
        <v>45</v>
      </c>
      <c r="I156">
        <v>100</v>
      </c>
      <c r="J156">
        <v>0.55</v>
      </c>
      <c r="K156">
        <v>50</v>
      </c>
      <c r="L156">
        <v>1</v>
      </c>
      <c r="M156">
        <v>25</v>
      </c>
      <c r="N156">
        <v>15</v>
      </c>
      <c r="O156" t="s">
        <v>33</v>
      </c>
    </row>
    <row r="157" spans="1:15">
      <c r="A157" t="str">
        <f>Hyperlink("https://www.diodes.com/part/view/SDM20E40C","SDM20E40C")</f>
        <v>SDM20E40C</v>
      </c>
      <c r="B157" t="str">
        <f>Hyperlink("https://www.diodes.com/assets/Datasheets/ds30276.pdf","SDM20E40C Datasheet")</f>
        <v>SDM20E40C Datasheet</v>
      </c>
      <c r="C157" t="s">
        <v>20</v>
      </c>
      <c r="D157" t="s">
        <v>16</v>
      </c>
      <c r="E157" t="s">
        <v>17</v>
      </c>
      <c r="F157" t="s">
        <v>26</v>
      </c>
      <c r="G157">
        <v>400</v>
      </c>
      <c r="H157">
        <v>40</v>
      </c>
      <c r="I157">
        <v>400</v>
      </c>
      <c r="J157">
        <v>0.3</v>
      </c>
      <c r="K157">
        <v>10</v>
      </c>
      <c r="L157">
        <v>70</v>
      </c>
      <c r="M157">
        <v>25</v>
      </c>
      <c r="N157">
        <v>100</v>
      </c>
      <c r="O157" t="s">
        <v>64</v>
      </c>
    </row>
    <row r="158" spans="1:15">
      <c r="A158" t="str">
        <f>Hyperlink("https://www.diodes.com/part/view/SDM20N40A","SDM20N40A")</f>
        <v>SDM20N40A</v>
      </c>
      <c r="B158" t="str">
        <f>Hyperlink("https://www.diodes.com/assets/Datasheets/SDM20N40A.pdf","SDM20N40A Datasheet")</f>
        <v>SDM20N40A Datasheet</v>
      </c>
      <c r="C158" t="s">
        <v>20</v>
      </c>
      <c r="D158" t="s">
        <v>16</v>
      </c>
      <c r="E158" t="s">
        <v>17</v>
      </c>
      <c r="F158" t="s">
        <v>27</v>
      </c>
      <c r="G158">
        <v>200</v>
      </c>
      <c r="H158">
        <v>40</v>
      </c>
      <c r="I158">
        <v>200</v>
      </c>
      <c r="J158">
        <v>0.55</v>
      </c>
      <c r="K158">
        <v>200</v>
      </c>
      <c r="L158">
        <v>15</v>
      </c>
      <c r="M158">
        <v>30</v>
      </c>
      <c r="N158" t="s">
        <v>42</v>
      </c>
      <c r="O158" t="s">
        <v>65</v>
      </c>
    </row>
    <row r="159" spans="1:15">
      <c r="A159" t="str">
        <f>Hyperlink("https://www.diodes.com/part/view/SDM20N40AQ","SDM20N40AQ")</f>
        <v>SDM20N40AQ</v>
      </c>
      <c r="B159" t="str">
        <f>Hyperlink("https://www.diodes.com/assets/Datasheets/SDM20N40AQ.pdf","SDM20N40AQ Datasheet")</f>
        <v>SDM20N40AQ Datasheet</v>
      </c>
      <c r="C159" t="s">
        <v>20</v>
      </c>
      <c r="D159" t="s">
        <v>16</v>
      </c>
      <c r="E159" t="s">
        <v>24</v>
      </c>
      <c r="F159" t="s">
        <v>27</v>
      </c>
      <c r="H159">
        <v>40</v>
      </c>
      <c r="I159">
        <v>200</v>
      </c>
      <c r="J159">
        <v>0.55</v>
      </c>
      <c r="K159">
        <v>200</v>
      </c>
      <c r="L159">
        <v>15</v>
      </c>
      <c r="M159">
        <v>30</v>
      </c>
      <c r="O159" t="s">
        <v>22</v>
      </c>
    </row>
    <row r="160" spans="1:15">
      <c r="A160" t="str">
        <f>Hyperlink("https://www.diodes.com/part/view/SDM20U30","SDM20U30")</f>
        <v>SDM20U30</v>
      </c>
      <c r="B160" t="str">
        <f>Hyperlink("https://www.diodes.com/assets/Datasheets/ds30397.pdf","SDM20U30 Datasheet")</f>
        <v>SDM20U30 Datasheet</v>
      </c>
      <c r="C160" t="s">
        <v>20</v>
      </c>
      <c r="D160" t="s">
        <v>16</v>
      </c>
      <c r="E160" t="s">
        <v>17</v>
      </c>
      <c r="F160" t="s">
        <v>18</v>
      </c>
      <c r="G160">
        <v>150</v>
      </c>
      <c r="H160">
        <v>30</v>
      </c>
      <c r="I160">
        <v>200</v>
      </c>
      <c r="J160">
        <v>0.35</v>
      </c>
      <c r="K160">
        <v>20</v>
      </c>
      <c r="L160">
        <v>150</v>
      </c>
      <c r="M160">
        <v>30</v>
      </c>
      <c r="N160">
        <v>20</v>
      </c>
      <c r="O160" t="s">
        <v>45</v>
      </c>
    </row>
    <row r="161" spans="1:15">
      <c r="A161" t="str">
        <f>Hyperlink("https://www.diodes.com/part/view/SDM20U30LP","SDM20U30LP")</f>
        <v>SDM20U30LP</v>
      </c>
      <c r="B161" t="str">
        <f>Hyperlink("https://www.diodes.com/assets/Datasheets/ds30589.pdf","SDM20U30LP Datasheet")</f>
        <v>SDM20U30LP Datasheet</v>
      </c>
      <c r="C161" t="s">
        <v>20</v>
      </c>
      <c r="D161" t="s">
        <v>16</v>
      </c>
      <c r="E161" t="s">
        <v>17</v>
      </c>
      <c r="F161" t="s">
        <v>18</v>
      </c>
      <c r="G161">
        <v>250</v>
      </c>
      <c r="H161">
        <v>30</v>
      </c>
      <c r="I161">
        <v>200</v>
      </c>
      <c r="J161">
        <v>0.35</v>
      </c>
      <c r="K161">
        <v>20</v>
      </c>
      <c r="L161">
        <v>150</v>
      </c>
      <c r="M161">
        <v>30</v>
      </c>
      <c r="N161">
        <v>20</v>
      </c>
      <c r="O161" t="s">
        <v>33</v>
      </c>
    </row>
    <row r="162" spans="1:15">
      <c r="A162" t="str">
        <f>Hyperlink("https://www.diodes.com/part/view/SDM20U30LPQ","SDM20U30LPQ")</f>
        <v>SDM20U30LPQ</v>
      </c>
      <c r="B162" t="str">
        <f>Hyperlink("https://www.diodes.com/assets/Datasheets/SDM20U30LPQ.pdf","SDM20U30LPQ Datasheet")</f>
        <v>SDM20U30LPQ Datasheet</v>
      </c>
      <c r="C162" t="s">
        <v>15</v>
      </c>
      <c r="D162" t="s">
        <v>16</v>
      </c>
      <c r="E162" t="s">
        <v>24</v>
      </c>
      <c r="F162" t="s">
        <v>18</v>
      </c>
      <c r="G162">
        <v>250</v>
      </c>
      <c r="H162">
        <v>30</v>
      </c>
      <c r="I162">
        <v>200</v>
      </c>
      <c r="J162">
        <v>0.35</v>
      </c>
      <c r="K162">
        <v>20</v>
      </c>
      <c r="L162">
        <v>30</v>
      </c>
      <c r="M162">
        <v>10</v>
      </c>
      <c r="N162">
        <v>20</v>
      </c>
      <c r="O162" t="s">
        <v>33</v>
      </c>
    </row>
    <row r="163" spans="1:15">
      <c r="A163" t="str">
        <f>Hyperlink("https://www.diodes.com/part/view/SDM20U30Q","SDM20U30Q")</f>
        <v>SDM20U30Q</v>
      </c>
      <c r="B163" t="str">
        <f>Hyperlink("https://www.diodes.com/assets/Datasheets/SDM20U30Q.pdf","SDM20U30Q Datasheet")</f>
        <v>SDM20U30Q Datasheet</v>
      </c>
      <c r="C163" t="s">
        <v>15</v>
      </c>
      <c r="D163" t="s">
        <v>16</v>
      </c>
      <c r="E163" t="s">
        <v>24</v>
      </c>
      <c r="F163" t="s">
        <v>18</v>
      </c>
      <c r="H163">
        <v>30</v>
      </c>
      <c r="I163">
        <v>200</v>
      </c>
      <c r="J163">
        <v>0.35</v>
      </c>
      <c r="K163">
        <v>20</v>
      </c>
      <c r="L163">
        <v>150</v>
      </c>
      <c r="M163">
        <v>30</v>
      </c>
      <c r="N163" t="s">
        <v>42</v>
      </c>
      <c r="O163" t="s">
        <v>45</v>
      </c>
    </row>
    <row r="164" spans="1:15">
      <c r="A164" t="str">
        <f>Hyperlink("https://www.diodes.com/part/view/SDM20U40","SDM20U40")</f>
        <v>SDM20U40</v>
      </c>
      <c r="B164" t="str">
        <f>Hyperlink("https://www.diodes.com/assets/Datasheets/SDM20U40.pdf","SDM20U40 Datasheet")</f>
        <v>SDM20U40 Datasheet</v>
      </c>
      <c r="C164" t="s">
        <v>20</v>
      </c>
      <c r="D164" t="s">
        <v>16</v>
      </c>
      <c r="E164" t="s">
        <v>17</v>
      </c>
      <c r="F164" t="s">
        <v>18</v>
      </c>
      <c r="G164">
        <v>150</v>
      </c>
      <c r="H164">
        <v>40</v>
      </c>
      <c r="I164">
        <v>250</v>
      </c>
      <c r="J164">
        <v>0.37</v>
      </c>
      <c r="K164">
        <v>20</v>
      </c>
      <c r="L164">
        <v>5</v>
      </c>
      <c r="M164">
        <v>30</v>
      </c>
      <c r="N164">
        <v>50</v>
      </c>
      <c r="O164" t="s">
        <v>45</v>
      </c>
    </row>
    <row r="165" spans="1:15">
      <c r="A165" t="str">
        <f>Hyperlink("https://www.diodes.com/part/view/SDM20U40Q","SDM20U40Q")</f>
        <v>SDM20U40Q</v>
      </c>
      <c r="B165" t="str">
        <f>Hyperlink("https://www.diodes.com/assets/Datasheets/SDM20U40Q.pdf","SDM20U40Q Datasheet")</f>
        <v>SDM20U40Q Datasheet</v>
      </c>
      <c r="C165" t="s">
        <v>15</v>
      </c>
      <c r="D165" t="s">
        <v>16</v>
      </c>
      <c r="E165" t="s">
        <v>24</v>
      </c>
      <c r="F165" t="s">
        <v>18</v>
      </c>
      <c r="G165">
        <v>150</v>
      </c>
      <c r="H165">
        <v>40</v>
      </c>
      <c r="I165">
        <v>250</v>
      </c>
      <c r="J165">
        <v>0.37</v>
      </c>
      <c r="K165">
        <v>20</v>
      </c>
      <c r="L165">
        <v>5</v>
      </c>
      <c r="M165">
        <v>30</v>
      </c>
      <c r="N165">
        <v>50</v>
      </c>
      <c r="O165" t="s">
        <v>45</v>
      </c>
    </row>
    <row r="166" spans="1:15">
      <c r="A166" t="str">
        <f>Hyperlink("https://www.diodes.com/part/view/SDM40E20LA","SDM40E20LA")</f>
        <v>SDM40E20LA</v>
      </c>
      <c r="B166" t="str">
        <f>Hyperlink("https://www.diodes.com/assets/Datasheets/SDM40E20L_S_C_A.pdf","SDM40E20LA Datasheet")</f>
        <v>SDM40E20LA Datasheet</v>
      </c>
      <c r="C166" t="s">
        <v>20</v>
      </c>
      <c r="D166" t="s">
        <v>16</v>
      </c>
      <c r="E166" t="s">
        <v>17</v>
      </c>
      <c r="F166" t="s">
        <v>27</v>
      </c>
      <c r="G166">
        <v>300</v>
      </c>
      <c r="H166">
        <v>20</v>
      </c>
      <c r="I166">
        <v>400</v>
      </c>
      <c r="J166">
        <v>0.43</v>
      </c>
      <c r="K166">
        <v>500</v>
      </c>
      <c r="L166">
        <v>250</v>
      </c>
      <c r="M166">
        <v>20</v>
      </c>
      <c r="N166">
        <v>120</v>
      </c>
      <c r="O166" t="s">
        <v>65</v>
      </c>
    </row>
    <row r="167" spans="1:15">
      <c r="A167" t="str">
        <f>Hyperlink("https://www.diodes.com/part/view/SDM40E20LAQ","SDM40E20LAQ")</f>
        <v>SDM40E20LAQ</v>
      </c>
      <c r="B167" t="str">
        <f>Hyperlink("https://www.diodes.com/assets/Datasheets/SDM40E20LSQ-AQ.pdf","SDM40E20LSQ_AQ Datasheet")</f>
        <v>SDM40E20LSQ_AQ Datasheet</v>
      </c>
      <c r="C167" t="s">
        <v>66</v>
      </c>
      <c r="D167" t="s">
        <v>16</v>
      </c>
      <c r="E167" t="s">
        <v>24</v>
      </c>
      <c r="F167" t="s">
        <v>27</v>
      </c>
      <c r="G167">
        <v>300</v>
      </c>
      <c r="H167">
        <v>20</v>
      </c>
      <c r="I167">
        <v>400</v>
      </c>
      <c r="J167">
        <v>0.43</v>
      </c>
      <c r="K167">
        <v>500</v>
      </c>
      <c r="L167">
        <v>250</v>
      </c>
      <c r="M167">
        <v>20</v>
      </c>
      <c r="N167">
        <v>120</v>
      </c>
      <c r="O167" t="s">
        <v>22</v>
      </c>
    </row>
    <row r="168" spans="1:15">
      <c r="A168" t="str">
        <f>Hyperlink("https://www.diodes.com/part/view/SDM40E20LC","SDM40E20LC")</f>
        <v>SDM40E20LC</v>
      </c>
      <c r="B168" t="str">
        <f>Hyperlink("https://www.diodes.com/assets/Datasheets/SDM40E20L_S_C_A.pdf","SDM40E20LC Datasheet")</f>
        <v>SDM40E20LC Datasheet</v>
      </c>
      <c r="C168" t="s">
        <v>20</v>
      </c>
      <c r="D168" t="s">
        <v>16</v>
      </c>
      <c r="E168" t="s">
        <v>17</v>
      </c>
      <c r="F168" t="s">
        <v>26</v>
      </c>
      <c r="G168">
        <v>300</v>
      </c>
      <c r="H168">
        <v>20</v>
      </c>
      <c r="I168">
        <v>400</v>
      </c>
      <c r="J168">
        <v>0.43</v>
      </c>
      <c r="K168">
        <v>500</v>
      </c>
      <c r="L168">
        <v>250</v>
      </c>
      <c r="M168">
        <v>20</v>
      </c>
      <c r="N168">
        <v>170</v>
      </c>
      <c r="O168" t="s">
        <v>65</v>
      </c>
    </row>
    <row r="169" spans="1:15">
      <c r="A169" t="str">
        <f>Hyperlink("https://www.diodes.com/part/view/SDM40E20LS","SDM40E20LS")</f>
        <v>SDM40E20LS</v>
      </c>
      <c r="B169" t="str">
        <f>Hyperlink("https://www.diodes.com/assets/Datasheets/SDM40E20L_S_C_A.pdf","SDM40E20LS Datasheet")</f>
        <v>SDM40E20LS Datasheet</v>
      </c>
      <c r="C169" t="s">
        <v>20</v>
      </c>
      <c r="D169" t="s">
        <v>16</v>
      </c>
      <c r="E169" t="s">
        <v>17</v>
      </c>
      <c r="F169" t="s">
        <v>23</v>
      </c>
      <c r="G169">
        <v>300</v>
      </c>
      <c r="H169">
        <v>20</v>
      </c>
      <c r="I169">
        <v>400</v>
      </c>
      <c r="J169">
        <v>0.43</v>
      </c>
      <c r="K169">
        <v>500</v>
      </c>
      <c r="L169">
        <v>250</v>
      </c>
      <c r="M169">
        <v>20</v>
      </c>
      <c r="N169">
        <v>170</v>
      </c>
      <c r="O169" t="s">
        <v>65</v>
      </c>
    </row>
    <row r="170" spans="1:15">
      <c r="A170" t="str">
        <f>Hyperlink("https://www.diodes.com/part/view/SDM40E20LSQ","SDM40E20LSQ")</f>
        <v>SDM40E20LSQ</v>
      </c>
      <c r="B170" t="str">
        <f>Hyperlink("https://www.diodes.com/assets/Datasheets/SDM40E20LSQ-AQ.pdf","SDM40E20LSQ_AQ Datasheet")</f>
        <v>SDM40E20LSQ_AQ Datasheet</v>
      </c>
      <c r="C170" t="s">
        <v>66</v>
      </c>
      <c r="D170" t="s">
        <v>16</v>
      </c>
      <c r="E170" t="s">
        <v>24</v>
      </c>
      <c r="F170" t="s">
        <v>23</v>
      </c>
      <c r="G170">
        <v>300</v>
      </c>
      <c r="H170">
        <v>20</v>
      </c>
      <c r="I170">
        <v>400</v>
      </c>
      <c r="J170">
        <v>0.43</v>
      </c>
      <c r="K170">
        <v>500</v>
      </c>
      <c r="L170">
        <v>250</v>
      </c>
      <c r="M170">
        <v>20</v>
      </c>
      <c r="N170">
        <v>120</v>
      </c>
      <c r="O170" t="s">
        <v>22</v>
      </c>
    </row>
    <row r="171" spans="1:15">
      <c r="A171" t="str">
        <f>Hyperlink("https://www.diodes.com/part/view/SDMG0340L","SDMG0340L")</f>
        <v>SDMG0340L</v>
      </c>
      <c r="B171" t="str">
        <f>Hyperlink("https://www.diodes.com/assets/Datasheets/ds30248.pdf","SDMG0340L Datasheet")</f>
        <v>SDMG0340L Datasheet</v>
      </c>
      <c r="C171" t="s">
        <v>20</v>
      </c>
      <c r="D171" t="s">
        <v>16</v>
      </c>
      <c r="E171" t="s">
        <v>17</v>
      </c>
      <c r="F171" t="s">
        <v>18</v>
      </c>
      <c r="G171">
        <v>200</v>
      </c>
      <c r="H171">
        <v>40</v>
      </c>
      <c r="I171">
        <v>30</v>
      </c>
      <c r="J171">
        <v>0.37</v>
      </c>
      <c r="K171">
        <v>1</v>
      </c>
      <c r="L171">
        <v>1</v>
      </c>
      <c r="M171">
        <v>10</v>
      </c>
      <c r="N171">
        <v>2</v>
      </c>
      <c r="O171" t="s">
        <v>37</v>
      </c>
    </row>
    <row r="172" spans="1:15">
      <c r="A172" t="str">
        <f>Hyperlink("https://www.diodes.com/part/view/SDMG0340LA","SDMG0340LA")</f>
        <v>SDMG0340LA</v>
      </c>
      <c r="B172" t="str">
        <f>Hyperlink("https://www.diodes.com/assets/Datasheets/ds30248.pdf","SDMG0340LA Datasheet")</f>
        <v>SDMG0340LA Datasheet</v>
      </c>
      <c r="C172" t="s">
        <v>20</v>
      </c>
      <c r="D172" t="s">
        <v>16</v>
      </c>
      <c r="E172" t="s">
        <v>17</v>
      </c>
      <c r="F172" t="s">
        <v>27</v>
      </c>
      <c r="G172">
        <v>200</v>
      </c>
      <c r="H172">
        <v>40</v>
      </c>
      <c r="I172">
        <v>30</v>
      </c>
      <c r="J172">
        <v>0.37</v>
      </c>
      <c r="K172">
        <v>1</v>
      </c>
      <c r="L172">
        <v>1</v>
      </c>
      <c r="M172">
        <v>10</v>
      </c>
      <c r="N172">
        <v>2</v>
      </c>
      <c r="O172" t="s">
        <v>37</v>
      </c>
    </row>
    <row r="173" spans="1:15">
      <c r="A173" t="str">
        <f>Hyperlink("https://www.diodes.com/part/view/SDMG0340LC","SDMG0340LC")</f>
        <v>SDMG0340LC</v>
      </c>
      <c r="B173" t="str">
        <f>Hyperlink("https://www.diodes.com/assets/Datasheets/ds30248.pdf","SDMG0340LC Datasheet")</f>
        <v>SDMG0340LC Datasheet</v>
      </c>
      <c r="C173" t="s">
        <v>20</v>
      </c>
      <c r="D173" t="s">
        <v>16</v>
      </c>
      <c r="E173" t="s">
        <v>17</v>
      </c>
      <c r="F173" t="s">
        <v>26</v>
      </c>
      <c r="G173">
        <v>200</v>
      </c>
      <c r="H173">
        <v>40</v>
      </c>
      <c r="I173">
        <v>30</v>
      </c>
      <c r="J173">
        <v>0.37</v>
      </c>
      <c r="K173">
        <v>1</v>
      </c>
      <c r="L173">
        <v>1</v>
      </c>
      <c r="M173">
        <v>10</v>
      </c>
      <c r="N173">
        <v>2</v>
      </c>
      <c r="O173" t="s">
        <v>37</v>
      </c>
    </row>
    <row r="174" spans="1:15">
      <c r="A174" t="str">
        <f>Hyperlink("https://www.diodes.com/part/view/SDMG0340LS","SDMG0340LS")</f>
        <v>SDMG0340LS</v>
      </c>
      <c r="B174" t="str">
        <f>Hyperlink("https://www.diodes.com/assets/Datasheets/ds30248.pdf","SDMG0340LS Datasheet")</f>
        <v>SDMG0340LS Datasheet</v>
      </c>
      <c r="C174" t="s">
        <v>20</v>
      </c>
      <c r="D174" t="s">
        <v>16</v>
      </c>
      <c r="E174" t="s">
        <v>17</v>
      </c>
      <c r="F174" t="s">
        <v>23</v>
      </c>
      <c r="G174">
        <v>200</v>
      </c>
      <c r="H174">
        <v>40</v>
      </c>
      <c r="I174">
        <v>30</v>
      </c>
      <c r="J174">
        <v>0.37</v>
      </c>
      <c r="K174">
        <v>1</v>
      </c>
      <c r="L174">
        <v>1</v>
      </c>
      <c r="M174">
        <v>10</v>
      </c>
      <c r="N174">
        <v>2</v>
      </c>
      <c r="O174" t="s">
        <v>37</v>
      </c>
    </row>
    <row r="175" spans="1:15">
      <c r="A175" t="str">
        <f>Hyperlink("https://www.diodes.com/part/view/SDMK0340L","SDMK0340L")</f>
        <v>SDMK0340L</v>
      </c>
      <c r="B175" t="str">
        <f>Hyperlink("https://www.diodes.com/assets/Datasheets/ds30239.pdf","SDMK0340L Datasheet")</f>
        <v>SDMK0340L Datasheet</v>
      </c>
      <c r="C175" t="s">
        <v>20</v>
      </c>
      <c r="D175" t="s">
        <v>16</v>
      </c>
      <c r="E175" t="s">
        <v>17</v>
      </c>
      <c r="F175" t="s">
        <v>18</v>
      </c>
      <c r="G175">
        <v>160</v>
      </c>
      <c r="H175">
        <v>40</v>
      </c>
      <c r="I175">
        <v>30</v>
      </c>
      <c r="J175">
        <v>0.37</v>
      </c>
      <c r="K175">
        <v>1</v>
      </c>
      <c r="L175">
        <v>0.5</v>
      </c>
      <c r="M175">
        <v>30</v>
      </c>
      <c r="N175">
        <v>2</v>
      </c>
      <c r="O175" t="s">
        <v>21</v>
      </c>
    </row>
    <row r="176" spans="1:15">
      <c r="A176" t="str">
        <f>Hyperlink("https://www.diodes.com/part/view/SDMP0340LAT","SDMP0340LAT")</f>
        <v>SDMP0340LAT</v>
      </c>
      <c r="B176" t="str">
        <f>Hyperlink("https://www.diodes.com/assets/Datasheets/ds30266.pdf","SDMP0340LAT Datasheet")</f>
        <v>SDMP0340LAT Datasheet</v>
      </c>
      <c r="C176" t="s">
        <v>20</v>
      </c>
      <c r="D176" t="s">
        <v>16</v>
      </c>
      <c r="E176" t="s">
        <v>17</v>
      </c>
      <c r="F176" t="s">
        <v>27</v>
      </c>
      <c r="G176">
        <v>150</v>
      </c>
      <c r="H176">
        <v>40</v>
      </c>
      <c r="I176">
        <v>30</v>
      </c>
      <c r="J176">
        <v>0.37</v>
      </c>
      <c r="K176">
        <v>1</v>
      </c>
      <c r="L176">
        <v>1</v>
      </c>
      <c r="M176">
        <v>10</v>
      </c>
      <c r="N176">
        <v>2</v>
      </c>
      <c r="O176" t="s">
        <v>25</v>
      </c>
    </row>
    <row r="177" spans="1:15">
      <c r="A177" t="str">
        <f>Hyperlink("https://www.diodes.com/part/view/SDMP0340LCT","SDMP0340LCT")</f>
        <v>SDMP0340LCT</v>
      </c>
      <c r="B177" t="str">
        <f>Hyperlink("https://www.diodes.com/assets/Datasheets/ds30266.pdf","SDMP0340LCT Datasheet")</f>
        <v>SDMP0340LCT Datasheet</v>
      </c>
      <c r="C177" t="s">
        <v>20</v>
      </c>
      <c r="D177" t="s">
        <v>16</v>
      </c>
      <c r="E177" t="s">
        <v>17</v>
      </c>
      <c r="F177" t="s">
        <v>26</v>
      </c>
      <c r="G177">
        <v>150</v>
      </c>
      <c r="H177">
        <v>40</v>
      </c>
      <c r="I177">
        <v>30</v>
      </c>
      <c r="J177">
        <v>0.37</v>
      </c>
      <c r="K177">
        <v>1</v>
      </c>
      <c r="L177">
        <v>1</v>
      </c>
      <c r="M177">
        <v>10</v>
      </c>
      <c r="N177">
        <v>2</v>
      </c>
      <c r="O177" t="s">
        <v>25</v>
      </c>
    </row>
    <row r="178" spans="1:15">
      <c r="A178" t="str">
        <f>Hyperlink("https://www.diodes.com/part/view/SDMP0340LST","SDMP0340LST")</f>
        <v>SDMP0340LST</v>
      </c>
      <c r="B178" t="str">
        <f>Hyperlink("https://www.diodes.com/assets/Datasheets/ds30266.pdf","SDMP0340LST Datasheet")</f>
        <v>SDMP0340LST Datasheet</v>
      </c>
      <c r="C178" t="s">
        <v>20</v>
      </c>
      <c r="D178" t="s">
        <v>16</v>
      </c>
      <c r="E178" t="s">
        <v>17</v>
      </c>
      <c r="F178" t="s">
        <v>23</v>
      </c>
      <c r="G178">
        <v>150</v>
      </c>
      <c r="H178">
        <v>40</v>
      </c>
      <c r="I178">
        <v>30</v>
      </c>
      <c r="J178">
        <v>0.37</v>
      </c>
      <c r="K178">
        <v>1</v>
      </c>
      <c r="L178">
        <v>1</v>
      </c>
      <c r="M178">
        <v>10</v>
      </c>
      <c r="N178">
        <v>2</v>
      </c>
      <c r="O178" t="s">
        <v>25</v>
      </c>
    </row>
    <row r="179" spans="1:15">
      <c r="A179" t="str">
        <f>Hyperlink("https://www.diodes.com/part/view/SDMP0340LT","SDMP0340LT")</f>
        <v>SDMP0340LT</v>
      </c>
      <c r="B179" t="str">
        <f>Hyperlink("https://www.diodes.com/assets/Datasheets/ds30266.pdf","SDMP0340LT Datasheet")</f>
        <v>SDMP0340LT Datasheet</v>
      </c>
      <c r="C179" t="s">
        <v>20</v>
      </c>
      <c r="D179" t="s">
        <v>16</v>
      </c>
      <c r="E179" t="s">
        <v>17</v>
      </c>
      <c r="F179" t="s">
        <v>18</v>
      </c>
      <c r="G179">
        <v>150</v>
      </c>
      <c r="H179">
        <v>40</v>
      </c>
      <c r="I179">
        <v>30</v>
      </c>
      <c r="J179">
        <v>0.37</v>
      </c>
      <c r="K179">
        <v>1</v>
      </c>
      <c r="L179">
        <v>1</v>
      </c>
      <c r="M179">
        <v>10</v>
      </c>
      <c r="N179">
        <v>2</v>
      </c>
      <c r="O179" t="s">
        <v>25</v>
      </c>
    </row>
    <row r="180" spans="1:15">
      <c r="A180" t="str">
        <f>Hyperlink("https://www.diodes.com/part/view/SDR05F03T5","SDR05F03T5")</f>
        <v>SDR05F03T5</v>
      </c>
      <c r="B180" t="str">
        <f>Hyperlink("https://www.diodes.com/assets/Datasheets/SDR05F03T5.pdf","SDR05F03T5 Datasheet")</f>
        <v>SDR05F03T5 Datasheet</v>
      </c>
      <c r="C180" t="s">
        <v>67</v>
      </c>
      <c r="D180" t="s">
        <v>47</v>
      </c>
      <c r="E180" t="s">
        <v>17</v>
      </c>
      <c r="F180" t="s">
        <v>18</v>
      </c>
      <c r="G180">
        <v>100</v>
      </c>
      <c r="H180">
        <v>3</v>
      </c>
      <c r="I180">
        <v>50</v>
      </c>
      <c r="J180">
        <v>0.3</v>
      </c>
      <c r="L180">
        <v>20</v>
      </c>
      <c r="N180">
        <v>0.52</v>
      </c>
      <c r="O180" t="s">
        <v>45</v>
      </c>
    </row>
    <row r="181" spans="1:15">
      <c r="A181" t="str">
        <f>Hyperlink("https://www.diodes.com/part/view/SDR08C04LP3","SDR08C04LP3")</f>
        <v>SDR08C04LP3</v>
      </c>
      <c r="B181" t="str">
        <f>Hyperlink("https://www.diodes.com/assets/Datasheets/SDR08C04LP3.pdf","SDR08C04LP3 Datasheet")</f>
        <v>SDR08C04LP3 Datasheet</v>
      </c>
      <c r="C181" t="s">
        <v>67</v>
      </c>
      <c r="D181" t="s">
        <v>47</v>
      </c>
      <c r="E181" t="s">
        <v>17</v>
      </c>
      <c r="F181" t="s">
        <v>18</v>
      </c>
      <c r="G181">
        <v>100</v>
      </c>
      <c r="H181">
        <v>4</v>
      </c>
      <c r="J181">
        <v>0.41</v>
      </c>
      <c r="L181">
        <v>10</v>
      </c>
      <c r="O181" t="s">
        <v>61</v>
      </c>
    </row>
    <row r="182" spans="1:15">
      <c r="A182" t="str">
        <f>Hyperlink("https://www.diodes.com/part/view/SDR10C03LP3","SDR10C03LP3")</f>
        <v>SDR10C03LP3</v>
      </c>
      <c r="B182" t="str">
        <f>Hyperlink("https://www.diodes.com/assets/Datasheets/SDR10C03LP3.pdf","SDR10C03LP3 Datasheet")</f>
        <v>SDR10C03LP3 Datasheet</v>
      </c>
      <c r="C182" t="s">
        <v>60</v>
      </c>
      <c r="D182" t="s">
        <v>47</v>
      </c>
      <c r="E182" t="s">
        <v>17</v>
      </c>
      <c r="F182" t="s">
        <v>18</v>
      </c>
      <c r="G182">
        <v>300</v>
      </c>
      <c r="H182">
        <v>3</v>
      </c>
      <c r="I182">
        <v>100</v>
      </c>
      <c r="J182">
        <v>0.47</v>
      </c>
      <c r="K182">
        <v>10</v>
      </c>
      <c r="L182">
        <v>20</v>
      </c>
      <c r="M182">
        <v>1</v>
      </c>
      <c r="N182">
        <v>0.4</v>
      </c>
      <c r="O182" t="s">
        <v>61</v>
      </c>
    </row>
    <row r="183" spans="1:15">
      <c r="A183" t="str">
        <f>Hyperlink("https://www.diodes.com/part/view/ZHCS350","ZHCS350")</f>
        <v>ZHCS350</v>
      </c>
      <c r="B183" t="str">
        <f>Hyperlink("https://www.diodes.com/assets/Datasheets/ZHCS350.pdf","ZHCS350 Datasheet")</f>
        <v>ZHCS350 Datasheet</v>
      </c>
      <c r="C183" t="s">
        <v>20</v>
      </c>
      <c r="D183" t="s">
        <v>16</v>
      </c>
      <c r="E183" t="s">
        <v>17</v>
      </c>
      <c r="F183" t="s">
        <v>18</v>
      </c>
      <c r="G183">
        <v>330</v>
      </c>
      <c r="H183">
        <v>40</v>
      </c>
      <c r="I183">
        <v>350</v>
      </c>
      <c r="J183">
        <v>0.81</v>
      </c>
      <c r="K183">
        <v>350</v>
      </c>
      <c r="L183">
        <v>12</v>
      </c>
      <c r="M183">
        <v>30</v>
      </c>
      <c r="N183">
        <v>3.3</v>
      </c>
      <c r="O183" t="s">
        <v>45</v>
      </c>
    </row>
    <row r="184" spans="1:15">
      <c r="A184" t="str">
        <f>Hyperlink("https://www.diodes.com/part/view/ZHCS350Q","ZHCS350Q")</f>
        <v>ZHCS350Q</v>
      </c>
      <c r="B184" t="str">
        <f>Hyperlink("https://www.diodes.com/assets/Datasheets/ZHCS350Q.pdf","ZHCS350Q Datasheet")</f>
        <v>ZHCS350Q Datasheet</v>
      </c>
      <c r="C184" t="s">
        <v>68</v>
      </c>
      <c r="D184" t="s">
        <v>16</v>
      </c>
      <c r="E184" t="s">
        <v>24</v>
      </c>
      <c r="F184" t="s">
        <v>18</v>
      </c>
      <c r="G184">
        <v>370</v>
      </c>
      <c r="H184">
        <v>40</v>
      </c>
      <c r="I184">
        <v>350</v>
      </c>
      <c r="J184">
        <v>0.81</v>
      </c>
      <c r="K184">
        <v>350</v>
      </c>
      <c r="L184">
        <v>12</v>
      </c>
      <c r="M184">
        <v>30</v>
      </c>
      <c r="N184">
        <v>3.3</v>
      </c>
      <c r="O184" t="s">
        <v>45</v>
      </c>
    </row>
    <row r="185" spans="1:15">
      <c r="A185" t="str">
        <f>Hyperlink("https://www.diodes.com/part/view/ZHCS400","ZHCS400")</f>
        <v>ZHCS400</v>
      </c>
      <c r="B185" t="str">
        <f>Hyperlink("https://www.diodes.com/assets/Datasheets/ZHCS400.pdf","ZHCS400 Datasheet")</f>
        <v>ZHCS400 Datasheet</v>
      </c>
      <c r="C185" t="s">
        <v>20</v>
      </c>
      <c r="D185" t="s">
        <v>16</v>
      </c>
      <c r="E185" t="s">
        <v>17</v>
      </c>
      <c r="F185" t="s">
        <v>18</v>
      </c>
      <c r="G185">
        <v>250</v>
      </c>
      <c r="H185">
        <v>40</v>
      </c>
      <c r="I185">
        <v>400</v>
      </c>
      <c r="J185">
        <v>0.5</v>
      </c>
      <c r="K185">
        <v>400</v>
      </c>
      <c r="L185">
        <v>40</v>
      </c>
      <c r="M185">
        <v>30</v>
      </c>
      <c r="N185">
        <v>20</v>
      </c>
      <c r="O185" t="s">
        <v>21</v>
      </c>
    </row>
    <row r="186" spans="1:15">
      <c r="A186" t="str">
        <f>Hyperlink("https://www.diodes.com/part/view/ZHCS400Q","ZHCS400Q")</f>
        <v>ZHCS400Q</v>
      </c>
      <c r="B186" t="str">
        <f>Hyperlink("https://www.diodes.com/assets/Datasheets/ZHCS400Q.pdf","ZHCS400Q Datasheet")</f>
        <v>ZHCS400Q Datasheet</v>
      </c>
      <c r="C186" t="s">
        <v>68</v>
      </c>
      <c r="D186" t="s">
        <v>16</v>
      </c>
      <c r="E186" t="s">
        <v>24</v>
      </c>
      <c r="F186" t="s">
        <v>18</v>
      </c>
      <c r="G186">
        <v>250</v>
      </c>
      <c r="H186">
        <v>40</v>
      </c>
      <c r="I186">
        <v>400</v>
      </c>
      <c r="J186">
        <v>0.5</v>
      </c>
      <c r="K186">
        <v>400</v>
      </c>
      <c r="L186">
        <v>40</v>
      </c>
      <c r="M186">
        <v>30</v>
      </c>
      <c r="N186">
        <v>20</v>
      </c>
      <c r="O186" t="s">
        <v>21</v>
      </c>
    </row>
    <row r="187" spans="1:15">
      <c r="A187" t="str">
        <f>Hyperlink("https://www.diodes.com/part/view/ZLLS350","ZLLS350")</f>
        <v>ZLLS350</v>
      </c>
      <c r="B187" t="str">
        <f>Hyperlink("https://www.diodes.com/assets/Datasheets/ZLLS350.pdf","ZLLS350 Datasheet")</f>
        <v>ZLLS350 Datasheet</v>
      </c>
      <c r="C187" t="s">
        <v>20</v>
      </c>
      <c r="D187" t="s">
        <v>16</v>
      </c>
      <c r="E187" t="s">
        <v>17</v>
      </c>
      <c r="F187" t="s">
        <v>18</v>
      </c>
      <c r="G187">
        <v>357</v>
      </c>
      <c r="H187">
        <v>40</v>
      </c>
      <c r="I187">
        <v>380</v>
      </c>
      <c r="J187">
        <v>1</v>
      </c>
      <c r="K187">
        <v>275</v>
      </c>
      <c r="L187">
        <v>4</v>
      </c>
      <c r="M187">
        <v>30</v>
      </c>
      <c r="N187">
        <v>3.5</v>
      </c>
      <c r="O187" t="s">
        <v>45</v>
      </c>
    </row>
  </sheetData>
  <hyperlinks>
    <hyperlink ref="A2" r:id="rId_hyperlink_1" tooltip="1N5711W" display="1N5711W"/>
    <hyperlink ref="B2" r:id="rId_hyperlink_2" tooltip="1N5711W Datasheet" display="1N5711W Datasheet"/>
    <hyperlink ref="A3" r:id="rId_hyperlink_3" tooltip="1N5711WS" display="1N5711WS"/>
    <hyperlink ref="B3" r:id="rId_hyperlink_4" tooltip="1N5711WS Datasheet" display="1N5711WS Datasheet"/>
    <hyperlink ref="A4" r:id="rId_hyperlink_5" tooltip="1N6263W" display="1N6263W"/>
    <hyperlink ref="B4" r:id="rId_hyperlink_6" tooltip="1N6263W Datasheet" display="1N6263W Datasheet"/>
    <hyperlink ref="A5" r:id="rId_hyperlink_7" tooltip="BAS40" display="BAS40"/>
    <hyperlink ref="B5" r:id="rId_hyperlink_8" tooltip="BAS40 Datasheet" display="BAS40 Datasheet"/>
    <hyperlink ref="A6" r:id="rId_hyperlink_9" tooltip="BAS40-04" display="BAS40-04"/>
    <hyperlink ref="B6" r:id="rId_hyperlink_10" tooltip="BAS40-04 Datasheet" display="BAS40-04 Datasheet"/>
    <hyperlink ref="A7" r:id="rId_hyperlink_11" tooltip="BAS40-04Q-13-F" display="BAS40-04Q-13-F"/>
    <hyperlink ref="B7" r:id="rId_hyperlink_12" tooltip="BAS40-04Q-13-F Datasheet" display="BAS40-04Q-13-F Datasheet"/>
    <hyperlink ref="A8" r:id="rId_hyperlink_13" tooltip="BAS40-04T" display="BAS40-04T"/>
    <hyperlink ref="B8" r:id="rId_hyperlink_14" tooltip="BAS40-04T Datasheet" display="BAS40-04T Datasheet"/>
    <hyperlink ref="A9" r:id="rId_hyperlink_15" tooltip="BAS40-05" display="BAS40-05"/>
    <hyperlink ref="B9" r:id="rId_hyperlink_16" tooltip="BAS40-05 Datasheet" display="BAS40-05 Datasheet"/>
    <hyperlink ref="A10" r:id="rId_hyperlink_17" tooltip="BAS40-05Q-13-F" display="BAS40-05Q-13-F"/>
    <hyperlink ref="B10" r:id="rId_hyperlink_18" tooltip="BAS40-05Q-13-F Datasheet" display="BAS40-05Q-13-F Datasheet"/>
    <hyperlink ref="A11" r:id="rId_hyperlink_19" tooltip="BAS40-05T" display="BAS40-05T"/>
    <hyperlink ref="B11" r:id="rId_hyperlink_20" tooltip="BAS40-05T Datasheet" display="BAS40-05T Datasheet"/>
    <hyperlink ref="A12" r:id="rId_hyperlink_21" tooltip="BAS40-06" display="BAS40-06"/>
    <hyperlink ref="B12" r:id="rId_hyperlink_22" tooltip="BAS40-06 Datasheet" display="BAS40-06 Datasheet"/>
    <hyperlink ref="A13" r:id="rId_hyperlink_23" tooltip="BAS40-06Q-13-F" display="BAS40-06Q-13-F"/>
    <hyperlink ref="B13" r:id="rId_hyperlink_24" tooltip="BAS40-06Q-13-F Datasheet" display="BAS40-06Q-13-F Datasheet"/>
    <hyperlink ref="A14" r:id="rId_hyperlink_25" tooltip="BAS40-06T" display="BAS40-06T"/>
    <hyperlink ref="B14" r:id="rId_hyperlink_26" tooltip="BAS40-06T Datasheet" display="BAS40-06T Datasheet"/>
    <hyperlink ref="A15" r:id="rId_hyperlink_27" tooltip="BAS40BRW" display="BAS40BRW"/>
    <hyperlink ref="B15" r:id="rId_hyperlink_28" tooltip="BAS40BRW Datasheet" display="BAS40BRW Datasheet"/>
    <hyperlink ref="A16" r:id="rId_hyperlink_29" tooltip="BAS40DW-04" display="BAS40DW-04"/>
    <hyperlink ref="B16" r:id="rId_hyperlink_30" tooltip="BAS40DW-04 Datasheet" display="BAS40DW-04 Datasheet"/>
    <hyperlink ref="A17" r:id="rId_hyperlink_31" tooltip="BAS40DW-05" display="BAS40DW-05"/>
    <hyperlink ref="B17" r:id="rId_hyperlink_32" tooltip="BAS40DW-05 Datasheet" display="BAS40DW-05 Datasheet"/>
    <hyperlink ref="A18" r:id="rId_hyperlink_33" tooltip="BAS40DW-06" display="BAS40DW-06"/>
    <hyperlink ref="B18" r:id="rId_hyperlink_34" tooltip="BAS40DW-06 Datasheet" display="BAS40DW-06 Datasheet"/>
    <hyperlink ref="A19" r:id="rId_hyperlink_35" tooltip="BAS40LP" display="BAS40LP"/>
    <hyperlink ref="B19" r:id="rId_hyperlink_36" tooltip="BAS40LP Datasheet" display="BAS40LP Datasheet"/>
    <hyperlink ref="A20" r:id="rId_hyperlink_37" tooltip="BAS40Q-13-F" display="BAS40Q-13-F"/>
    <hyperlink ref="B20" r:id="rId_hyperlink_38" tooltip="BAS40Q-13-F Datasheet" display="BAS40Q-13-F Datasheet"/>
    <hyperlink ref="A21" r:id="rId_hyperlink_39" tooltip="BAS40T" display="BAS40T"/>
    <hyperlink ref="B21" r:id="rId_hyperlink_40" tooltip="BAS40T Datasheet" display="BAS40T Datasheet"/>
    <hyperlink ref="A22" r:id="rId_hyperlink_41" tooltip="BAS40TW" display="BAS40TW"/>
    <hyperlink ref="B22" r:id="rId_hyperlink_42" tooltip="BAS40TW Datasheet" display="BAS40TW Datasheet"/>
    <hyperlink ref="A23" r:id="rId_hyperlink_43" tooltip="BAS40V" display="BAS40V"/>
    <hyperlink ref="B23" r:id="rId_hyperlink_44" tooltip="BAS40V Datasheet" display="BAS40V Datasheet"/>
    <hyperlink ref="A24" r:id="rId_hyperlink_45" tooltip="BAS40W" display="BAS40W"/>
    <hyperlink ref="B24" r:id="rId_hyperlink_46" tooltip="BAS40W Datasheet" display="BAS40W Datasheet"/>
    <hyperlink ref="A25" r:id="rId_hyperlink_47" tooltip="BAS40W-04" display="BAS40W-04"/>
    <hyperlink ref="B25" r:id="rId_hyperlink_48" tooltip="BAS40W-04 Datasheet" display="BAS40W-04 Datasheet"/>
    <hyperlink ref="A26" r:id="rId_hyperlink_49" tooltip="BAS40W-05" display="BAS40W-05"/>
    <hyperlink ref="B26" r:id="rId_hyperlink_50" tooltip="BAS40W-05 Datasheet" display="BAS40W-05 Datasheet"/>
    <hyperlink ref="A27" r:id="rId_hyperlink_51" tooltip="BAS40W-06" display="BAS40W-06"/>
    <hyperlink ref="B27" r:id="rId_hyperlink_52" tooltip="BAS40W-06 Datasheet" display="BAS40W-06 Datasheet"/>
    <hyperlink ref="A28" r:id="rId_hyperlink_53" tooltip="BAS40W-06Q" display="BAS40W-06Q"/>
    <hyperlink ref="B28" r:id="rId_hyperlink_54" tooltip="BAS40W-06Q Datasheet" display="BAS40W-06Q Datasheet"/>
    <hyperlink ref="A29" r:id="rId_hyperlink_55" tooltip="BAS40WQ" display="BAS40WQ"/>
    <hyperlink ref="B29" r:id="rId_hyperlink_56" tooltip="BAS40WQ Datasheet" display="BAS40WQ Datasheet"/>
    <hyperlink ref="A30" r:id="rId_hyperlink_57" tooltip="BAS70" display="BAS70"/>
    <hyperlink ref="B30" r:id="rId_hyperlink_58" tooltip="BAS70 Datasheet" display="BAS70 Datasheet"/>
    <hyperlink ref="A31" r:id="rId_hyperlink_59" tooltip="BAS70-04" display="BAS70-04"/>
    <hyperlink ref="B31" r:id="rId_hyperlink_60" tooltip="BAS70-04 Datasheet" display="BAS70-04 Datasheet"/>
    <hyperlink ref="A32" r:id="rId_hyperlink_61" tooltip="BAS70-04Q-13-F" display="BAS70-04Q-13-F"/>
    <hyperlink ref="B32" r:id="rId_hyperlink_62" tooltip="BAS70-04Q-13-F Datasheet" display="BAS70-04Q-13-F Datasheet"/>
    <hyperlink ref="A33" r:id="rId_hyperlink_63" tooltip="BAS70-04T" display="BAS70-04T"/>
    <hyperlink ref="B33" r:id="rId_hyperlink_64" tooltip="BAS70-04T Datasheet" display="BAS70-04T Datasheet"/>
    <hyperlink ref="A34" r:id="rId_hyperlink_65" tooltip="BAS70-05" display="BAS70-05"/>
    <hyperlink ref="B34" r:id="rId_hyperlink_66" tooltip="BAS70-05 Datasheet" display="BAS70-05 Datasheet"/>
    <hyperlink ref="A35" r:id="rId_hyperlink_67" tooltip="BAS70-05T" display="BAS70-05T"/>
    <hyperlink ref="B35" r:id="rId_hyperlink_68" tooltip="BAS70-05T Datasheet" display="BAS70-05T Datasheet"/>
    <hyperlink ref="A36" r:id="rId_hyperlink_69" tooltip="BAS70-06" display="BAS70-06"/>
    <hyperlink ref="B36" r:id="rId_hyperlink_70" tooltip="BAS70-06 Datasheet" display="BAS70-06 Datasheet"/>
    <hyperlink ref="A37" r:id="rId_hyperlink_71" tooltip="BAS70-06T" display="BAS70-06T"/>
    <hyperlink ref="B37" r:id="rId_hyperlink_72" tooltip="BAS70-06T Datasheet" display="BAS70-06T Datasheet"/>
    <hyperlink ref="A38" r:id="rId_hyperlink_73" tooltip="BAS70BRW" display="BAS70BRW"/>
    <hyperlink ref="B38" r:id="rId_hyperlink_74" tooltip="BAS70BRW Datasheet" display="BAS70BRW Datasheet"/>
    <hyperlink ref="A39" r:id="rId_hyperlink_75" tooltip="BAS70DW-04" display="BAS70DW-04"/>
    <hyperlink ref="B39" r:id="rId_hyperlink_76" tooltip="BAS70DW-04 Datasheet" display="BAS70DW-04 Datasheet"/>
    <hyperlink ref="A40" r:id="rId_hyperlink_77" tooltip="BAS70DW-04Q" display="BAS70DW-04Q"/>
    <hyperlink ref="B40" r:id="rId_hyperlink_78" tooltip="BAS70DW BAS70DW Datasheet" display="BAS70DW BAS70DW Datasheet"/>
    <hyperlink ref="A41" r:id="rId_hyperlink_79" tooltip="BAS70DW-05" display="BAS70DW-05"/>
    <hyperlink ref="B41" r:id="rId_hyperlink_80" tooltip="BAS70DW-05 Datasheet" display="BAS70DW-05 Datasheet"/>
    <hyperlink ref="A42" r:id="rId_hyperlink_81" tooltip="BAS70DW-05Q-7-F" display="BAS70DW-05Q-7-F"/>
    <hyperlink ref="B42" r:id="rId_hyperlink_82" tooltip="BAS70DW-05Q-7-F Datasheet" display="BAS70DW-05Q-7-F Datasheet"/>
    <hyperlink ref="A43" r:id="rId_hyperlink_83" tooltip="BAS70DW-06" display="BAS70DW-06"/>
    <hyperlink ref="B43" r:id="rId_hyperlink_84" tooltip="BAS70DW-06 Datasheet" display="BAS70DW-06 Datasheet"/>
    <hyperlink ref="A44" r:id="rId_hyperlink_85" tooltip="BAS70JW" display="BAS70JW"/>
    <hyperlink ref="B44" r:id="rId_hyperlink_86" tooltip="BAS70JW Datasheet" display="BAS70JW Datasheet"/>
    <hyperlink ref="A45" r:id="rId_hyperlink_87" tooltip="BAS70LP" display="BAS70LP"/>
    <hyperlink ref="B45" r:id="rId_hyperlink_88" tooltip="BAS70LP Datasheet" display="BAS70LP Datasheet"/>
    <hyperlink ref="A46" r:id="rId_hyperlink_89" tooltip="BAS70Q" display="BAS70Q"/>
    <hyperlink ref="B46" r:id="rId_hyperlink_90" tooltip="BAS70Q Datasheet" display="BAS70Q Datasheet"/>
    <hyperlink ref="A47" r:id="rId_hyperlink_91" tooltip="BAS70T" display="BAS70T"/>
    <hyperlink ref="B47" r:id="rId_hyperlink_92" tooltip="BAS70T Datasheet" display="BAS70T Datasheet"/>
    <hyperlink ref="A48" r:id="rId_hyperlink_93" tooltip="BAS70TW" display="BAS70TW"/>
    <hyperlink ref="B48" r:id="rId_hyperlink_94" tooltip="BAS70TW Datasheet" display="BAS70TW Datasheet"/>
    <hyperlink ref="A49" r:id="rId_hyperlink_95" tooltip="BAS70TWQ" display="BAS70TWQ"/>
    <hyperlink ref="B49" r:id="rId_hyperlink_96" tooltip="BAS70DW BAS70DW Datasheet" display="BAS70DW BAS70DW Datasheet"/>
    <hyperlink ref="A50" r:id="rId_hyperlink_97" tooltip="BAS70W" display="BAS70W"/>
    <hyperlink ref="B50" r:id="rId_hyperlink_98" tooltip="BAS70W Datasheet" display="BAS70W Datasheet"/>
    <hyperlink ref="A51" r:id="rId_hyperlink_99" tooltip="BAS70W-04" display="BAS70W-04"/>
    <hyperlink ref="B51" r:id="rId_hyperlink_100" tooltip="BAS70W-04 Datasheet" display="BAS70W-04 Datasheet"/>
    <hyperlink ref="A52" r:id="rId_hyperlink_101" tooltip="BAS70W-04Q-7-F" display="BAS70W-04Q-7-F"/>
    <hyperlink ref="B52" r:id="rId_hyperlink_102" tooltip="BAS70W-04Q-7-F Datasheet" display="BAS70W-04Q-7-F Datasheet"/>
    <hyperlink ref="A53" r:id="rId_hyperlink_103" tooltip="BAS70W-05" display="BAS70W-05"/>
    <hyperlink ref="B53" r:id="rId_hyperlink_104" tooltip="BAS70W-05 Datasheet" display="BAS70W-05 Datasheet"/>
    <hyperlink ref="A54" r:id="rId_hyperlink_105" tooltip="BAS70W-05Q" display="BAS70W-05Q"/>
    <hyperlink ref="B54" r:id="rId_hyperlink_106" tooltip="BAS70W-05Q Datasheet" display="BAS70W-05Q Datasheet"/>
    <hyperlink ref="A55" r:id="rId_hyperlink_107" tooltip="BAS70W-06" display="BAS70W-06"/>
    <hyperlink ref="B55" r:id="rId_hyperlink_108" tooltip="BAS70W-06 Datasheet" display="BAS70W-06 Datasheet"/>
    <hyperlink ref="A56" r:id="rId_hyperlink_109" tooltip="BAS70W-06Q" display="BAS70W-06Q"/>
    <hyperlink ref="B56" r:id="rId_hyperlink_110" tooltip="BAS70W-06Q Datasheet" display="BAS70W-06Q Datasheet"/>
    <hyperlink ref="A57" r:id="rId_hyperlink_111" tooltip="BAS70WQ" display="BAS70WQ"/>
    <hyperlink ref="B57" r:id="rId_hyperlink_112" tooltip="BAS70WQ Datasheet" display="BAS70WQ Datasheet"/>
    <hyperlink ref="A58" r:id="rId_hyperlink_113" tooltip="BAT40V" display="BAT40V"/>
    <hyperlink ref="B58" r:id="rId_hyperlink_114" tooltip="BAT40V Datasheet" display="BAT40V Datasheet"/>
    <hyperlink ref="A59" r:id="rId_hyperlink_115" tooltip="BAT42W" display="BAT42W"/>
    <hyperlink ref="B59" r:id="rId_hyperlink_116" tooltip="BAT42W Datasheet" display="BAT42W Datasheet"/>
    <hyperlink ref="A60" r:id="rId_hyperlink_117" tooltip="BAT42WS" display="BAT42WS"/>
    <hyperlink ref="B60" r:id="rId_hyperlink_118" tooltip="BAT42WS Datasheet" display="BAT42WS Datasheet"/>
    <hyperlink ref="A61" r:id="rId_hyperlink_119" tooltip="BAT43W" display="BAT43W"/>
    <hyperlink ref="B61" r:id="rId_hyperlink_120" tooltip="BAT43W Datasheet" display="BAT43W Datasheet"/>
    <hyperlink ref="A62" r:id="rId_hyperlink_121" tooltip="BAT43WS" display="BAT43WS"/>
    <hyperlink ref="B62" r:id="rId_hyperlink_122" tooltip="BAT43WS Datasheet" display="BAT43WS Datasheet"/>
    <hyperlink ref="A63" r:id="rId_hyperlink_123" tooltip="BAT46W" display="BAT46W"/>
    <hyperlink ref="B63" r:id="rId_hyperlink_124" tooltip="BAT46W Datasheet" display="BAT46W Datasheet"/>
    <hyperlink ref="A64" r:id="rId_hyperlink_125" tooltip="BAT46WQ" display="BAT46WQ"/>
    <hyperlink ref="B64" r:id="rId_hyperlink_126" tooltip="BAT46WQ Datasheet" display="BAT46WQ Datasheet"/>
    <hyperlink ref="A65" r:id="rId_hyperlink_127" tooltip="BAT54" display="BAT54"/>
    <hyperlink ref="B65" r:id="rId_hyperlink_128" tooltip="BAT54 Datasheet" display="BAT54 Datasheet"/>
    <hyperlink ref="A66" r:id="rId_hyperlink_129" tooltip="BAT54(Z)" display="BAT54(Z)"/>
    <hyperlink ref="B66" r:id="rId_hyperlink_130" tooltip="BAT54_Z_ Datasheet" display="BAT54_Z_ Datasheet"/>
    <hyperlink ref="A67" r:id="rId_hyperlink_131" tooltip="BAT54A" display="BAT54A"/>
    <hyperlink ref="B67" r:id="rId_hyperlink_132" tooltip="BAT54A Datasheet" display="BAT54A Datasheet"/>
    <hyperlink ref="A68" r:id="rId_hyperlink_133" tooltip="BAT54A(Z)" display="BAT54A(Z)"/>
    <hyperlink ref="B68" r:id="rId_hyperlink_134" tooltip="BAT54A(Z) Datasheet" display="BAT54A(Z) Datasheet"/>
    <hyperlink ref="A69" r:id="rId_hyperlink_135" tooltip="BAT54ADW" display="BAT54ADW"/>
    <hyperlink ref="B69" r:id="rId_hyperlink_136" tooltip="BAT54ADW Datasheet" display="BAT54ADW Datasheet"/>
    <hyperlink ref="A70" r:id="rId_hyperlink_137" tooltip="BAT54AQ" display="BAT54AQ"/>
    <hyperlink ref="B70" r:id="rId_hyperlink_138" tooltip="BAT54AQ Datasheet" display="BAT54AQ Datasheet"/>
    <hyperlink ref="A71" r:id="rId_hyperlink_139" tooltip="BAT54AT" display="BAT54AT"/>
    <hyperlink ref="B71" r:id="rId_hyperlink_140" tooltip="BAT54T Datasheet" display="BAT54T Datasheet"/>
    <hyperlink ref="A72" r:id="rId_hyperlink_141" tooltip="BAT54AW" display="BAT54AW"/>
    <hyperlink ref="B72" r:id="rId_hyperlink_142" tooltip="BAT54W/AW/CW/SW Datasheet" display="BAT54W/AW/CW/SW Datasheet"/>
    <hyperlink ref="A73" r:id="rId_hyperlink_143" tooltip="BAT54AWQ" display="BAT54AWQ"/>
    <hyperlink ref="B73" r:id="rId_hyperlink_144" tooltip="BAT54WQ/AWQ/CWQ/SWQ Datasheet" display="BAT54WQ/AWQ/CWQ/SWQ Datasheet"/>
    <hyperlink ref="A74" r:id="rId_hyperlink_145" tooltip="BAT54BRW" display="BAT54BRW"/>
    <hyperlink ref="B74" r:id="rId_hyperlink_146" tooltip="BAT54BRW Datasheet" display="BAT54BRW Datasheet"/>
    <hyperlink ref="A75" r:id="rId_hyperlink_147" tooltip="BAT54C" display="BAT54C"/>
    <hyperlink ref="B75" r:id="rId_hyperlink_148" tooltip="BAT54C Datasheet" display="BAT54C Datasheet"/>
    <hyperlink ref="A76" r:id="rId_hyperlink_149" tooltip="BAT54C(Z)" display="BAT54C(Z)"/>
    <hyperlink ref="B76" r:id="rId_hyperlink_150" tooltip="BAT54C(Z) Datasheet" display="BAT54C(Z) Datasheet"/>
    <hyperlink ref="A77" r:id="rId_hyperlink_151" tooltip="BAT54CDW" display="BAT54CDW"/>
    <hyperlink ref="B77" r:id="rId_hyperlink_152" tooltip="BAT54CDW Datasheet" display="BAT54CDW Datasheet"/>
    <hyperlink ref="A78" r:id="rId_hyperlink_153" tooltip="BAT54CQ" display="BAT54CQ"/>
    <hyperlink ref="B78" r:id="rId_hyperlink_154" tooltip="BAT54CQ Datasheet" display="BAT54CQ Datasheet"/>
    <hyperlink ref="A79" r:id="rId_hyperlink_155" tooltip="BAT54CT" display="BAT54CT"/>
    <hyperlink ref="B79" r:id="rId_hyperlink_156" tooltip="BAT54T Datasheet" display="BAT54T Datasheet"/>
    <hyperlink ref="A80" r:id="rId_hyperlink_157" tooltip="BAT54CW" display="BAT54CW"/>
    <hyperlink ref="B80" r:id="rId_hyperlink_158" tooltip="BAT54W/AW/CW/SW Datasheet" display="BAT54W/AW/CW/SW Datasheet"/>
    <hyperlink ref="A81" r:id="rId_hyperlink_159" tooltip="BAT54CWQ" display="BAT54CWQ"/>
    <hyperlink ref="B81" r:id="rId_hyperlink_160" tooltip="BAT54WQ/AWQ/CWQ/SWQ Datasheet" display="BAT54WQ/AWQ/CWQ/SWQ Datasheet"/>
    <hyperlink ref="A82" r:id="rId_hyperlink_161" tooltip="BAT54DW" display="BAT54DW"/>
    <hyperlink ref="B82" r:id="rId_hyperlink_162" tooltip="BAT54DW Datasheet" display="BAT54DW Datasheet"/>
    <hyperlink ref="A83" r:id="rId_hyperlink_163" tooltip="BAT54JW" display="BAT54JW"/>
    <hyperlink ref="B83" r:id="rId_hyperlink_164" tooltip="BAT54JW Datasheet" display="BAT54JW Datasheet"/>
    <hyperlink ref="A84" r:id="rId_hyperlink_165" tooltip="BAT54LP" display="BAT54LP"/>
    <hyperlink ref="B84" r:id="rId_hyperlink_166" tooltip="BAT54LP Datasheet" display="BAT54LP Datasheet"/>
    <hyperlink ref="A85" r:id="rId_hyperlink_167" tooltip="BAT54LPQ" display="BAT54LPQ"/>
    <hyperlink ref="B85" r:id="rId_hyperlink_168" tooltip="BAT54LPQ Datasheet" display="BAT54LPQ Datasheet"/>
    <hyperlink ref="A86" r:id="rId_hyperlink_169" tooltip="BAT54LPS" display="BAT54LPS"/>
    <hyperlink ref="B86" r:id="rId_hyperlink_170" tooltip="BAT54LPS Datasheet" display="BAT54LPS Datasheet"/>
    <hyperlink ref="A87" r:id="rId_hyperlink_171" tooltip="BAT54Q" display="BAT54Q"/>
    <hyperlink ref="B87" r:id="rId_hyperlink_172" tooltip="BAT54Q Datasheet" display="BAT54Q Datasheet"/>
    <hyperlink ref="A88" r:id="rId_hyperlink_173" tooltip="BAT54S" display="BAT54S"/>
    <hyperlink ref="B88" r:id="rId_hyperlink_174" tooltip="BAT54S Datasheet" display="BAT54S Datasheet"/>
    <hyperlink ref="A89" r:id="rId_hyperlink_175" tooltip="BAT54SDW" display="BAT54SDW"/>
    <hyperlink ref="B89" r:id="rId_hyperlink_176" tooltip="BAT54SDW Datasheet" display="BAT54SDW Datasheet"/>
    <hyperlink ref="A90" r:id="rId_hyperlink_177" tooltip="BAT54SDWQ" display="BAT54SDWQ"/>
    <hyperlink ref="B90" r:id="rId_hyperlink_178" tooltip="BAT54TWQ Datasheet" display="BAT54TWQ Datasheet"/>
    <hyperlink ref="A91" r:id="rId_hyperlink_179" tooltip="BAT54SQ" display="BAT54SQ"/>
    <hyperlink ref="B91" r:id="rId_hyperlink_180" tooltip="BAT54SQ Datasheet" display="BAT54SQ Datasheet"/>
    <hyperlink ref="A92" r:id="rId_hyperlink_181" tooltip="BAT54ST" display="BAT54ST"/>
    <hyperlink ref="B92" r:id="rId_hyperlink_182" tooltip="BAT54T Datasheet" display="BAT54T Datasheet"/>
    <hyperlink ref="A93" r:id="rId_hyperlink_183" tooltip="BAT54STQ" display="BAT54STQ"/>
    <hyperlink ref="B93" r:id="rId_hyperlink_184" tooltip="BAT54TQ-BAT54STQ Datasheet" display="BAT54TQ-BAT54STQ Datasheet"/>
    <hyperlink ref="A94" r:id="rId_hyperlink_185" tooltip="BAT54SW" display="BAT54SW"/>
    <hyperlink ref="B94" r:id="rId_hyperlink_186" tooltip="BAT54W/AW/CW/SW Datasheet" display="BAT54W/AW/CW/SW Datasheet"/>
    <hyperlink ref="A95" r:id="rId_hyperlink_187" tooltip="BAT54SWQ" display="BAT54SWQ"/>
    <hyperlink ref="B95" r:id="rId_hyperlink_188" tooltip="BAT54WQ/AWQ/CWQ/SWQ Datasheet" display="BAT54WQ/AWQ/CWQ/SWQ Datasheet"/>
    <hyperlink ref="A96" r:id="rId_hyperlink_189" tooltip="BAT54T" display="BAT54T"/>
    <hyperlink ref="B96" r:id="rId_hyperlink_190" tooltip="BAT54T Datasheet" display="BAT54T Datasheet"/>
    <hyperlink ref="A97" r:id="rId_hyperlink_191" tooltip="BAT54TQ" display="BAT54TQ"/>
    <hyperlink ref="B97" r:id="rId_hyperlink_192" tooltip="BAT54TQ-BAT54STQ Datasheet" display="BAT54TQ-BAT54STQ Datasheet"/>
    <hyperlink ref="A98" r:id="rId_hyperlink_193" tooltip="BAT54TW" display="BAT54TW"/>
    <hyperlink ref="B98" r:id="rId_hyperlink_194" tooltip="BAT54TW Datasheet" display="BAT54TW Datasheet"/>
    <hyperlink ref="A99" r:id="rId_hyperlink_195" tooltip="BAT54TWQ" display="BAT54TWQ"/>
    <hyperlink ref="B99" r:id="rId_hyperlink_196" tooltip="BAT54TWQ Datasheet" display="BAT54TWQ Datasheet"/>
    <hyperlink ref="A100" r:id="rId_hyperlink_197" tooltip="BAT54V" display="BAT54V"/>
    <hyperlink ref="B100" r:id="rId_hyperlink_198" tooltip="BAT54V Datasheet" display="BAT54V Datasheet"/>
    <hyperlink ref="A101" r:id="rId_hyperlink_199" tooltip="BAT54W" display="BAT54W"/>
    <hyperlink ref="B101" r:id="rId_hyperlink_200" tooltip="BAT54W/AW/CW/SW Datasheet" display="BAT54W/AW/CW/SW Datasheet"/>
    <hyperlink ref="A102" r:id="rId_hyperlink_201" tooltip="BAT54WQ" display="BAT54WQ"/>
    <hyperlink ref="B102" r:id="rId_hyperlink_202" tooltip="BAT54WQ/AWQ/CWQ/SWQ Datasheet" display="BAT54WQ/AWQ/CWQ/SWQ Datasheet"/>
    <hyperlink ref="A103" r:id="rId_hyperlink_203" tooltip="BAT54WS" display="BAT54WS"/>
    <hyperlink ref="B103" r:id="rId_hyperlink_204" tooltip="BAT54WS Datasheet" display="BAT54WS Datasheet"/>
    <hyperlink ref="A104" r:id="rId_hyperlink_205" tooltip="BAT54WSQ-7-F" display="BAT54WSQ-7-F"/>
    <hyperlink ref="B104" r:id="rId_hyperlink_206" tooltip="BAT54WSQ-7-F Datasheet" display="BAT54WSQ-7-F Datasheet"/>
    <hyperlink ref="A105" r:id="rId_hyperlink_207" tooltip="BAT54WT" display="BAT54WT"/>
    <hyperlink ref="B105" r:id="rId_hyperlink_208" tooltip="BAT54WT Datasheet" display="BAT54WT Datasheet"/>
    <hyperlink ref="A106" r:id="rId_hyperlink_209" tooltip="BAT64" display="BAT64"/>
    <hyperlink ref="B106" r:id="rId_hyperlink_210" tooltip="BAT64_A_C _S Datasheet" display="BAT64_A_C _S Datasheet"/>
    <hyperlink ref="A107" r:id="rId_hyperlink_211" tooltip="BAT64A" display="BAT64A"/>
    <hyperlink ref="B107" r:id="rId_hyperlink_212" tooltip="BAT64_A_C _S Datasheet" display="BAT64_A_C _S Datasheet"/>
    <hyperlink ref="A108" r:id="rId_hyperlink_213" tooltip="BAT64AQ" display="BAT64AQ"/>
    <hyperlink ref="B108" r:id="rId_hyperlink_214" tooltip="DS45354 Datasheet" display="DS45354 Datasheet"/>
    <hyperlink ref="A109" r:id="rId_hyperlink_215" tooltip="BAT64AW" display="BAT64AW"/>
    <hyperlink ref="B109" r:id="rId_hyperlink_216" tooltip="BAT64W_AW_CW_SW Datasheet" display="BAT64W_AW_CW_SW Datasheet"/>
    <hyperlink ref="A110" r:id="rId_hyperlink_217" tooltip="BAT64C" display="BAT64C"/>
    <hyperlink ref="B110" r:id="rId_hyperlink_218" tooltip="BAT64_A_C _S Datasheet" display="BAT64_A_C _S Datasheet"/>
    <hyperlink ref="A111" r:id="rId_hyperlink_219" tooltip="BAT64CQ" display="BAT64CQ"/>
    <hyperlink ref="B111" r:id="rId_hyperlink_220" tooltip="DS45354 Datasheet" display="DS45354 Datasheet"/>
    <hyperlink ref="A112" r:id="rId_hyperlink_221" tooltip="BAT64CW" display="BAT64CW"/>
    <hyperlink ref="B112" r:id="rId_hyperlink_222" tooltip="BAT64W_AW_CW_SW Datasheet" display="BAT64W_AW_CW_SW Datasheet"/>
    <hyperlink ref="A113" r:id="rId_hyperlink_223" tooltip="BAT64Q" display="BAT64Q"/>
    <hyperlink ref="B113" r:id="rId_hyperlink_224" tooltip="DS45354 Datasheet" display="DS45354 Datasheet"/>
    <hyperlink ref="A114" r:id="rId_hyperlink_225" tooltip="BAT64S" display="BAT64S"/>
    <hyperlink ref="B114" r:id="rId_hyperlink_226" tooltip="BAT64_A_C _S Datasheet" display="BAT64_A_C _S Datasheet"/>
    <hyperlink ref="A115" r:id="rId_hyperlink_227" tooltip="BAT64SQ" display="BAT64SQ"/>
    <hyperlink ref="B115" r:id="rId_hyperlink_228" tooltip="DS45354 Datasheet" display="DS45354 Datasheet"/>
    <hyperlink ref="A116" r:id="rId_hyperlink_229" tooltip="BAT64SW" display="BAT64SW"/>
    <hyperlink ref="B116" r:id="rId_hyperlink_230" tooltip="BAT64W_AW_CW_SW Datasheet" display="BAT64W_AW_CW_SW Datasheet"/>
    <hyperlink ref="A117" r:id="rId_hyperlink_231" tooltip="BAT64T5Q" display="BAT64T5Q"/>
    <hyperlink ref="B117" r:id="rId_hyperlink_232" tooltip="BAT64T5Q Datasheet" display="BAT64T5Q Datasheet"/>
    <hyperlink ref="A118" r:id="rId_hyperlink_233" tooltip="BAT64W" display="BAT64W"/>
    <hyperlink ref="B118" r:id="rId_hyperlink_234" tooltip="BAT64W_AW_CW_SW Datasheet" display="BAT64W_AW_CW_SW Datasheet"/>
    <hyperlink ref="A119" r:id="rId_hyperlink_235" tooltip="PD3S0230" display="PD3S0230"/>
    <hyperlink ref="B119" r:id="rId_hyperlink_236" tooltip="PD3S0230 Datasheet" display="PD3S0230 Datasheet"/>
    <hyperlink ref="A120" r:id="rId_hyperlink_237" tooltip="QSBT40" display="QSBT40"/>
    <hyperlink ref="B120" r:id="rId_hyperlink_238" tooltip="QSBT40 Datasheet" display="QSBT40 Datasheet"/>
    <hyperlink ref="A121" r:id="rId_hyperlink_239" tooltip="QSG0115UDJ" display="QSG0115UDJ"/>
    <hyperlink ref="B121" r:id="rId_hyperlink_240" tooltip="QSG0115UDJ Datasheet" display="QSG0115UDJ Datasheet"/>
    <hyperlink ref="A122" r:id="rId_hyperlink_241" tooltip="SBR0240LPW" display="SBR0240LPW"/>
    <hyperlink ref="B122" r:id="rId_hyperlink_242" tooltip="SBR0240LPW Datasheet" display="SBR0240LPW Datasheet"/>
    <hyperlink ref="A123" r:id="rId_hyperlink_243" tooltip="SBR0240LPWQ" display="SBR0240LPWQ"/>
    <hyperlink ref="B123" r:id="rId_hyperlink_244" tooltip="SBR0240LPWQ Datasheet" display="SBR0240LPWQ Datasheet"/>
    <hyperlink ref="A124" r:id="rId_hyperlink_245" tooltip="SD101AW" display="SD101AW"/>
    <hyperlink ref="B124" r:id="rId_hyperlink_246" tooltip="SD101AW Datasheet" display="SD101AW Datasheet"/>
    <hyperlink ref="A125" r:id="rId_hyperlink_247" tooltip="SD101AWS" display="SD101AWS"/>
    <hyperlink ref="B125" r:id="rId_hyperlink_248" tooltip="SD101AWS Datasheet" display="SD101AWS Datasheet"/>
    <hyperlink ref="A126" r:id="rId_hyperlink_249" tooltip="SD101BW" display="SD101BW"/>
    <hyperlink ref="B126" r:id="rId_hyperlink_250" tooltip="SD101BW Datasheet" display="SD101BW Datasheet"/>
    <hyperlink ref="A127" r:id="rId_hyperlink_251" tooltip="SD101BWS" display="SD101BWS"/>
    <hyperlink ref="B127" r:id="rId_hyperlink_252" tooltip="SD101BWS Datasheet" display="SD101BWS Datasheet"/>
    <hyperlink ref="A128" r:id="rId_hyperlink_253" tooltip="SD101CW" display="SD101CW"/>
    <hyperlink ref="B128" r:id="rId_hyperlink_254" tooltip="SD101CW Datasheet" display="SD101CW Datasheet"/>
    <hyperlink ref="A129" r:id="rId_hyperlink_255" tooltip="SD101CWS" display="SD101CWS"/>
    <hyperlink ref="B129" r:id="rId_hyperlink_256" tooltip="SD101CWS Datasheet" display="SD101CWS Datasheet"/>
    <hyperlink ref="A130" r:id="rId_hyperlink_257" tooltip="SD103ASDM" display="SD103ASDM"/>
    <hyperlink ref="B130" r:id="rId_hyperlink_258" tooltip="SD103ASDM Datasheet" display="SD103ASDM Datasheet"/>
    <hyperlink ref="A131" r:id="rId_hyperlink_259" tooltip="SD103ATW" display="SD103ATW"/>
    <hyperlink ref="B131" r:id="rId_hyperlink_260" tooltip="SD103ATW Datasheet" display="SD103ATW Datasheet"/>
    <hyperlink ref="A132" r:id="rId_hyperlink_261" tooltip="SD103AW" display="SD103AW"/>
    <hyperlink ref="B132" r:id="rId_hyperlink_262" tooltip="SD103AW Datasheet" display="SD103AW Datasheet"/>
    <hyperlink ref="A133" r:id="rId_hyperlink_263" tooltip="SD103AWS" display="SD103AWS"/>
    <hyperlink ref="B133" r:id="rId_hyperlink_264" tooltip="SD103AWS-SD103CWS Datasheet" display="SD103AWS-SD103CWS Datasheet"/>
    <hyperlink ref="A134" r:id="rId_hyperlink_265" tooltip="SD103AWSQ" display="SD103AWSQ"/>
    <hyperlink ref="B134" r:id="rId_hyperlink_266" tooltip="SD103AWSQ - SD103BWSQ Datasheet" display="SD103AWSQ - SD103BWSQ Datasheet"/>
    <hyperlink ref="A135" r:id="rId_hyperlink_267" tooltip="SD103BW" display="SD103BW"/>
    <hyperlink ref="B135" r:id="rId_hyperlink_268" tooltip="SD103BW Datasheet" display="SD103BW Datasheet"/>
    <hyperlink ref="A136" r:id="rId_hyperlink_269" tooltip="SD103BWS" display="SD103BWS"/>
    <hyperlink ref="B136" r:id="rId_hyperlink_270" tooltip="SD103AWS-SD103CWS Datasheet" display="SD103AWS-SD103CWS Datasheet"/>
    <hyperlink ref="A137" r:id="rId_hyperlink_271" tooltip="SD103BWSQ" display="SD103BWSQ"/>
    <hyperlink ref="B137" r:id="rId_hyperlink_272" tooltip="SD103AWSQ - SD103BWSQ Datasheet" display="SD103AWSQ - SD103BWSQ Datasheet"/>
    <hyperlink ref="A138" r:id="rId_hyperlink_273" tooltip="SD103CW" display="SD103CW"/>
    <hyperlink ref="B138" r:id="rId_hyperlink_274" tooltip="SD103CW Datasheet" display="SD103CW Datasheet"/>
    <hyperlink ref="A139" r:id="rId_hyperlink_275" tooltip="SD103CWS" display="SD103CWS"/>
    <hyperlink ref="B139" r:id="rId_hyperlink_276" tooltip="SD103AWS-SD103CWS Datasheet" display="SD103AWS-SD103CWS Datasheet"/>
    <hyperlink ref="A140" r:id="rId_hyperlink_277" tooltip="SD107WS" display="SD107WS"/>
    <hyperlink ref="B140" r:id="rId_hyperlink_278" tooltip="SD107WS Datasheet" display="SD107WS Datasheet"/>
    <hyperlink ref="A141" r:id="rId_hyperlink_279" tooltip="SDM02L30CP3" display="SDM02L30CP3"/>
    <hyperlink ref="B141" r:id="rId_hyperlink_280" tooltip="SDM02L30CP3 Datasheet" display="SDM02L30CP3 Datasheet"/>
    <hyperlink ref="A142" r:id="rId_hyperlink_281" tooltip="SDM02M30CLP3" display="SDM02M30CLP3"/>
    <hyperlink ref="B142" r:id="rId_hyperlink_282" tooltip="SDM02M30CLP3 Datasheet" display="SDM02M30CLP3 Datasheet"/>
    <hyperlink ref="A143" r:id="rId_hyperlink_283" tooltip="SDM02M30DCP3" display="SDM02M30DCP3"/>
    <hyperlink ref="B143" r:id="rId_hyperlink_284" tooltip="SDM02M30DCP3 Datasheet" display="SDM02M30DCP3 Datasheet"/>
    <hyperlink ref="A144" r:id="rId_hyperlink_285" tooltip="SDM02M30LP3" display="SDM02M30LP3"/>
    <hyperlink ref="B144" r:id="rId_hyperlink_286" tooltip="SDM02M30LP3 Datasheet" display="SDM02M30LP3 Datasheet"/>
    <hyperlink ref="A145" r:id="rId_hyperlink_287" tooltip="SDM02U30CSP" display="SDM02U30CSP"/>
    <hyperlink ref="B145" r:id="rId_hyperlink_288" tooltip="SDM02U30CSP Datasheet" display="SDM02U30CSP Datasheet"/>
    <hyperlink ref="A146" r:id="rId_hyperlink_289" tooltip="SDM02U30LP3" display="SDM02U30LP3"/>
    <hyperlink ref="B146" r:id="rId_hyperlink_290" tooltip="SDM02U30LP3 Datasheet" display="SDM02U30LP3 Datasheet"/>
    <hyperlink ref="A147" r:id="rId_hyperlink_291" tooltip="SDM02U30LP3Q" display="SDM02U30LP3Q"/>
    <hyperlink ref="B147" r:id="rId_hyperlink_292" tooltip="SDM02U30LP3Q Datasheet" display="SDM02U30LP3Q Datasheet"/>
    <hyperlink ref="A148" r:id="rId_hyperlink_293" tooltip="SDM03MT40" display="SDM03MT40"/>
    <hyperlink ref="B148" r:id="rId_hyperlink_294" tooltip="SDM03MT40 Datasheet" display="SDM03MT40 Datasheet"/>
    <hyperlink ref="A149" r:id="rId_hyperlink_295" tooltip="SDM03MT40A" display="SDM03MT40A"/>
    <hyperlink ref="B149" r:id="rId_hyperlink_296" tooltip="SDM03MT40A Datasheet" display="SDM03MT40A Datasheet"/>
    <hyperlink ref="A150" r:id="rId_hyperlink_297" tooltip="SDM03U40" display="SDM03U40"/>
    <hyperlink ref="B150" r:id="rId_hyperlink_298" tooltip="SDM03U40 Datasheet" display="SDM03U40 Datasheet"/>
    <hyperlink ref="A151" r:id="rId_hyperlink_299" tooltip="SDM03U40Q" display="SDM03U40Q"/>
    <hyperlink ref="B151" r:id="rId_hyperlink_300" tooltip="SDM03U40Q Datasheet" display="SDM03U40Q Datasheet"/>
    <hyperlink ref="A152" r:id="rId_hyperlink_301" tooltip="SDM0440S3F" display="SDM0440S3F"/>
    <hyperlink ref="B152" r:id="rId_hyperlink_302" tooltip="SDM0440S3F Datasheet" display="SDM0440S3F Datasheet"/>
    <hyperlink ref="A153" r:id="rId_hyperlink_303" tooltip="SDM10K45" display="SDM10K45"/>
    <hyperlink ref="B153" r:id="rId_hyperlink_304" tooltip="SDM10K45 Datasheet" display="SDM10K45 Datasheet"/>
    <hyperlink ref="A154" r:id="rId_hyperlink_305" tooltip="SDM10M45SD" display="SDM10M45SD"/>
    <hyperlink ref="B154" r:id="rId_hyperlink_306" tooltip="SDM10M45SD Datasheet" display="SDM10M45SD Datasheet"/>
    <hyperlink ref="A155" r:id="rId_hyperlink_307" tooltip="SDM10U45" display="SDM10U45"/>
    <hyperlink ref="B155" r:id="rId_hyperlink_308" tooltip="SDM10U45 Datasheet" display="SDM10U45 Datasheet"/>
    <hyperlink ref="A156" r:id="rId_hyperlink_309" tooltip="SDM10U45LP" display="SDM10U45LP"/>
    <hyperlink ref="B156" r:id="rId_hyperlink_310" tooltip="SDM10U45LP Datasheet" display="SDM10U45LP Datasheet"/>
    <hyperlink ref="A157" r:id="rId_hyperlink_311" tooltip="SDM20E40C" display="SDM20E40C"/>
    <hyperlink ref="B157" r:id="rId_hyperlink_312" tooltip="SDM20E40C Datasheet" display="SDM20E40C Datasheet"/>
    <hyperlink ref="A158" r:id="rId_hyperlink_313" tooltip="SDM20N40A" display="SDM20N40A"/>
    <hyperlink ref="B158" r:id="rId_hyperlink_314" tooltip="SDM20N40A Datasheet" display="SDM20N40A Datasheet"/>
    <hyperlink ref="A159" r:id="rId_hyperlink_315" tooltip="SDM20N40AQ" display="SDM20N40AQ"/>
    <hyperlink ref="B159" r:id="rId_hyperlink_316" tooltip="SDM20N40AQ Datasheet" display="SDM20N40AQ Datasheet"/>
    <hyperlink ref="A160" r:id="rId_hyperlink_317" tooltip="SDM20U30" display="SDM20U30"/>
    <hyperlink ref="B160" r:id="rId_hyperlink_318" tooltip="SDM20U30 Datasheet" display="SDM20U30 Datasheet"/>
    <hyperlink ref="A161" r:id="rId_hyperlink_319" tooltip="SDM20U30LP" display="SDM20U30LP"/>
    <hyperlink ref="B161" r:id="rId_hyperlink_320" tooltip="SDM20U30LP Datasheet" display="SDM20U30LP Datasheet"/>
    <hyperlink ref="A162" r:id="rId_hyperlink_321" tooltip="SDM20U30LPQ" display="SDM20U30LPQ"/>
    <hyperlink ref="B162" r:id="rId_hyperlink_322" tooltip="SDM20U30LPQ Datasheet" display="SDM20U30LPQ Datasheet"/>
    <hyperlink ref="A163" r:id="rId_hyperlink_323" tooltip="SDM20U30Q" display="SDM20U30Q"/>
    <hyperlink ref="B163" r:id="rId_hyperlink_324" tooltip="SDM20U30Q Datasheet" display="SDM20U30Q Datasheet"/>
    <hyperlink ref="A164" r:id="rId_hyperlink_325" tooltip="SDM20U40" display="SDM20U40"/>
    <hyperlink ref="B164" r:id="rId_hyperlink_326" tooltip="SDM20U40 Datasheet" display="SDM20U40 Datasheet"/>
    <hyperlink ref="A165" r:id="rId_hyperlink_327" tooltip="SDM20U40Q" display="SDM20U40Q"/>
    <hyperlink ref="B165" r:id="rId_hyperlink_328" tooltip="SDM20U40Q Datasheet" display="SDM20U40Q Datasheet"/>
    <hyperlink ref="A166" r:id="rId_hyperlink_329" tooltip="SDM40E20LA" display="SDM40E20LA"/>
    <hyperlink ref="B166" r:id="rId_hyperlink_330" tooltip="SDM40E20LA Datasheet" display="SDM40E20LA Datasheet"/>
    <hyperlink ref="A167" r:id="rId_hyperlink_331" tooltip="SDM40E20LAQ" display="SDM40E20LAQ"/>
    <hyperlink ref="B167" r:id="rId_hyperlink_332" tooltip="SDM40E20LSQ_AQ Datasheet" display="SDM40E20LSQ_AQ Datasheet"/>
    <hyperlink ref="A168" r:id="rId_hyperlink_333" tooltip="SDM40E20LC" display="SDM40E20LC"/>
    <hyperlink ref="B168" r:id="rId_hyperlink_334" tooltip="SDM40E20LC Datasheet" display="SDM40E20LC Datasheet"/>
    <hyperlink ref="A169" r:id="rId_hyperlink_335" tooltip="SDM40E20LS" display="SDM40E20LS"/>
    <hyperlink ref="B169" r:id="rId_hyperlink_336" tooltip="SDM40E20LS Datasheet" display="SDM40E20LS Datasheet"/>
    <hyperlink ref="A170" r:id="rId_hyperlink_337" tooltip="SDM40E20LSQ" display="SDM40E20LSQ"/>
    <hyperlink ref="B170" r:id="rId_hyperlink_338" tooltip="SDM40E20LSQ_AQ Datasheet" display="SDM40E20LSQ_AQ Datasheet"/>
    <hyperlink ref="A171" r:id="rId_hyperlink_339" tooltip="SDMG0340L" display="SDMG0340L"/>
    <hyperlink ref="B171" r:id="rId_hyperlink_340" tooltip="SDMG0340L Datasheet" display="SDMG0340L Datasheet"/>
    <hyperlink ref="A172" r:id="rId_hyperlink_341" tooltip="SDMG0340LA" display="SDMG0340LA"/>
    <hyperlink ref="B172" r:id="rId_hyperlink_342" tooltip="SDMG0340LA Datasheet" display="SDMG0340LA Datasheet"/>
    <hyperlink ref="A173" r:id="rId_hyperlink_343" tooltip="SDMG0340LC" display="SDMG0340LC"/>
    <hyperlink ref="B173" r:id="rId_hyperlink_344" tooltip="SDMG0340LC Datasheet" display="SDMG0340LC Datasheet"/>
    <hyperlink ref="A174" r:id="rId_hyperlink_345" tooltip="SDMG0340LS" display="SDMG0340LS"/>
    <hyperlink ref="B174" r:id="rId_hyperlink_346" tooltip="SDMG0340LS Datasheet" display="SDMG0340LS Datasheet"/>
    <hyperlink ref="A175" r:id="rId_hyperlink_347" tooltip="SDMK0340L" display="SDMK0340L"/>
    <hyperlink ref="B175" r:id="rId_hyperlink_348" tooltip="SDMK0340L Datasheet" display="SDMK0340L Datasheet"/>
    <hyperlink ref="A176" r:id="rId_hyperlink_349" tooltip="SDMP0340LAT" display="SDMP0340LAT"/>
    <hyperlink ref="B176" r:id="rId_hyperlink_350" tooltip="SDMP0340LAT Datasheet" display="SDMP0340LAT Datasheet"/>
    <hyperlink ref="A177" r:id="rId_hyperlink_351" tooltip="SDMP0340LCT" display="SDMP0340LCT"/>
    <hyperlink ref="B177" r:id="rId_hyperlink_352" tooltip="SDMP0340LCT Datasheet" display="SDMP0340LCT Datasheet"/>
    <hyperlink ref="A178" r:id="rId_hyperlink_353" tooltip="SDMP0340LST" display="SDMP0340LST"/>
    <hyperlink ref="B178" r:id="rId_hyperlink_354" tooltip="SDMP0340LST Datasheet" display="SDMP0340LST Datasheet"/>
    <hyperlink ref="A179" r:id="rId_hyperlink_355" tooltip="SDMP0340LT" display="SDMP0340LT"/>
    <hyperlink ref="B179" r:id="rId_hyperlink_356" tooltip="SDMP0340LT Datasheet" display="SDMP0340LT Datasheet"/>
    <hyperlink ref="A180" r:id="rId_hyperlink_357" tooltip="SDR05F03T5" display="SDR05F03T5"/>
    <hyperlink ref="B180" r:id="rId_hyperlink_358" tooltip="SDR05F03T5 Datasheet" display="SDR05F03T5 Datasheet"/>
    <hyperlink ref="A181" r:id="rId_hyperlink_359" tooltip="SDR08C04LP3" display="SDR08C04LP3"/>
    <hyperlink ref="B181" r:id="rId_hyperlink_360" tooltip="SDR08C04LP3 Datasheet" display="SDR08C04LP3 Datasheet"/>
    <hyperlink ref="A182" r:id="rId_hyperlink_361" tooltip="SDR10C03LP3" display="SDR10C03LP3"/>
    <hyperlink ref="B182" r:id="rId_hyperlink_362" tooltip="SDR10C03LP3 Datasheet" display="SDR10C03LP3 Datasheet"/>
    <hyperlink ref="A183" r:id="rId_hyperlink_363" tooltip="ZHCS350" display="ZHCS350"/>
    <hyperlink ref="B183" r:id="rId_hyperlink_364" tooltip="ZHCS350 Datasheet" display="ZHCS350 Datasheet"/>
    <hyperlink ref="A184" r:id="rId_hyperlink_365" tooltip="ZHCS350Q" display="ZHCS350Q"/>
    <hyperlink ref="B184" r:id="rId_hyperlink_366" tooltip="ZHCS350Q Datasheet" display="ZHCS350Q Datasheet"/>
    <hyperlink ref="A185" r:id="rId_hyperlink_367" tooltip="ZHCS400" display="ZHCS400"/>
    <hyperlink ref="B185" r:id="rId_hyperlink_368" tooltip="ZHCS400 Datasheet" display="ZHCS400 Datasheet"/>
    <hyperlink ref="A186" r:id="rId_hyperlink_369" tooltip="ZHCS400Q" display="ZHCS400Q"/>
    <hyperlink ref="B186" r:id="rId_hyperlink_370" tooltip="ZHCS400Q Datasheet" display="ZHCS400Q Datasheet"/>
    <hyperlink ref="A187" r:id="rId_hyperlink_371" tooltip="ZLLS350" display="ZLLS350"/>
    <hyperlink ref="B187" r:id="rId_hyperlink_372" tooltip="ZLLS350 Datasheet" display="ZLLS350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2024-04-18T13:10:59-05:00</dcterms:created>
  <dcterms:modified xsi:type="dcterms:W3CDTF">2024-04-18T13:10:59-05:00</dcterms:modified>
  <dc:title>Untitled Spreadsheet</dc:title>
  <dc:description/>
  <dc:subject/>
  <cp:keywords/>
  <cp:category/>
</cp:coreProperties>
</file>