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<sst xmlns="http://schemas.openxmlformats.org/spreadsheetml/2006/main" uniqueCount="74">
  <si>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</si>
  <si>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</si>
  <si>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</si>
  <si>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TotalCapacitance C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T </t>
    </r>
    <r>
      <rPr>
        <rFont val="Calibri"/>
        <b val="false"/>
        <i val="false"/>
        <strike val="false"/>
        <color rgb="FF000000"/>
        <sz val="11"/>
        <u val="none"/>
      </rPr>
      <t xml:space="preserve">(pF)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</si>
  <si>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</si>
  <si>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</si>
  <si>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Product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</si>
  <si>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Configuration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</si>
  <si>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MaximumAverageRectifiedCurrent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 </t>
    </r>
    <r>
      <rPr>
        <rFont val="Calibri"/>
        <b val="false"/>
        <i val="false"/>
        <strike val="false"/>
        <color rgb="FF000000"/>
        <sz val="11"/>
        <u val="none"/>
      </rPr>
      <t xml:space="preserve">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</si>
  <si>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Peak ForwardSurge CurrentI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FSM</t>
    </r>
    <r>
      <rPr>
        <rFont val="Calibri"/>
        <b val="false"/>
        <i val="false"/>
        <strike val="false"/>
        <color rgb="FF000000"/>
        <sz val="11"/>
        <u val="none"/>
      </rPr>
      <t xml:space="preserve">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</si>
  <si>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Peak RepetitiveReverse VoltageV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RRM 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</si>
  <si>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Forward VoltageDrop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</si>
  <si>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@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 </t>
    </r>
    <r>
      <rPr>
        <rFont val="Calibri"/>
        <b val="false"/>
        <i val="false"/>
        <strike val="false"/>
        <color rgb="FF000000"/>
        <sz val="11"/>
        <u val="none"/>
      </rPr>
      <t xml:space="preserve">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</si>
  <si>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ReverseCurrent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 </t>
    </r>
    <r>
      <rPr>
        <rFont val="Calibri"/>
        <b val="false"/>
        <i val="false"/>
        <strike val="false"/>
        <color rgb="FF000000"/>
        <sz val="11"/>
        <u val="none"/>
      </rPr>
      <t xml:space="preserve">(µA)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</si>
  <si>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 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</si>
  <si>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Reverse RecoveryTime trr (ns)</t>
    </r>
  </si>
  <si>
    <t>Packages</t>
  </si>
  <si>
    <t>standard rectifier</t>
  </si>
  <si>
    <t>No</t>
  </si>
  <si>
    <t>Standard</t>
  </si>
  <si>
    <t>1A GLASS PASSIVATED RECTIFIER</t>
  </si>
  <si>
    <t>Single</t>
  </si>
  <si>
    <t>DO-41 (Plastic)</t>
  </si>
  <si>
    <t>1.0A GLASS PASSIVATED RECTIFIERS</t>
  </si>
  <si>
    <t>Standard Recovery Rectifier</t>
  </si>
  <si>
    <t>DO-41 (LS)</t>
  </si>
  <si>
    <t>LSC</t>
  </si>
  <si>
    <t>3A GLASS PASSIVATED RECTIFIER</t>
  </si>
  <si>
    <t>DO-201AD</t>
  </si>
  <si>
    <t>DO-201AD (LS)</t>
  </si>
  <si>
    <t>GLASS PASSIVATED RECTIFIER</t>
  </si>
  <si>
    <t>DO-15 (LS)</t>
  </si>
  <si>
    <t>SURFACE MOUNT GLASS PASSIVATED RECTIFIER</t>
  </si>
  <si>
    <t>Yes</t>
  </si>
  <si>
    <t>1A SURFACE MOUNT GLASS PASSIVATED RECTIFIER</t>
  </si>
  <si>
    <t>DO-219AA (LS)</t>
  </si>
  <si>
    <t>N/A</t>
  </si>
  <si>
    <t>PowerDI123</t>
  </si>
  <si>
    <t>1.0A SURFACE MOUNT GLASS PASSIVATED RECTIFIER</t>
  </si>
  <si>
    <t>DO-219AA</t>
  </si>
  <si>
    <t>F1A (LS)</t>
  </si>
  <si>
    <t>1.0A SURFACE MOUNT STANDARD RECOVERY RECTIFIER</t>
  </si>
  <si>
    <t>2.0A SURFACE MOUNT GLASS PASSIVATED RECTIFIER</t>
  </si>
  <si>
    <t>2.0A SURFACE MOUNT STANDARD RECOVERY RECTIFIER</t>
  </si>
  <si>
    <t>PowerDI5</t>
  </si>
  <si>
    <t>5A GLASS PASSIVATED RECTIFIER</t>
  </si>
  <si>
    <t>10.0A Standard Recovery Rectifier</t>
  </si>
  <si>
    <t>Automotive</t>
  </si>
  <si>
    <t>SMC</t>
  </si>
  <si>
    <t>10.0A SURFACE MOUNT GLASS PASSIVATED RECTIFIER</t>
  </si>
  <si>
    <t>10A SURFACE MOUNT GLASS PASSIVATED RECTIFIER</t>
  </si>
  <si>
    <t>SMC (LS)</t>
  </si>
  <si>
    <t>SMA</t>
  </si>
  <si>
    <t>SMB</t>
  </si>
  <si>
    <t>SMA (LS)</t>
  </si>
  <si>
    <t>SMB (LS)</t>
  </si>
  <si>
    <t>Standard Rectifier</t>
  </si>
  <si>
    <t>D-FLAT</t>
  </si>
  <si>
    <t>SOD123F (Type B)</t>
  </si>
  <si>
    <t>1.0A SURFACE-MOUNT GLASS PASSIVATED RECTIFIER</t>
  </si>
  <si>
    <t>1.5A SURFACE MOUNT GLASS PASSIVATED RECTIFIER</t>
  </si>
  <si>
    <t>3A SURFACE MOUNT GLASS PASSIVATED RECTIFIER</t>
  </si>
  <si>
    <t>3.0A SURFACE MOUNT GLASS PASSIVATED RECTIFIER</t>
  </si>
  <si>
    <t>5A SURFACE MOUNT GLASS PASSIVATED RECTIFIER</t>
  </si>
  <si>
    <t>5.0A Standard Recovery Rectifier</t>
  </si>
  <si>
    <t>5A SURFACE MOUNT FAST RECOVERY RECTIFIER</t>
  </si>
  <si>
    <t>FAST RECOVERY RECTIFIER</t>
  </si>
  <si>
    <t>5.0A SURFACE MOUNT GLASS PASSIVATED RECTIFIER</t>
  </si>
  <si>
    <t>5.0A SURFACE MOUNT STANDARD RECOVERY RECTIFIER</t>
  </si>
  <si>
    <t>8.0A Surface-Mount Glass Passivated Rectifier</t>
  </si>
  <si>
    <t>8.0A SURFACE MOUNT GLASS PASSIVATED RECTIFIER</t>
  </si>
  <si>
    <t>8A SURFACE MOUNT GLASS PASSIVATED RECTIFIER</t>
  </si>
  <si>
    <t>16.0A GLASS PASSIVATED RECTIFIERS</t>
  </si>
  <si>
    <t>TO220AC (LS)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</si>
</sst>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1N4001G" TargetMode="External"/><Relationship Id="rId_hyperlink_2" Type="http://schemas.openxmlformats.org/officeDocument/2006/relationships/hyperlink" Target="https://www.diodes.com/assets/Datasheets/ds29002.pdf" TargetMode="External"/><Relationship Id="rId_hyperlink_3" Type="http://schemas.openxmlformats.org/officeDocument/2006/relationships/hyperlink" Target="https://www.diodes.com/part/view/1N4002G" TargetMode="External"/><Relationship Id="rId_hyperlink_4" Type="http://schemas.openxmlformats.org/officeDocument/2006/relationships/hyperlink" Target="https://www.diodes.com/assets/Datasheets/ds29002.pdf" TargetMode="External"/><Relationship Id="rId_hyperlink_5" Type="http://schemas.openxmlformats.org/officeDocument/2006/relationships/hyperlink" Target="https://www.diodes.com/part/view/1N4003G" TargetMode="External"/><Relationship Id="rId_hyperlink_6" Type="http://schemas.openxmlformats.org/officeDocument/2006/relationships/hyperlink" Target="https://www.diodes.com/assets/Datasheets/ds29002.pdf" TargetMode="External"/><Relationship Id="rId_hyperlink_7" Type="http://schemas.openxmlformats.org/officeDocument/2006/relationships/hyperlink" Target="https://www.diodes.com/part/view/1N4004G" TargetMode="External"/><Relationship Id="rId_hyperlink_8" Type="http://schemas.openxmlformats.org/officeDocument/2006/relationships/hyperlink" Target="https://www.diodes.com/assets/Datasheets/ds29002.pdf" TargetMode="External"/><Relationship Id="rId_hyperlink_9" Type="http://schemas.openxmlformats.org/officeDocument/2006/relationships/hyperlink" Target="https://www.diodes.com/part/view/1N4005G" TargetMode="External"/><Relationship Id="rId_hyperlink_10" Type="http://schemas.openxmlformats.org/officeDocument/2006/relationships/hyperlink" Target="https://www.diodes.com/assets/Datasheets/ds29002.pdf" TargetMode="External"/><Relationship Id="rId_hyperlink_11" Type="http://schemas.openxmlformats.org/officeDocument/2006/relationships/hyperlink" Target="https://www.diodes.com/part/view/1N4006G" TargetMode="External"/><Relationship Id="rId_hyperlink_12" Type="http://schemas.openxmlformats.org/officeDocument/2006/relationships/hyperlink" Target="https://www.diodes.com/assets/Datasheets/ds29002.pdf" TargetMode="External"/><Relationship Id="rId_hyperlink_13" Type="http://schemas.openxmlformats.org/officeDocument/2006/relationships/hyperlink" Target="https://www.diodes.com/part/view/1N4006G%28LS%29" TargetMode="External"/><Relationship Id="rId_hyperlink_14" Type="http://schemas.openxmlformats.org/officeDocument/2006/relationships/hyperlink" Target="https://www.diodes.com/assets/Datasheets/1N4006G-1N4007G_LS.pdf" TargetMode="External"/><Relationship Id="rId_hyperlink_15" Type="http://schemas.openxmlformats.org/officeDocument/2006/relationships/hyperlink" Target="https://www.diodes.com/part/view/1N4007G" TargetMode="External"/><Relationship Id="rId_hyperlink_16" Type="http://schemas.openxmlformats.org/officeDocument/2006/relationships/hyperlink" Target="https://www.diodes.com/assets/Datasheets/ds29002.pdf" TargetMode="External"/><Relationship Id="rId_hyperlink_17" Type="http://schemas.openxmlformats.org/officeDocument/2006/relationships/hyperlink" Target="https://www.diodes.com/part/view/1N4007G%28LS%29" TargetMode="External"/><Relationship Id="rId_hyperlink_18" Type="http://schemas.openxmlformats.org/officeDocument/2006/relationships/hyperlink" Target="https://www.diodes.com/assets/Datasheets/1N4006G-1N4007G_LS.pdf" TargetMode="External"/><Relationship Id="rId_hyperlink_19" Type="http://schemas.openxmlformats.org/officeDocument/2006/relationships/hyperlink" Target="https://www.diodes.com/part/view/1N5399S%28LS%29" TargetMode="External"/><Relationship Id="rId_hyperlink_20" Type="http://schemas.openxmlformats.org/officeDocument/2006/relationships/hyperlink" Target="https://www.diodes.com/part/view/1N5400G" TargetMode="External"/><Relationship Id="rId_hyperlink_21" Type="http://schemas.openxmlformats.org/officeDocument/2006/relationships/hyperlink" Target="https://www.diodes.com/assets/Datasheets/ds29003.pdf" TargetMode="External"/><Relationship Id="rId_hyperlink_22" Type="http://schemas.openxmlformats.org/officeDocument/2006/relationships/hyperlink" Target="https://www.diodes.com/part/view/1N5401G" TargetMode="External"/><Relationship Id="rId_hyperlink_23" Type="http://schemas.openxmlformats.org/officeDocument/2006/relationships/hyperlink" Target="https://www.diodes.com/assets/Datasheets/ds29003.pdf" TargetMode="External"/><Relationship Id="rId_hyperlink_24" Type="http://schemas.openxmlformats.org/officeDocument/2006/relationships/hyperlink" Target="https://www.diodes.com/part/view/1N5402G" TargetMode="External"/><Relationship Id="rId_hyperlink_25" Type="http://schemas.openxmlformats.org/officeDocument/2006/relationships/hyperlink" Target="https://www.diodes.com/assets/Datasheets/ds29003.pdf" TargetMode="External"/><Relationship Id="rId_hyperlink_26" Type="http://schemas.openxmlformats.org/officeDocument/2006/relationships/hyperlink" Target="https://www.diodes.com/part/view/1N5404G" TargetMode="External"/><Relationship Id="rId_hyperlink_27" Type="http://schemas.openxmlformats.org/officeDocument/2006/relationships/hyperlink" Target="https://www.diodes.com/assets/Datasheets/ds29003.pdf" TargetMode="External"/><Relationship Id="rId_hyperlink_28" Type="http://schemas.openxmlformats.org/officeDocument/2006/relationships/hyperlink" Target="https://www.diodes.com/part/view/1N5406G" TargetMode="External"/><Relationship Id="rId_hyperlink_29" Type="http://schemas.openxmlformats.org/officeDocument/2006/relationships/hyperlink" Target="https://www.diodes.com/assets/Datasheets/ds29003.pdf" TargetMode="External"/><Relationship Id="rId_hyperlink_30" Type="http://schemas.openxmlformats.org/officeDocument/2006/relationships/hyperlink" Target="https://www.diodes.com/part/view/1N5406G%28LS%29" TargetMode="External"/><Relationship Id="rId_hyperlink_31" Type="http://schemas.openxmlformats.org/officeDocument/2006/relationships/hyperlink" Target="https://www.diodes.com/part/view/1N5407G" TargetMode="External"/><Relationship Id="rId_hyperlink_32" Type="http://schemas.openxmlformats.org/officeDocument/2006/relationships/hyperlink" Target="https://www.diodes.com/assets/Datasheets/ds29003.pdf" TargetMode="External"/><Relationship Id="rId_hyperlink_33" Type="http://schemas.openxmlformats.org/officeDocument/2006/relationships/hyperlink" Target="https://www.diodes.com/part/view/1N5407G%28LS%29" TargetMode="External"/><Relationship Id="rId_hyperlink_34" Type="http://schemas.openxmlformats.org/officeDocument/2006/relationships/hyperlink" Target="https://www.diodes.com/part/view/1N5408G" TargetMode="External"/><Relationship Id="rId_hyperlink_35" Type="http://schemas.openxmlformats.org/officeDocument/2006/relationships/hyperlink" Target="https://www.diodes.com/assets/Datasheets/ds29003.pdf" TargetMode="External"/><Relationship Id="rId_hyperlink_36" Type="http://schemas.openxmlformats.org/officeDocument/2006/relationships/hyperlink" Target="https://www.diodes.com/part/view/1N5408G%28LS%29" TargetMode="External"/><Relationship Id="rId_hyperlink_37" Type="http://schemas.openxmlformats.org/officeDocument/2006/relationships/hyperlink" Target="https://www.diodes.com/part/view/2A07G%28LS%29" TargetMode="External"/><Relationship Id="rId_hyperlink_38" Type="http://schemas.openxmlformats.org/officeDocument/2006/relationships/hyperlink" Target="https://www.diodes.com/part/view/AFS1ME+%28LS%29" TargetMode="External"/><Relationship Id="rId_hyperlink_39" Type="http://schemas.openxmlformats.org/officeDocument/2006/relationships/hyperlink" Target="https://www.diodes.com/part/view/DFLR1200" TargetMode="External"/><Relationship Id="rId_hyperlink_40" Type="http://schemas.openxmlformats.org/officeDocument/2006/relationships/hyperlink" Target="https://www.diodes.com/assets/Datasheets/ds30602.pdf" TargetMode="External"/><Relationship Id="rId_hyperlink_41" Type="http://schemas.openxmlformats.org/officeDocument/2006/relationships/hyperlink" Target="https://www.diodes.com/part/view/DFLR1400" TargetMode="External"/><Relationship Id="rId_hyperlink_42" Type="http://schemas.openxmlformats.org/officeDocument/2006/relationships/hyperlink" Target="https://www.diodes.com/assets/Datasheets/ds30602.pdf" TargetMode="External"/><Relationship Id="rId_hyperlink_43" Type="http://schemas.openxmlformats.org/officeDocument/2006/relationships/hyperlink" Target="https://www.diodes.com/part/view/DFLR1600" TargetMode="External"/><Relationship Id="rId_hyperlink_44" Type="http://schemas.openxmlformats.org/officeDocument/2006/relationships/hyperlink" Target="https://www.diodes.com/assets/Datasheets/ds30602.pdf" TargetMode="External"/><Relationship Id="rId_hyperlink_45" Type="http://schemas.openxmlformats.org/officeDocument/2006/relationships/hyperlink" Target="https://www.diodes.com/part/view/FS1ME" TargetMode="External"/><Relationship Id="rId_hyperlink_46" Type="http://schemas.openxmlformats.org/officeDocument/2006/relationships/hyperlink" Target="https://www.diodes.com/assets/Datasheets/FS1ME.pdf" TargetMode="External"/><Relationship Id="rId_hyperlink_47" Type="http://schemas.openxmlformats.org/officeDocument/2006/relationships/hyperlink" Target="https://www.diodes.com/part/view/FS1ME%28LS%29" TargetMode="External"/><Relationship Id="rId_hyperlink_48" Type="http://schemas.openxmlformats.org/officeDocument/2006/relationships/hyperlink" Target="https://www.diodes.com/part/view/FS1MED" TargetMode="External"/><Relationship Id="rId_hyperlink_49" Type="http://schemas.openxmlformats.org/officeDocument/2006/relationships/hyperlink" Target="https://www.diodes.com/assets/Datasheets/FS1MED.pdf" TargetMode="External"/><Relationship Id="rId_hyperlink_50" Type="http://schemas.openxmlformats.org/officeDocument/2006/relationships/hyperlink" Target="https://www.diodes.com/part/view/FS1MED%28LS%29" TargetMode="External"/><Relationship Id="rId_hyperlink_51" Type="http://schemas.openxmlformats.org/officeDocument/2006/relationships/hyperlink" Target="https://www.diodes.com/part/view/FS1MEN%28LS%29" TargetMode="External"/><Relationship Id="rId_hyperlink_52" Type="http://schemas.openxmlformats.org/officeDocument/2006/relationships/hyperlink" Target="https://www.diodes.com/part/view/FS2ME%28LS%29" TargetMode="External"/><Relationship Id="rId_hyperlink_53" Type="http://schemas.openxmlformats.org/officeDocument/2006/relationships/hyperlink" Target="https://www.diodes.com/part/view/FS2MED" TargetMode="External"/><Relationship Id="rId_hyperlink_54" Type="http://schemas.openxmlformats.org/officeDocument/2006/relationships/hyperlink" Target="https://www.diodes.com/assets/Datasheets/FS2MED.pdf" TargetMode="External"/><Relationship Id="rId_hyperlink_55" Type="http://schemas.openxmlformats.org/officeDocument/2006/relationships/hyperlink" Target="https://www.diodes.com/part/view/FS2MED%28LS%29" TargetMode="External"/><Relationship Id="rId_hyperlink_56" Type="http://schemas.openxmlformats.org/officeDocument/2006/relationships/hyperlink" Target="https://www.diodes.com/assets/Datasheets/FS2MED_LS.pdf" TargetMode="External"/><Relationship Id="rId_hyperlink_57" Type="http://schemas.openxmlformats.org/officeDocument/2006/relationships/hyperlink" Target="https://www.diodes.com/part/view/PDR3G" TargetMode="External"/><Relationship Id="rId_hyperlink_58" Type="http://schemas.openxmlformats.org/officeDocument/2006/relationships/hyperlink" Target="https://www.diodes.com/assets/Datasheets/ds30547.pdf" TargetMode="External"/><Relationship Id="rId_hyperlink_59" Type="http://schemas.openxmlformats.org/officeDocument/2006/relationships/hyperlink" Target="https://www.diodes.com/part/view/PDR5G" TargetMode="External"/><Relationship Id="rId_hyperlink_60" Type="http://schemas.openxmlformats.org/officeDocument/2006/relationships/hyperlink" Target="https://www.diodes.com/assets/Datasheets/ds30552.pdf" TargetMode="External"/><Relationship Id="rId_hyperlink_61" Type="http://schemas.openxmlformats.org/officeDocument/2006/relationships/hyperlink" Target="https://www.diodes.com/part/view/S10CMHQ" TargetMode="External"/><Relationship Id="rId_hyperlink_62" Type="http://schemas.openxmlformats.org/officeDocument/2006/relationships/hyperlink" Target="https://www.diodes.com/assets/Datasheets/S10CMHQ.pdf" TargetMode="External"/><Relationship Id="rId_hyperlink_63" Type="http://schemas.openxmlformats.org/officeDocument/2006/relationships/hyperlink" Target="https://www.diodes.com/part/view/S10JC" TargetMode="External"/><Relationship Id="rId_hyperlink_64" Type="http://schemas.openxmlformats.org/officeDocument/2006/relationships/hyperlink" Target="https://www.diodes.com/assets/Datasheets/S10JC-S10MC.pdf" TargetMode="External"/><Relationship Id="rId_hyperlink_65" Type="http://schemas.openxmlformats.org/officeDocument/2006/relationships/hyperlink" Target="https://www.diodes.com/part/view/S10JC%28LS%29" TargetMode="External"/><Relationship Id="rId_hyperlink_66" Type="http://schemas.openxmlformats.org/officeDocument/2006/relationships/hyperlink" Target="https://www.diodes.com/part/view/S10KC" TargetMode="External"/><Relationship Id="rId_hyperlink_67" Type="http://schemas.openxmlformats.org/officeDocument/2006/relationships/hyperlink" Target="https://www.diodes.com/assets/Datasheets/S10JC-S10MC.pdf" TargetMode="External"/><Relationship Id="rId_hyperlink_68" Type="http://schemas.openxmlformats.org/officeDocument/2006/relationships/hyperlink" Target="https://www.diodes.com/part/view/S10KC%28LS%29" TargetMode="External"/><Relationship Id="rId_hyperlink_69" Type="http://schemas.openxmlformats.org/officeDocument/2006/relationships/hyperlink" Target="https://www.diodes.com/part/view/S10MC" TargetMode="External"/><Relationship Id="rId_hyperlink_70" Type="http://schemas.openxmlformats.org/officeDocument/2006/relationships/hyperlink" Target="https://www.diodes.com/assets/Datasheets/S10JC-S10MC.pdf" TargetMode="External"/><Relationship Id="rId_hyperlink_71" Type="http://schemas.openxmlformats.org/officeDocument/2006/relationships/hyperlink" Target="https://www.diodes.com/part/view/S10MC%28LS%29" TargetMode="External"/><Relationship Id="rId_hyperlink_72" Type="http://schemas.openxmlformats.org/officeDocument/2006/relationships/hyperlink" Target="https://www.diodes.com/part/view/S1A" TargetMode="External"/><Relationship Id="rId_hyperlink_73" Type="http://schemas.openxmlformats.org/officeDocument/2006/relationships/hyperlink" Target="https://www.diodes.com/assets/Datasheets/ds16003.pdf" TargetMode="External"/><Relationship Id="rId_hyperlink_74" Type="http://schemas.openxmlformats.org/officeDocument/2006/relationships/hyperlink" Target="https://www.diodes.com/part/view/S1AB" TargetMode="External"/><Relationship Id="rId_hyperlink_75" Type="http://schemas.openxmlformats.org/officeDocument/2006/relationships/hyperlink" Target="https://www.diodes.com/assets/Datasheets/ds16003.pdf" TargetMode="External"/><Relationship Id="rId_hyperlink_76" Type="http://schemas.openxmlformats.org/officeDocument/2006/relationships/hyperlink" Target="https://www.diodes.com/part/view/S1B" TargetMode="External"/><Relationship Id="rId_hyperlink_77" Type="http://schemas.openxmlformats.org/officeDocument/2006/relationships/hyperlink" Target="https://www.diodes.com/assets/Datasheets/ds16003.pdf" TargetMode="External"/><Relationship Id="rId_hyperlink_78" Type="http://schemas.openxmlformats.org/officeDocument/2006/relationships/hyperlink" Target="https://www.diodes.com/part/view/S1BB" TargetMode="External"/><Relationship Id="rId_hyperlink_79" Type="http://schemas.openxmlformats.org/officeDocument/2006/relationships/hyperlink" Target="https://www.diodes.com/assets/Datasheets/ds16003.pdf" TargetMode="External"/><Relationship Id="rId_hyperlink_80" Type="http://schemas.openxmlformats.org/officeDocument/2006/relationships/hyperlink" Target="https://www.diodes.com/part/view/S1D" TargetMode="External"/><Relationship Id="rId_hyperlink_81" Type="http://schemas.openxmlformats.org/officeDocument/2006/relationships/hyperlink" Target="https://www.diodes.com/assets/Datasheets/ds16003.pdf" TargetMode="External"/><Relationship Id="rId_hyperlink_82" Type="http://schemas.openxmlformats.org/officeDocument/2006/relationships/hyperlink" Target="https://www.diodes.com/part/view/S1DB" TargetMode="External"/><Relationship Id="rId_hyperlink_83" Type="http://schemas.openxmlformats.org/officeDocument/2006/relationships/hyperlink" Target="https://www.diodes.com/assets/Datasheets/ds16003.pdf" TargetMode="External"/><Relationship Id="rId_hyperlink_84" Type="http://schemas.openxmlformats.org/officeDocument/2006/relationships/hyperlink" Target="https://www.diodes.com/part/view/S1G" TargetMode="External"/><Relationship Id="rId_hyperlink_85" Type="http://schemas.openxmlformats.org/officeDocument/2006/relationships/hyperlink" Target="https://www.diodes.com/assets/Datasheets/ds16003.pdf" TargetMode="External"/><Relationship Id="rId_hyperlink_86" Type="http://schemas.openxmlformats.org/officeDocument/2006/relationships/hyperlink" Target="https://www.diodes.com/part/view/S1GB" TargetMode="External"/><Relationship Id="rId_hyperlink_87" Type="http://schemas.openxmlformats.org/officeDocument/2006/relationships/hyperlink" Target="https://www.diodes.com/assets/Datasheets/ds16003.pdf" TargetMode="External"/><Relationship Id="rId_hyperlink_88" Type="http://schemas.openxmlformats.org/officeDocument/2006/relationships/hyperlink" Target="https://www.diodes.com/part/view/S1J" TargetMode="External"/><Relationship Id="rId_hyperlink_89" Type="http://schemas.openxmlformats.org/officeDocument/2006/relationships/hyperlink" Target="https://www.diodes.com/assets/Datasheets/ds16003.pdf" TargetMode="External"/><Relationship Id="rId_hyperlink_90" Type="http://schemas.openxmlformats.org/officeDocument/2006/relationships/hyperlink" Target="https://www.diodes.com/part/view/S1J%28LS%29" TargetMode="External"/><Relationship Id="rId_hyperlink_91" Type="http://schemas.openxmlformats.org/officeDocument/2006/relationships/hyperlink" Target="https://www.diodes.com/part/view/S1JB" TargetMode="External"/><Relationship Id="rId_hyperlink_92" Type="http://schemas.openxmlformats.org/officeDocument/2006/relationships/hyperlink" Target="https://www.diodes.com/assets/Datasheets/ds16003.pdf" TargetMode="External"/><Relationship Id="rId_hyperlink_93" Type="http://schemas.openxmlformats.org/officeDocument/2006/relationships/hyperlink" Target="https://www.diodes.com/part/view/S1JB%28LS%29" TargetMode="External"/><Relationship Id="rId_hyperlink_94" Type="http://schemas.openxmlformats.org/officeDocument/2006/relationships/hyperlink" Target="https://www.diodes.com/part/view/S1K" TargetMode="External"/><Relationship Id="rId_hyperlink_95" Type="http://schemas.openxmlformats.org/officeDocument/2006/relationships/hyperlink" Target="https://www.diodes.com/assets/Datasheets/ds16003.pdf" TargetMode="External"/><Relationship Id="rId_hyperlink_96" Type="http://schemas.openxmlformats.org/officeDocument/2006/relationships/hyperlink" Target="https://www.diodes.com/part/view/S1K%28LS%29" TargetMode="External"/><Relationship Id="rId_hyperlink_97" Type="http://schemas.openxmlformats.org/officeDocument/2006/relationships/hyperlink" Target="https://www.diodes.com/part/view/S1KB" TargetMode="External"/><Relationship Id="rId_hyperlink_98" Type="http://schemas.openxmlformats.org/officeDocument/2006/relationships/hyperlink" Target="https://www.diodes.com/assets/Datasheets/ds16003.pdf" TargetMode="External"/><Relationship Id="rId_hyperlink_99" Type="http://schemas.openxmlformats.org/officeDocument/2006/relationships/hyperlink" Target="https://www.diodes.com/part/view/S1KP1M" TargetMode="External"/><Relationship Id="rId_hyperlink_100" Type="http://schemas.openxmlformats.org/officeDocument/2006/relationships/hyperlink" Target="https://www.diodes.com/assets/Datasheets/S1KP1M.pdf" TargetMode="External"/><Relationship Id="rId_hyperlink_101" Type="http://schemas.openxmlformats.org/officeDocument/2006/relationships/hyperlink" Target="https://www.diodes.com/part/view/S1M" TargetMode="External"/><Relationship Id="rId_hyperlink_102" Type="http://schemas.openxmlformats.org/officeDocument/2006/relationships/hyperlink" Target="https://www.diodes.com/assets/Datasheets/ds16003.pdf" TargetMode="External"/><Relationship Id="rId_hyperlink_103" Type="http://schemas.openxmlformats.org/officeDocument/2006/relationships/hyperlink" Target="https://www.diodes.com/part/view/S1M%28LS%29" TargetMode="External"/><Relationship Id="rId_hyperlink_104" Type="http://schemas.openxmlformats.org/officeDocument/2006/relationships/hyperlink" Target="https://www.diodes.com/part/view/S1MB" TargetMode="External"/><Relationship Id="rId_hyperlink_105" Type="http://schemas.openxmlformats.org/officeDocument/2006/relationships/hyperlink" Target="https://www.diodes.com/assets/Datasheets/ds16003.pdf" TargetMode="External"/><Relationship Id="rId_hyperlink_106" Type="http://schemas.openxmlformats.org/officeDocument/2006/relationships/hyperlink" Target="https://www.diodes.com/part/view/S1MB%28LS%29" TargetMode="External"/><Relationship Id="rId_hyperlink_107" Type="http://schemas.openxmlformats.org/officeDocument/2006/relationships/hyperlink" Target="https://www.diodes.com/part/view/S1MDF" TargetMode="External"/><Relationship Id="rId_hyperlink_108" Type="http://schemas.openxmlformats.org/officeDocument/2006/relationships/hyperlink" Target="https://www.diodes.com/assets/Datasheets/S1MDF.pdf" TargetMode="External"/><Relationship Id="rId_hyperlink_109" Type="http://schemas.openxmlformats.org/officeDocument/2006/relationships/hyperlink" Target="https://www.diodes.com/part/view/S1MDFQ" TargetMode="External"/><Relationship Id="rId_hyperlink_110" Type="http://schemas.openxmlformats.org/officeDocument/2006/relationships/hyperlink" Target="https://www.diodes.com/assets/Datasheets/S1MDFQ.pdf" TargetMode="External"/><Relationship Id="rId_hyperlink_111" Type="http://schemas.openxmlformats.org/officeDocument/2006/relationships/hyperlink" Target="https://www.diodes.com/part/view/S1MN%28LS%29" TargetMode="External"/><Relationship Id="rId_hyperlink_112" Type="http://schemas.openxmlformats.org/officeDocument/2006/relationships/hyperlink" Target="https://www.diodes.com/part/view/S1MSP1M" TargetMode="External"/><Relationship Id="rId_hyperlink_113" Type="http://schemas.openxmlformats.org/officeDocument/2006/relationships/hyperlink" Target="https://www.diodes.com/assets/Datasheets/S1MSP1M.pdf" TargetMode="External"/><Relationship Id="rId_hyperlink_114" Type="http://schemas.openxmlformats.org/officeDocument/2006/relationships/hyperlink" Target="https://www.diodes.com/part/view/S1MSWFM" TargetMode="External"/><Relationship Id="rId_hyperlink_115" Type="http://schemas.openxmlformats.org/officeDocument/2006/relationships/hyperlink" Target="https://www.diodes.com/assets/Datasheets/S1MSWFM.pdf" TargetMode="External"/><Relationship Id="rId_hyperlink_116" Type="http://schemas.openxmlformats.org/officeDocument/2006/relationships/hyperlink" Target="https://www.diodes.com/part/view/S1MSWFMQ" TargetMode="External"/><Relationship Id="rId_hyperlink_117" Type="http://schemas.openxmlformats.org/officeDocument/2006/relationships/hyperlink" Target="https://www.diodes.com/assets/Datasheets/S1MSWFMQ.pdf" TargetMode="External"/><Relationship Id="rId_hyperlink_118" Type="http://schemas.openxmlformats.org/officeDocument/2006/relationships/hyperlink" Target="https://www.diodes.com/part/view/S1MSWFQ" TargetMode="External"/><Relationship Id="rId_hyperlink_119" Type="http://schemas.openxmlformats.org/officeDocument/2006/relationships/hyperlink" Target="https://www.diodes.com/assets/Datasheets/S1MSWFQ.pdf" TargetMode="External"/><Relationship Id="rId_hyperlink_120" Type="http://schemas.openxmlformats.org/officeDocument/2006/relationships/hyperlink" Target="https://www.diodes.com/part/view/S1MWFM" TargetMode="External"/><Relationship Id="rId_hyperlink_121" Type="http://schemas.openxmlformats.org/officeDocument/2006/relationships/hyperlink" Target="https://www.diodes.com/assets/Datasheets/S1MWFM.pdf" TargetMode="External"/><Relationship Id="rId_hyperlink_122" Type="http://schemas.openxmlformats.org/officeDocument/2006/relationships/hyperlink" Target="https://www.diodes.com/part/view/S1N" TargetMode="External"/><Relationship Id="rId_hyperlink_123" Type="http://schemas.openxmlformats.org/officeDocument/2006/relationships/hyperlink" Target="https://www.diodes.com/assets/Datasheets/S1N.pdf" TargetMode="External"/><Relationship Id="rId_hyperlink_124" Type="http://schemas.openxmlformats.org/officeDocument/2006/relationships/hyperlink" Target="https://www.diodes.com/part/view/S1V" TargetMode="External"/><Relationship Id="rId_hyperlink_125" Type="http://schemas.openxmlformats.org/officeDocument/2006/relationships/hyperlink" Target="https://www.diodes.com/assets/Datasheets/S1V.pdf" TargetMode="External"/><Relationship Id="rId_hyperlink_126" Type="http://schemas.openxmlformats.org/officeDocument/2006/relationships/hyperlink" Target="https://www.diodes.com/part/view/S2A" TargetMode="External"/><Relationship Id="rId_hyperlink_127" Type="http://schemas.openxmlformats.org/officeDocument/2006/relationships/hyperlink" Target="https://www.diodes.com/assets/Datasheets/ds16004.pdf" TargetMode="External"/><Relationship Id="rId_hyperlink_128" Type="http://schemas.openxmlformats.org/officeDocument/2006/relationships/hyperlink" Target="https://www.diodes.com/part/view/S2AA" TargetMode="External"/><Relationship Id="rId_hyperlink_129" Type="http://schemas.openxmlformats.org/officeDocument/2006/relationships/hyperlink" Target="https://www.diodes.com/assets/Datasheets/ds16004.pdf" TargetMode="External"/><Relationship Id="rId_hyperlink_130" Type="http://schemas.openxmlformats.org/officeDocument/2006/relationships/hyperlink" Target="https://www.diodes.com/part/view/S2B" TargetMode="External"/><Relationship Id="rId_hyperlink_131" Type="http://schemas.openxmlformats.org/officeDocument/2006/relationships/hyperlink" Target="https://www.diodes.com/assets/Datasheets/ds16004.pdf" TargetMode="External"/><Relationship Id="rId_hyperlink_132" Type="http://schemas.openxmlformats.org/officeDocument/2006/relationships/hyperlink" Target="https://www.diodes.com/part/view/S2BA" TargetMode="External"/><Relationship Id="rId_hyperlink_133" Type="http://schemas.openxmlformats.org/officeDocument/2006/relationships/hyperlink" Target="https://www.diodes.com/assets/Datasheets/ds16004.pdf" TargetMode="External"/><Relationship Id="rId_hyperlink_134" Type="http://schemas.openxmlformats.org/officeDocument/2006/relationships/hyperlink" Target="https://www.diodes.com/part/view/S2D" TargetMode="External"/><Relationship Id="rId_hyperlink_135" Type="http://schemas.openxmlformats.org/officeDocument/2006/relationships/hyperlink" Target="https://www.diodes.com/assets/Datasheets/ds16004.pdf" TargetMode="External"/><Relationship Id="rId_hyperlink_136" Type="http://schemas.openxmlformats.org/officeDocument/2006/relationships/hyperlink" Target="https://www.diodes.com/part/view/S2DA" TargetMode="External"/><Relationship Id="rId_hyperlink_137" Type="http://schemas.openxmlformats.org/officeDocument/2006/relationships/hyperlink" Target="https://www.diodes.com/assets/Datasheets/ds16004.pdf" TargetMode="External"/><Relationship Id="rId_hyperlink_138" Type="http://schemas.openxmlformats.org/officeDocument/2006/relationships/hyperlink" Target="https://www.diodes.com/part/view/S2G" TargetMode="External"/><Relationship Id="rId_hyperlink_139" Type="http://schemas.openxmlformats.org/officeDocument/2006/relationships/hyperlink" Target="https://www.diodes.com/assets/Datasheets/ds16004.pdf" TargetMode="External"/><Relationship Id="rId_hyperlink_140" Type="http://schemas.openxmlformats.org/officeDocument/2006/relationships/hyperlink" Target="https://www.diodes.com/part/view/S2GA" TargetMode="External"/><Relationship Id="rId_hyperlink_141" Type="http://schemas.openxmlformats.org/officeDocument/2006/relationships/hyperlink" Target="https://www.diodes.com/assets/Datasheets/ds16004.pdf" TargetMode="External"/><Relationship Id="rId_hyperlink_142" Type="http://schemas.openxmlformats.org/officeDocument/2006/relationships/hyperlink" Target="https://www.diodes.com/part/view/S2J" TargetMode="External"/><Relationship Id="rId_hyperlink_143" Type="http://schemas.openxmlformats.org/officeDocument/2006/relationships/hyperlink" Target="https://www.diodes.com/assets/Datasheets/ds16004.pdf" TargetMode="External"/><Relationship Id="rId_hyperlink_144" Type="http://schemas.openxmlformats.org/officeDocument/2006/relationships/hyperlink" Target="https://www.diodes.com/part/view/S2J%28LS%29" TargetMode="External"/><Relationship Id="rId_hyperlink_145" Type="http://schemas.openxmlformats.org/officeDocument/2006/relationships/hyperlink" Target="https://www.diodes.com/part/view/S2JA" TargetMode="External"/><Relationship Id="rId_hyperlink_146" Type="http://schemas.openxmlformats.org/officeDocument/2006/relationships/hyperlink" Target="https://www.diodes.com/assets/Datasheets/ds16004.pdf" TargetMode="External"/><Relationship Id="rId_hyperlink_147" Type="http://schemas.openxmlformats.org/officeDocument/2006/relationships/hyperlink" Target="https://www.diodes.com/part/view/S2JA%28LS%29" TargetMode="External"/><Relationship Id="rId_hyperlink_148" Type="http://schemas.openxmlformats.org/officeDocument/2006/relationships/hyperlink" Target="https://www.diodes.com/part/view/S2JH%28LS%29" TargetMode="External"/><Relationship Id="rId_hyperlink_149" Type="http://schemas.openxmlformats.org/officeDocument/2006/relationships/hyperlink" Target="https://www.diodes.com/assets/Datasheets/S2JH-S2MH_LS.pdf" TargetMode="External"/><Relationship Id="rId_hyperlink_150" Type="http://schemas.openxmlformats.org/officeDocument/2006/relationships/hyperlink" Target="https://www.diodes.com/part/view/S2JHA%28LS%29" TargetMode="External"/><Relationship Id="rId_hyperlink_151" Type="http://schemas.openxmlformats.org/officeDocument/2006/relationships/hyperlink" Target="https://www.diodes.com/part/view/S2K" TargetMode="External"/><Relationship Id="rId_hyperlink_152" Type="http://schemas.openxmlformats.org/officeDocument/2006/relationships/hyperlink" Target="https://www.diodes.com/assets/Datasheets/ds16004.pdf" TargetMode="External"/><Relationship Id="rId_hyperlink_153" Type="http://schemas.openxmlformats.org/officeDocument/2006/relationships/hyperlink" Target="https://www.diodes.com/part/view/S2K%28LS%29" TargetMode="External"/><Relationship Id="rId_hyperlink_154" Type="http://schemas.openxmlformats.org/officeDocument/2006/relationships/hyperlink" Target="https://www.diodes.com/part/view/S2KA" TargetMode="External"/><Relationship Id="rId_hyperlink_155" Type="http://schemas.openxmlformats.org/officeDocument/2006/relationships/hyperlink" Target="https://www.diodes.com/assets/Datasheets/ds16004.pdf" TargetMode="External"/><Relationship Id="rId_hyperlink_156" Type="http://schemas.openxmlformats.org/officeDocument/2006/relationships/hyperlink" Target="https://www.diodes.com/part/view/S2KDF" TargetMode="External"/><Relationship Id="rId_hyperlink_157" Type="http://schemas.openxmlformats.org/officeDocument/2006/relationships/hyperlink" Target="https://www.diodes.com/assets/Datasheets/S2KDF.pdf" TargetMode="External"/><Relationship Id="rId_hyperlink_158" Type="http://schemas.openxmlformats.org/officeDocument/2006/relationships/hyperlink" Target="https://www.diodes.com/part/view/S2KDFQ" TargetMode="External"/><Relationship Id="rId_hyperlink_159" Type="http://schemas.openxmlformats.org/officeDocument/2006/relationships/hyperlink" Target="https://www.diodes.com/assets/Datasheets/S2KDFQ.pdf" TargetMode="External"/><Relationship Id="rId_hyperlink_160" Type="http://schemas.openxmlformats.org/officeDocument/2006/relationships/hyperlink" Target="https://www.diodes.com/part/view/S2KHA%28LS%29" TargetMode="External"/><Relationship Id="rId_hyperlink_161" Type="http://schemas.openxmlformats.org/officeDocument/2006/relationships/hyperlink" Target="https://www.diodes.com/part/view/S2M" TargetMode="External"/><Relationship Id="rId_hyperlink_162" Type="http://schemas.openxmlformats.org/officeDocument/2006/relationships/hyperlink" Target="https://www.diodes.com/assets/Datasheets/ds16004.pdf" TargetMode="External"/><Relationship Id="rId_hyperlink_163" Type="http://schemas.openxmlformats.org/officeDocument/2006/relationships/hyperlink" Target="https://www.diodes.com/part/view/S2M%28LS%29" TargetMode="External"/><Relationship Id="rId_hyperlink_164" Type="http://schemas.openxmlformats.org/officeDocument/2006/relationships/hyperlink" Target="https://www.diodes.com/part/view/S2MA" TargetMode="External"/><Relationship Id="rId_hyperlink_165" Type="http://schemas.openxmlformats.org/officeDocument/2006/relationships/hyperlink" Target="https://www.diodes.com/assets/Datasheets/ds16004.pdf" TargetMode="External"/><Relationship Id="rId_hyperlink_166" Type="http://schemas.openxmlformats.org/officeDocument/2006/relationships/hyperlink" Target="https://www.diodes.com/part/view/S2MA%28LS%29" TargetMode="External"/><Relationship Id="rId_hyperlink_167" Type="http://schemas.openxmlformats.org/officeDocument/2006/relationships/hyperlink" Target="https://www.diodes.com/part/view/S2MH%28LS%29" TargetMode="External"/><Relationship Id="rId_hyperlink_168" Type="http://schemas.openxmlformats.org/officeDocument/2006/relationships/hyperlink" Target="https://www.diodes.com/assets/Datasheets/S2JH-S2MH_LS.pdf" TargetMode="External"/><Relationship Id="rId_hyperlink_169" Type="http://schemas.openxmlformats.org/officeDocument/2006/relationships/hyperlink" Target="https://www.diodes.com/part/view/S2MHA%28LS%29" TargetMode="External"/><Relationship Id="rId_hyperlink_170" Type="http://schemas.openxmlformats.org/officeDocument/2006/relationships/hyperlink" Target="https://www.diodes.com/part/view/S3A" TargetMode="External"/><Relationship Id="rId_hyperlink_171" Type="http://schemas.openxmlformats.org/officeDocument/2006/relationships/hyperlink" Target="https://www.diodes.com/assets/Datasheets/ds16005.pdf" TargetMode="External"/><Relationship Id="rId_hyperlink_172" Type="http://schemas.openxmlformats.org/officeDocument/2006/relationships/hyperlink" Target="https://www.diodes.com/part/view/S3AB" TargetMode="External"/><Relationship Id="rId_hyperlink_173" Type="http://schemas.openxmlformats.org/officeDocument/2006/relationships/hyperlink" Target="https://www.diodes.com/assets/Datasheets/ds16005.pdf" TargetMode="External"/><Relationship Id="rId_hyperlink_174" Type="http://schemas.openxmlformats.org/officeDocument/2006/relationships/hyperlink" Target="https://www.diodes.com/part/view/S3B" TargetMode="External"/><Relationship Id="rId_hyperlink_175" Type="http://schemas.openxmlformats.org/officeDocument/2006/relationships/hyperlink" Target="https://www.diodes.com/assets/Datasheets/ds16005.pdf" TargetMode="External"/><Relationship Id="rId_hyperlink_176" Type="http://schemas.openxmlformats.org/officeDocument/2006/relationships/hyperlink" Target="https://www.diodes.com/part/view/S3BB" TargetMode="External"/><Relationship Id="rId_hyperlink_177" Type="http://schemas.openxmlformats.org/officeDocument/2006/relationships/hyperlink" Target="https://www.diodes.com/assets/Datasheets/ds16005.pdf" TargetMode="External"/><Relationship Id="rId_hyperlink_178" Type="http://schemas.openxmlformats.org/officeDocument/2006/relationships/hyperlink" Target="https://www.diodes.com/part/view/S3D" TargetMode="External"/><Relationship Id="rId_hyperlink_179" Type="http://schemas.openxmlformats.org/officeDocument/2006/relationships/hyperlink" Target="https://www.diodes.com/assets/Datasheets/ds16005.pdf" TargetMode="External"/><Relationship Id="rId_hyperlink_180" Type="http://schemas.openxmlformats.org/officeDocument/2006/relationships/hyperlink" Target="https://www.diodes.com/part/view/S3DB" TargetMode="External"/><Relationship Id="rId_hyperlink_181" Type="http://schemas.openxmlformats.org/officeDocument/2006/relationships/hyperlink" Target="https://www.diodes.com/assets/Datasheets/ds16005.pdf" TargetMode="External"/><Relationship Id="rId_hyperlink_182" Type="http://schemas.openxmlformats.org/officeDocument/2006/relationships/hyperlink" Target="https://www.diodes.com/part/view/S3G" TargetMode="External"/><Relationship Id="rId_hyperlink_183" Type="http://schemas.openxmlformats.org/officeDocument/2006/relationships/hyperlink" Target="https://www.diodes.com/assets/Datasheets/ds16005.pdf" TargetMode="External"/><Relationship Id="rId_hyperlink_184" Type="http://schemas.openxmlformats.org/officeDocument/2006/relationships/hyperlink" Target="https://www.diodes.com/part/view/S3GB" TargetMode="External"/><Relationship Id="rId_hyperlink_185" Type="http://schemas.openxmlformats.org/officeDocument/2006/relationships/hyperlink" Target="https://www.diodes.com/assets/Datasheets/ds16005.pdf" TargetMode="External"/><Relationship Id="rId_hyperlink_186" Type="http://schemas.openxmlformats.org/officeDocument/2006/relationships/hyperlink" Target="https://www.diodes.com/part/view/S3J" TargetMode="External"/><Relationship Id="rId_hyperlink_187" Type="http://schemas.openxmlformats.org/officeDocument/2006/relationships/hyperlink" Target="https://www.diodes.com/assets/Datasheets/ds16005.pdf" TargetMode="External"/><Relationship Id="rId_hyperlink_188" Type="http://schemas.openxmlformats.org/officeDocument/2006/relationships/hyperlink" Target="https://www.diodes.com/part/view/S3J%28LS%29" TargetMode="External"/><Relationship Id="rId_hyperlink_189" Type="http://schemas.openxmlformats.org/officeDocument/2006/relationships/hyperlink" Target="https://www.diodes.com/assets/Datasheets/S3J-S3M_LS.pdf" TargetMode="External"/><Relationship Id="rId_hyperlink_190" Type="http://schemas.openxmlformats.org/officeDocument/2006/relationships/hyperlink" Target="https://www.diodes.com/part/view/S3JB" TargetMode="External"/><Relationship Id="rId_hyperlink_191" Type="http://schemas.openxmlformats.org/officeDocument/2006/relationships/hyperlink" Target="https://www.diodes.com/assets/Datasheets/ds16005.pdf" TargetMode="External"/><Relationship Id="rId_hyperlink_192" Type="http://schemas.openxmlformats.org/officeDocument/2006/relationships/hyperlink" Target="https://www.diodes.com/part/view/S3JB%28LS%29" TargetMode="External"/><Relationship Id="rId_hyperlink_193" Type="http://schemas.openxmlformats.org/officeDocument/2006/relationships/hyperlink" Target="https://www.diodes.com/assets/Datasheets/S3JB-S3MB_LS.pdf" TargetMode="External"/><Relationship Id="rId_hyperlink_194" Type="http://schemas.openxmlformats.org/officeDocument/2006/relationships/hyperlink" Target="https://www.diodes.com/part/view/S3K" TargetMode="External"/><Relationship Id="rId_hyperlink_195" Type="http://schemas.openxmlformats.org/officeDocument/2006/relationships/hyperlink" Target="https://www.diodes.com/assets/Datasheets/ds16005.pdf" TargetMode="External"/><Relationship Id="rId_hyperlink_196" Type="http://schemas.openxmlformats.org/officeDocument/2006/relationships/hyperlink" Target="https://www.diodes.com/part/view/S3K%28LS%29" TargetMode="External"/><Relationship Id="rId_hyperlink_197" Type="http://schemas.openxmlformats.org/officeDocument/2006/relationships/hyperlink" Target="https://www.diodes.com/assets/Datasheets/S3J-S3M_LS.pdf" TargetMode="External"/><Relationship Id="rId_hyperlink_198" Type="http://schemas.openxmlformats.org/officeDocument/2006/relationships/hyperlink" Target="https://www.diodes.com/part/view/S3KB" TargetMode="External"/><Relationship Id="rId_hyperlink_199" Type="http://schemas.openxmlformats.org/officeDocument/2006/relationships/hyperlink" Target="https://www.diodes.com/assets/Datasheets/ds16005.pdf" TargetMode="External"/><Relationship Id="rId_hyperlink_200" Type="http://schemas.openxmlformats.org/officeDocument/2006/relationships/hyperlink" Target="https://www.diodes.com/part/view/S3KB%28LS%29" TargetMode="External"/><Relationship Id="rId_hyperlink_201" Type="http://schemas.openxmlformats.org/officeDocument/2006/relationships/hyperlink" Target="https://www.diodes.com/assets/Datasheets/S3JB-S3MB_LS.pdf" TargetMode="External"/><Relationship Id="rId_hyperlink_202" Type="http://schemas.openxmlformats.org/officeDocument/2006/relationships/hyperlink" Target="https://www.diodes.com/part/view/S3M" TargetMode="External"/><Relationship Id="rId_hyperlink_203" Type="http://schemas.openxmlformats.org/officeDocument/2006/relationships/hyperlink" Target="https://www.diodes.com/assets/Datasheets/ds16005.pdf" TargetMode="External"/><Relationship Id="rId_hyperlink_204" Type="http://schemas.openxmlformats.org/officeDocument/2006/relationships/hyperlink" Target="https://www.diodes.com/part/view/S3M%28LS%29" TargetMode="External"/><Relationship Id="rId_hyperlink_205" Type="http://schemas.openxmlformats.org/officeDocument/2006/relationships/hyperlink" Target="https://www.diodes.com/assets/Datasheets/S3J-S3M_LS.pdf" TargetMode="External"/><Relationship Id="rId_hyperlink_206" Type="http://schemas.openxmlformats.org/officeDocument/2006/relationships/hyperlink" Target="https://www.diodes.com/part/view/S3MB" TargetMode="External"/><Relationship Id="rId_hyperlink_207" Type="http://schemas.openxmlformats.org/officeDocument/2006/relationships/hyperlink" Target="https://www.diodes.com/assets/Datasheets/ds16005.pdf" TargetMode="External"/><Relationship Id="rId_hyperlink_208" Type="http://schemas.openxmlformats.org/officeDocument/2006/relationships/hyperlink" Target="https://www.diodes.com/part/view/S3MB%28LS%29" TargetMode="External"/><Relationship Id="rId_hyperlink_209" Type="http://schemas.openxmlformats.org/officeDocument/2006/relationships/hyperlink" Target="https://www.diodes.com/assets/Datasheets/S3JB-S3MB_LS.pdf" TargetMode="External"/><Relationship Id="rId_hyperlink_210" Type="http://schemas.openxmlformats.org/officeDocument/2006/relationships/hyperlink" Target="https://www.diodes.com/part/view/S5AC" TargetMode="External"/><Relationship Id="rId_hyperlink_211" Type="http://schemas.openxmlformats.org/officeDocument/2006/relationships/hyperlink" Target="https://www.diodes.com/assets/Datasheets/ds16007.pdf" TargetMode="External"/><Relationship Id="rId_hyperlink_212" Type="http://schemas.openxmlformats.org/officeDocument/2006/relationships/hyperlink" Target="https://www.diodes.com/part/view/S5BC" TargetMode="External"/><Relationship Id="rId_hyperlink_213" Type="http://schemas.openxmlformats.org/officeDocument/2006/relationships/hyperlink" Target="https://www.diodes.com/assets/Datasheets/ds16007.pdf" TargetMode="External"/><Relationship Id="rId_hyperlink_214" Type="http://schemas.openxmlformats.org/officeDocument/2006/relationships/hyperlink" Target="https://www.diodes.com/part/view/S5CMHQ" TargetMode="External"/><Relationship Id="rId_hyperlink_215" Type="http://schemas.openxmlformats.org/officeDocument/2006/relationships/hyperlink" Target="https://www.diodes.com/assets/Datasheets/S5CMHQ.pdf" TargetMode="External"/><Relationship Id="rId_hyperlink_216" Type="http://schemas.openxmlformats.org/officeDocument/2006/relationships/hyperlink" Target="https://www.diodes.com/part/view/S5DC" TargetMode="External"/><Relationship Id="rId_hyperlink_217" Type="http://schemas.openxmlformats.org/officeDocument/2006/relationships/hyperlink" Target="https://www.diodes.com/assets/Datasheets/ds16007.pdf" TargetMode="External"/><Relationship Id="rId_hyperlink_218" Type="http://schemas.openxmlformats.org/officeDocument/2006/relationships/hyperlink" Target="https://www.diodes.com/part/view/S5GC" TargetMode="External"/><Relationship Id="rId_hyperlink_219" Type="http://schemas.openxmlformats.org/officeDocument/2006/relationships/hyperlink" Target="https://www.diodes.com/assets/Datasheets/ds16007.pdf" TargetMode="External"/><Relationship Id="rId_hyperlink_220" Type="http://schemas.openxmlformats.org/officeDocument/2006/relationships/hyperlink" Target="https://www.diodes.com/part/view/S5JB" TargetMode="External"/><Relationship Id="rId_hyperlink_221" Type="http://schemas.openxmlformats.org/officeDocument/2006/relationships/hyperlink" Target="https://www.diodes.com/assets/Datasheets/S5JB-S5MB.pdf" TargetMode="External"/><Relationship Id="rId_hyperlink_222" Type="http://schemas.openxmlformats.org/officeDocument/2006/relationships/hyperlink" Target="https://www.diodes.com/part/view/S5JB%28LS%29" TargetMode="External"/><Relationship Id="rId_hyperlink_223" Type="http://schemas.openxmlformats.org/officeDocument/2006/relationships/hyperlink" Target="https://www.diodes.com/assets/Datasheets/S5JB-S5MB_LS.pdf" TargetMode="External"/><Relationship Id="rId_hyperlink_224" Type="http://schemas.openxmlformats.org/officeDocument/2006/relationships/hyperlink" Target="https://www.diodes.com/part/view/S5JC" TargetMode="External"/><Relationship Id="rId_hyperlink_225" Type="http://schemas.openxmlformats.org/officeDocument/2006/relationships/hyperlink" Target="https://www.diodes.com/assets/Datasheets/ds16007.pdf" TargetMode="External"/><Relationship Id="rId_hyperlink_226" Type="http://schemas.openxmlformats.org/officeDocument/2006/relationships/hyperlink" Target="https://www.diodes.com/part/view/S5JC%28LS%29" TargetMode="External"/><Relationship Id="rId_hyperlink_227" Type="http://schemas.openxmlformats.org/officeDocument/2006/relationships/hyperlink" Target="https://www.diodes.com/assets/Datasheets/S5JC-S5MC_LS.pdf" TargetMode="External"/><Relationship Id="rId_hyperlink_228" Type="http://schemas.openxmlformats.org/officeDocument/2006/relationships/hyperlink" Target="https://www.diodes.com/part/view/S5KB" TargetMode="External"/><Relationship Id="rId_hyperlink_229" Type="http://schemas.openxmlformats.org/officeDocument/2006/relationships/hyperlink" Target="https://www.diodes.com/assets/Datasheets/S5JB-S5MB.pdf" TargetMode="External"/><Relationship Id="rId_hyperlink_230" Type="http://schemas.openxmlformats.org/officeDocument/2006/relationships/hyperlink" Target="https://www.diodes.com/part/view/S5KB%28LS%29" TargetMode="External"/><Relationship Id="rId_hyperlink_231" Type="http://schemas.openxmlformats.org/officeDocument/2006/relationships/hyperlink" Target="https://www.diodes.com/assets/Datasheets/S5JB-S5MB_LS.pdf" TargetMode="External"/><Relationship Id="rId_hyperlink_232" Type="http://schemas.openxmlformats.org/officeDocument/2006/relationships/hyperlink" Target="https://www.diodes.com/part/view/S5KC" TargetMode="External"/><Relationship Id="rId_hyperlink_233" Type="http://schemas.openxmlformats.org/officeDocument/2006/relationships/hyperlink" Target="https://www.diodes.com/assets/Datasheets/ds16007.pdf" TargetMode="External"/><Relationship Id="rId_hyperlink_234" Type="http://schemas.openxmlformats.org/officeDocument/2006/relationships/hyperlink" Target="https://www.diodes.com/part/view/S5KC%28LS%29" TargetMode="External"/><Relationship Id="rId_hyperlink_235" Type="http://schemas.openxmlformats.org/officeDocument/2006/relationships/hyperlink" Target="https://www.diodes.com/assets/Datasheets/S5JC-S5MC_LS.pdf" TargetMode="External"/><Relationship Id="rId_hyperlink_236" Type="http://schemas.openxmlformats.org/officeDocument/2006/relationships/hyperlink" Target="https://www.diodes.com/part/view/S5KP5M" TargetMode="External"/><Relationship Id="rId_hyperlink_237" Type="http://schemas.openxmlformats.org/officeDocument/2006/relationships/hyperlink" Target="https://www.diodes.com/assets/Datasheets/S5KP5M.pdf" TargetMode="External"/><Relationship Id="rId_hyperlink_238" Type="http://schemas.openxmlformats.org/officeDocument/2006/relationships/hyperlink" Target="https://www.diodes.com/part/view/S5MB" TargetMode="External"/><Relationship Id="rId_hyperlink_239" Type="http://schemas.openxmlformats.org/officeDocument/2006/relationships/hyperlink" Target="https://www.diodes.com/assets/Datasheets/S5JB-S5MB.pdf" TargetMode="External"/><Relationship Id="rId_hyperlink_240" Type="http://schemas.openxmlformats.org/officeDocument/2006/relationships/hyperlink" Target="https://www.diodes.com/part/view/S5MB%28LS%29" TargetMode="External"/><Relationship Id="rId_hyperlink_241" Type="http://schemas.openxmlformats.org/officeDocument/2006/relationships/hyperlink" Target="https://www.diodes.com/assets/Datasheets/S5JB-S5MB_LS.pdf" TargetMode="External"/><Relationship Id="rId_hyperlink_242" Type="http://schemas.openxmlformats.org/officeDocument/2006/relationships/hyperlink" Target="https://www.diodes.com/part/view/S5MC" TargetMode="External"/><Relationship Id="rId_hyperlink_243" Type="http://schemas.openxmlformats.org/officeDocument/2006/relationships/hyperlink" Target="https://www.diodes.com/assets/Datasheets/ds16007.pdf" TargetMode="External"/><Relationship Id="rId_hyperlink_244" Type="http://schemas.openxmlformats.org/officeDocument/2006/relationships/hyperlink" Target="https://www.diodes.com/part/view/S5MC%28LS%29" TargetMode="External"/><Relationship Id="rId_hyperlink_245" Type="http://schemas.openxmlformats.org/officeDocument/2006/relationships/hyperlink" Target="https://www.diodes.com/assets/Datasheets/S5JC-S5MC_LS.pdf" TargetMode="External"/><Relationship Id="rId_hyperlink_246" Type="http://schemas.openxmlformats.org/officeDocument/2006/relationships/hyperlink" Target="https://www.diodes.com/part/view/S8CMHQ" TargetMode="External"/><Relationship Id="rId_hyperlink_247" Type="http://schemas.openxmlformats.org/officeDocument/2006/relationships/hyperlink" Target="https://www.diodes.com/assets/Datasheets/S8CMHQ.pdf" TargetMode="External"/><Relationship Id="rId_hyperlink_248" Type="http://schemas.openxmlformats.org/officeDocument/2006/relationships/hyperlink" Target="https://www.diodes.com/part/view/S8JC%28LS%29" TargetMode="External"/><Relationship Id="rId_hyperlink_249" Type="http://schemas.openxmlformats.org/officeDocument/2006/relationships/hyperlink" Target="https://www.diodes.com/part/view/S8KC" TargetMode="External"/><Relationship Id="rId_hyperlink_250" Type="http://schemas.openxmlformats.org/officeDocument/2006/relationships/hyperlink" Target="https://www.diodes.com/assets/Datasheets/ds31117.pdf" TargetMode="External"/><Relationship Id="rId_hyperlink_251" Type="http://schemas.openxmlformats.org/officeDocument/2006/relationships/hyperlink" Target="https://www.diodes.com/part/view/S8KC%28LS%29" TargetMode="External"/><Relationship Id="rId_hyperlink_252" Type="http://schemas.openxmlformats.org/officeDocument/2006/relationships/hyperlink" Target="https://www.diodes.com/part/view/S8MC" TargetMode="External"/><Relationship Id="rId_hyperlink_253" Type="http://schemas.openxmlformats.org/officeDocument/2006/relationships/hyperlink" Target="https://www.diodes.com/assets/Datasheets/ds31117.pdf" TargetMode="External"/><Relationship Id="rId_hyperlink_254" Type="http://schemas.openxmlformats.org/officeDocument/2006/relationships/hyperlink" Target="https://www.diodes.com/part/view/S8MC%28LS%29" TargetMode="External"/><Relationship Id="rId_hyperlink_255" Type="http://schemas.openxmlformats.org/officeDocument/2006/relationships/hyperlink" Target="https://www.diodes.com/part/view/S8MCQ" TargetMode="External"/><Relationship Id="rId_hyperlink_256" Type="http://schemas.openxmlformats.org/officeDocument/2006/relationships/hyperlink" Target="https://www.diodes.com/assets/Datasheets/S8MCQ.pdf" TargetMode="External"/><Relationship Id="rId_hyperlink_257" Type="http://schemas.openxmlformats.org/officeDocument/2006/relationships/hyperlink" Target="https://www.diodes.com/part/view/S8NC" TargetMode="External"/><Relationship Id="rId_hyperlink_258" Type="http://schemas.openxmlformats.org/officeDocument/2006/relationships/hyperlink" Target="https://www.diodes.com/assets/Datasheets/S8NC.pdf" TargetMode="External"/><Relationship Id="rId_hyperlink_259" Type="http://schemas.openxmlformats.org/officeDocument/2006/relationships/hyperlink" Target="https://www.diodes.com/part/view/SGP1610AC%28LS%29" TargetMode="External"/><Relationship Id="rId_hyperlink_260" Type="http://schemas.openxmlformats.org/officeDocument/2006/relationships/hyperlink" Target="https://www.diodes.com/assets/Datasheets/SGP1610AC_L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4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Q1"/>
    </sheetView>
  </sheetViews>
  <sheetFormatPr defaultRowHeight="14.4" outlineLevelRow="0" outlineLevelCol="0"/>
  <cols>
    <col min="1" max="1" width="16.425" bestFit="true" customWidth="true" style="0"/>
    <col min="2" max="2" width="31.707" bestFit="true" customWidth="true" style="0"/>
    <col min="3" max="3" width="55.272" bestFit="true" customWidth="true" style="0"/>
    <col min="4" max="4" width="29.421" bestFit="true" customWidth="true" style="0"/>
    <col min="5" max="5" width="16.425" bestFit="true" customWidth="true" style="0"/>
    <col min="6" max="6" width="50.559" bestFit="true" customWidth="true" style="0"/>
    <col min="7" max="7" width="54.13" bestFit="true" customWidth="true" style="0"/>
    <col min="8" max="8" width="16.425" bestFit="true" customWidth="true" style="0"/>
    <col min="9" max="9" width="44.703" bestFit="true" customWidth="true" style="0"/>
    <col min="10" max="10" width="38.848" bestFit="true" customWidth="true" style="0"/>
    <col min="11" max="11" width="45.846" bestFit="true" customWidth="true" style="0"/>
    <col min="12" max="12" width="30.564" bestFit="true" customWidth="true" style="0"/>
    <col min="13" max="13" width="10.569" bestFit="true" customWidth="true" style="0"/>
    <col min="14" max="14" width="36.42" bestFit="true" customWidth="true" style="0"/>
    <col min="15" max="15" width="10.569" bestFit="true" customWidth="true" style="0"/>
    <col min="16" max="16" width="35.277" bestFit="true" customWidth="true" style="0"/>
    <col min="17" max="17" width="19.995" bestFit="true" customWidth="true" style="0"/>
  </cols>
  <sheetData>
    <row r="1" spans="1:17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TotalCapacitance C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T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(pF)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Product Type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MaximumAverageRectifiedCurrent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Peak ForwardSurge CurrentI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FSM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Peak RepetitiveReverse VoltageV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RRM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Forward VoltageDrop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@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ReverseCurrent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(µA)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Reverse RecoveryTime trr (ns)</t>
          </r>
        </is>
      </c>
      <c r="Q1" s="1" t="s">
        <v>16</v>
      </c>
    </row>
    <row r="2" spans="1:17">
      <c r="A2" t="str">
        <f>Hyperlink("https://www.diodes.com/part/view/1N4001G","1N4001G")</f>
        <v>1N4001G</v>
      </c>
      <c r="B2" t="str">
        <f>Hyperlink("https://www.diodes.com/assets/Datasheets/ds29002.pdf","1N4001G Datasheet")</f>
        <v>1N4001G Datasheet</v>
      </c>
      <c r="C2" t="s">
        <v>17</v>
      </c>
      <c r="D2">
        <v>8</v>
      </c>
      <c r="E2" t="s">
        <v>18</v>
      </c>
      <c r="F2" t="s">
        <v>19</v>
      </c>
      <c r="G2" t="s">
        <v>20</v>
      </c>
      <c r="H2" t="s">
        <v>21</v>
      </c>
      <c r="I2">
        <v>1</v>
      </c>
      <c r="J2">
        <v>30</v>
      </c>
      <c r="K2">
        <v>50</v>
      </c>
      <c r="L2">
        <v>1</v>
      </c>
      <c r="M2">
        <v>1</v>
      </c>
      <c r="N2">
        <v>5</v>
      </c>
      <c r="O2">
        <v>50</v>
      </c>
      <c r="P2">
        <v>2000</v>
      </c>
      <c r="Q2" t="s">
        <v>22</v>
      </c>
    </row>
    <row r="3" spans="1:17">
      <c r="A3" t="str">
        <f>Hyperlink("https://www.diodes.com/part/view/1N4002G","1N4002G")</f>
        <v>1N4002G</v>
      </c>
      <c r="B3" t="str">
        <f>Hyperlink("https://www.diodes.com/assets/Datasheets/ds29002.pdf","1N4002G Datasheet")</f>
        <v>1N4002G Datasheet</v>
      </c>
      <c r="C3" t="s">
        <v>17</v>
      </c>
      <c r="D3">
        <v>8</v>
      </c>
      <c r="E3" t="s">
        <v>18</v>
      </c>
      <c r="F3" t="s">
        <v>19</v>
      </c>
      <c r="G3" t="s">
        <v>20</v>
      </c>
      <c r="H3" t="s">
        <v>21</v>
      </c>
      <c r="I3">
        <v>1</v>
      </c>
      <c r="J3">
        <v>30</v>
      </c>
      <c r="K3">
        <v>100</v>
      </c>
      <c r="L3">
        <v>1</v>
      </c>
      <c r="M3">
        <v>1</v>
      </c>
      <c r="N3">
        <v>5</v>
      </c>
      <c r="O3">
        <v>100</v>
      </c>
      <c r="P3">
        <v>2000</v>
      </c>
      <c r="Q3" t="s">
        <v>22</v>
      </c>
    </row>
    <row r="4" spans="1:17">
      <c r="A4" t="str">
        <f>Hyperlink("https://www.diodes.com/part/view/1N4003G","1N4003G")</f>
        <v>1N4003G</v>
      </c>
      <c r="B4" t="str">
        <f>Hyperlink("https://www.diodes.com/assets/Datasheets/ds29002.pdf","1N4003G Datasheet")</f>
        <v>1N4003G Datasheet</v>
      </c>
      <c r="C4" t="s">
        <v>17</v>
      </c>
      <c r="D4">
        <v>8</v>
      </c>
      <c r="E4" t="s">
        <v>18</v>
      </c>
      <c r="F4" t="s">
        <v>19</v>
      </c>
      <c r="G4" t="s">
        <v>20</v>
      </c>
      <c r="H4" t="s">
        <v>21</v>
      </c>
      <c r="I4">
        <v>1</v>
      </c>
      <c r="J4">
        <v>30</v>
      </c>
      <c r="K4">
        <v>200</v>
      </c>
      <c r="L4">
        <v>1</v>
      </c>
      <c r="M4">
        <v>1</v>
      </c>
      <c r="N4">
        <v>5</v>
      </c>
      <c r="O4">
        <v>200</v>
      </c>
      <c r="P4">
        <v>2000</v>
      </c>
      <c r="Q4" t="s">
        <v>22</v>
      </c>
    </row>
    <row r="5" spans="1:17">
      <c r="A5" t="str">
        <f>Hyperlink("https://www.diodes.com/part/view/1N4004G","1N4004G")</f>
        <v>1N4004G</v>
      </c>
      <c r="B5" t="str">
        <f>Hyperlink("https://www.diodes.com/assets/Datasheets/ds29002.pdf","1N4004G Datasheet")</f>
        <v>1N4004G Datasheet</v>
      </c>
      <c r="C5" t="s">
        <v>17</v>
      </c>
      <c r="D5">
        <v>8</v>
      </c>
      <c r="E5" t="s">
        <v>18</v>
      </c>
      <c r="F5" t="s">
        <v>19</v>
      </c>
      <c r="G5" t="s">
        <v>20</v>
      </c>
      <c r="H5" t="s">
        <v>21</v>
      </c>
      <c r="I5">
        <v>1</v>
      </c>
      <c r="J5">
        <v>30</v>
      </c>
      <c r="K5">
        <v>400</v>
      </c>
      <c r="L5">
        <v>1</v>
      </c>
      <c r="M5">
        <v>1</v>
      </c>
      <c r="N5">
        <v>5</v>
      </c>
      <c r="O5">
        <v>400</v>
      </c>
      <c r="P5">
        <v>2000</v>
      </c>
      <c r="Q5" t="s">
        <v>22</v>
      </c>
    </row>
    <row r="6" spans="1:17">
      <c r="A6" t="str">
        <f>Hyperlink("https://www.diodes.com/part/view/1N4005G","1N4005G")</f>
        <v>1N4005G</v>
      </c>
      <c r="B6" t="str">
        <f>Hyperlink("https://www.diodes.com/assets/Datasheets/ds29002.pdf","1N4005G Datasheet")</f>
        <v>1N4005G Datasheet</v>
      </c>
      <c r="C6" t="s">
        <v>17</v>
      </c>
      <c r="D6">
        <v>8</v>
      </c>
      <c r="E6" t="s">
        <v>18</v>
      </c>
      <c r="F6" t="s">
        <v>19</v>
      </c>
      <c r="G6" t="s">
        <v>20</v>
      </c>
      <c r="H6" t="s">
        <v>21</v>
      </c>
      <c r="I6">
        <v>1</v>
      </c>
      <c r="J6">
        <v>30</v>
      </c>
      <c r="K6">
        <v>600</v>
      </c>
      <c r="L6">
        <v>1</v>
      </c>
      <c r="M6">
        <v>1</v>
      </c>
      <c r="N6">
        <v>5</v>
      </c>
      <c r="O6">
        <v>600</v>
      </c>
      <c r="P6">
        <v>2000</v>
      </c>
      <c r="Q6" t="s">
        <v>22</v>
      </c>
    </row>
    <row r="7" spans="1:17">
      <c r="A7" t="str">
        <f>Hyperlink("https://www.diodes.com/part/view/1N4006G","1N4006G")</f>
        <v>1N4006G</v>
      </c>
      <c r="B7" t="str">
        <f>Hyperlink("https://www.diodes.com/assets/Datasheets/ds29002.pdf","1N4006G Datasheet")</f>
        <v>1N4006G Datasheet</v>
      </c>
      <c r="C7" t="s">
        <v>17</v>
      </c>
      <c r="D7">
        <v>8</v>
      </c>
      <c r="E7" t="s">
        <v>18</v>
      </c>
      <c r="F7" t="s">
        <v>19</v>
      </c>
      <c r="G7" t="s">
        <v>20</v>
      </c>
      <c r="H7" t="s">
        <v>21</v>
      </c>
      <c r="I7">
        <v>1</v>
      </c>
      <c r="J7">
        <v>30</v>
      </c>
      <c r="K7">
        <v>800</v>
      </c>
      <c r="L7">
        <v>1</v>
      </c>
      <c r="M7">
        <v>1</v>
      </c>
      <c r="N7">
        <v>5</v>
      </c>
      <c r="O7">
        <v>800</v>
      </c>
      <c r="P7">
        <v>2000</v>
      </c>
      <c r="Q7" t="s">
        <v>22</v>
      </c>
    </row>
    <row r="8" spans="1:17">
      <c r="A8" t="str">
        <f>Hyperlink("https://www.diodes.com/part/view/1N4006G%28LS%29","1N4006G(LS)")</f>
        <v>1N4006G(LS)</v>
      </c>
      <c r="B8" t="str">
        <f>Hyperlink("https://www.diodes.com/assets/Datasheets/1N4006G-1N4007G_LS.pdf","1N4006G(LS) Datasheet")</f>
        <v>1N4006G(LS) Datasheet</v>
      </c>
      <c r="C8" t="s">
        <v>23</v>
      </c>
      <c r="D8">
        <v>10</v>
      </c>
      <c r="E8" t="s">
        <v>18</v>
      </c>
      <c r="F8" t="s">
        <v>19</v>
      </c>
      <c r="G8" t="s">
        <v>24</v>
      </c>
      <c r="H8" t="s">
        <v>21</v>
      </c>
      <c r="I8">
        <v>1</v>
      </c>
      <c r="J8">
        <v>30</v>
      </c>
      <c r="K8">
        <v>800</v>
      </c>
      <c r="L8">
        <v>1.1</v>
      </c>
      <c r="M8">
        <v>1</v>
      </c>
      <c r="N8">
        <v>5</v>
      </c>
      <c r="O8">
        <v>800</v>
      </c>
      <c r="Q8" t="s">
        <v>25</v>
      </c>
    </row>
    <row r="9" spans="1:17">
      <c r="A9" t="str">
        <f>Hyperlink("https://www.diodes.com/part/view/1N4007G","1N4007G")</f>
        <v>1N4007G</v>
      </c>
      <c r="B9" t="str">
        <f>Hyperlink("https://www.diodes.com/assets/Datasheets/ds29002.pdf","1N4007G Datasheet")</f>
        <v>1N4007G Datasheet</v>
      </c>
      <c r="C9" t="s">
        <v>17</v>
      </c>
      <c r="D9">
        <v>8</v>
      </c>
      <c r="E9" t="s">
        <v>18</v>
      </c>
      <c r="F9" t="s">
        <v>19</v>
      </c>
      <c r="G9" t="s">
        <v>20</v>
      </c>
      <c r="H9" t="s">
        <v>21</v>
      </c>
      <c r="I9">
        <v>1</v>
      </c>
      <c r="J9">
        <v>30</v>
      </c>
      <c r="K9">
        <v>1000</v>
      </c>
      <c r="L9">
        <v>1</v>
      </c>
      <c r="M9">
        <v>1</v>
      </c>
      <c r="N9">
        <v>5</v>
      </c>
      <c r="O9">
        <v>1000</v>
      </c>
      <c r="P9">
        <v>2000</v>
      </c>
      <c r="Q9" t="s">
        <v>22</v>
      </c>
    </row>
    <row r="10" spans="1:17">
      <c r="A10" t="str">
        <f>Hyperlink("https://www.diodes.com/part/view/1N4007G%28LS%29","1N4007G(LS)")</f>
        <v>1N4007G(LS)</v>
      </c>
      <c r="B10" t="str">
        <f>Hyperlink("https://www.diodes.com/assets/Datasheets/1N4006G-1N4007G_LS.pdf","1N4007G(LS) Datasheet")</f>
        <v>1N4007G(LS) Datasheet</v>
      </c>
      <c r="C10" t="s">
        <v>23</v>
      </c>
      <c r="D10">
        <v>10</v>
      </c>
      <c r="E10" t="s">
        <v>18</v>
      </c>
      <c r="F10" t="s">
        <v>19</v>
      </c>
      <c r="G10" t="s">
        <v>24</v>
      </c>
      <c r="H10" t="s">
        <v>21</v>
      </c>
      <c r="I10">
        <v>1</v>
      </c>
      <c r="J10">
        <v>30</v>
      </c>
      <c r="K10">
        <v>1000</v>
      </c>
      <c r="L10">
        <v>1.1</v>
      </c>
      <c r="M10">
        <v>1</v>
      </c>
      <c r="N10">
        <v>5</v>
      </c>
      <c r="O10">
        <v>1000</v>
      </c>
      <c r="Q10" t="s">
        <v>26</v>
      </c>
    </row>
    <row r="11" spans="1:17">
      <c r="A11" t="str">
        <f>Hyperlink("https://www.diodes.com/part/view/1N5399S%28LS%29","1N5399S(LS)")</f>
        <v>1N5399S(LS)</v>
      </c>
      <c r="C11" t="s">
        <v>23</v>
      </c>
      <c r="D11">
        <v>10</v>
      </c>
      <c r="E11" t="s">
        <v>18</v>
      </c>
      <c r="F11" t="s">
        <v>19</v>
      </c>
      <c r="G11" t="s">
        <v>24</v>
      </c>
      <c r="H11" t="s">
        <v>21</v>
      </c>
      <c r="I11">
        <v>1.5</v>
      </c>
      <c r="J11">
        <v>50</v>
      </c>
      <c r="K11">
        <v>1000</v>
      </c>
      <c r="L11">
        <v>1.1</v>
      </c>
      <c r="M11">
        <v>1.5</v>
      </c>
      <c r="N11">
        <v>5</v>
      </c>
      <c r="O11">
        <v>1000</v>
      </c>
      <c r="Q11" t="s">
        <v>26</v>
      </c>
    </row>
    <row r="12" spans="1:17">
      <c r="A12" t="str">
        <f>Hyperlink("https://www.diodes.com/part/view/1N5400G","1N5400G")</f>
        <v>1N5400G</v>
      </c>
      <c r="B12" t="str">
        <f>Hyperlink("https://www.diodes.com/assets/Datasheets/ds29003.pdf","1N5400G Datasheet")</f>
        <v>1N5400G Datasheet</v>
      </c>
      <c r="C12" t="s">
        <v>17</v>
      </c>
      <c r="D12">
        <v>40</v>
      </c>
      <c r="E12" t="s">
        <v>18</v>
      </c>
      <c r="F12" t="s">
        <v>19</v>
      </c>
      <c r="G12" t="s">
        <v>27</v>
      </c>
      <c r="H12" t="s">
        <v>21</v>
      </c>
      <c r="I12">
        <v>3</v>
      </c>
      <c r="J12">
        <v>125</v>
      </c>
      <c r="K12">
        <v>50</v>
      </c>
      <c r="L12">
        <v>1.1</v>
      </c>
      <c r="M12">
        <v>3</v>
      </c>
      <c r="N12">
        <v>5</v>
      </c>
      <c r="O12">
        <v>50</v>
      </c>
      <c r="P12">
        <v>2000</v>
      </c>
      <c r="Q12" t="s">
        <v>28</v>
      </c>
    </row>
    <row r="13" spans="1:17">
      <c r="A13" t="str">
        <f>Hyperlink("https://www.diodes.com/part/view/1N5401G","1N5401G")</f>
        <v>1N5401G</v>
      </c>
      <c r="B13" t="str">
        <f>Hyperlink("https://www.diodes.com/assets/Datasheets/ds29003.pdf","1N5401G Datasheet")</f>
        <v>1N5401G Datasheet</v>
      </c>
      <c r="C13" t="s">
        <v>17</v>
      </c>
      <c r="D13">
        <v>40</v>
      </c>
      <c r="E13" t="s">
        <v>18</v>
      </c>
      <c r="F13" t="s">
        <v>19</v>
      </c>
      <c r="G13" t="s">
        <v>27</v>
      </c>
      <c r="H13" t="s">
        <v>21</v>
      </c>
      <c r="I13">
        <v>3</v>
      </c>
      <c r="J13">
        <v>125</v>
      </c>
      <c r="K13">
        <v>100</v>
      </c>
      <c r="L13">
        <v>1.1</v>
      </c>
      <c r="M13">
        <v>3</v>
      </c>
      <c r="N13">
        <v>5</v>
      </c>
      <c r="O13">
        <v>100</v>
      </c>
      <c r="P13">
        <v>2000</v>
      </c>
      <c r="Q13" t="s">
        <v>28</v>
      </c>
    </row>
    <row r="14" spans="1:17">
      <c r="A14" t="str">
        <f>Hyperlink("https://www.diodes.com/part/view/1N5402G","1N5402G")</f>
        <v>1N5402G</v>
      </c>
      <c r="B14" t="str">
        <f>Hyperlink("https://www.diodes.com/assets/Datasheets/ds29003.pdf","1N5402G Datasheet")</f>
        <v>1N5402G Datasheet</v>
      </c>
      <c r="C14" t="s">
        <v>17</v>
      </c>
      <c r="D14">
        <v>40</v>
      </c>
      <c r="E14" t="s">
        <v>18</v>
      </c>
      <c r="F14" t="s">
        <v>19</v>
      </c>
      <c r="G14" t="s">
        <v>27</v>
      </c>
      <c r="H14" t="s">
        <v>21</v>
      </c>
      <c r="I14">
        <v>3</v>
      </c>
      <c r="J14">
        <v>125</v>
      </c>
      <c r="K14">
        <v>200</v>
      </c>
      <c r="L14">
        <v>1.1</v>
      </c>
      <c r="M14">
        <v>3</v>
      </c>
      <c r="N14">
        <v>5</v>
      </c>
      <c r="O14">
        <v>200</v>
      </c>
      <c r="P14">
        <v>2000</v>
      </c>
      <c r="Q14" t="s">
        <v>28</v>
      </c>
    </row>
    <row r="15" spans="1:17">
      <c r="A15" t="str">
        <f>Hyperlink("https://www.diodes.com/part/view/1N5404G","1N5404G")</f>
        <v>1N5404G</v>
      </c>
      <c r="B15" t="str">
        <f>Hyperlink("https://www.diodes.com/assets/Datasheets/ds29003.pdf","1N5404G Datasheet")</f>
        <v>1N5404G Datasheet</v>
      </c>
      <c r="C15" t="s">
        <v>17</v>
      </c>
      <c r="D15">
        <v>40</v>
      </c>
      <c r="E15" t="s">
        <v>18</v>
      </c>
      <c r="F15" t="s">
        <v>19</v>
      </c>
      <c r="G15" t="s">
        <v>27</v>
      </c>
      <c r="H15" t="s">
        <v>21</v>
      </c>
      <c r="I15">
        <v>3</v>
      </c>
      <c r="J15">
        <v>125</v>
      </c>
      <c r="K15">
        <v>400</v>
      </c>
      <c r="L15">
        <v>1.1</v>
      </c>
      <c r="M15">
        <v>3</v>
      </c>
      <c r="N15">
        <v>5</v>
      </c>
      <c r="O15">
        <v>400</v>
      </c>
      <c r="P15">
        <v>2000</v>
      </c>
      <c r="Q15" t="s">
        <v>28</v>
      </c>
    </row>
    <row r="16" spans="1:17">
      <c r="A16" t="str">
        <f>Hyperlink("https://www.diodes.com/part/view/1N5406G","1N5406G")</f>
        <v>1N5406G</v>
      </c>
      <c r="B16" t="str">
        <f>Hyperlink("https://www.diodes.com/assets/Datasheets/ds29003.pdf","1N5406G Datasheet")</f>
        <v>1N5406G Datasheet</v>
      </c>
      <c r="C16" t="s">
        <v>17</v>
      </c>
      <c r="D16">
        <v>40</v>
      </c>
      <c r="E16" t="s">
        <v>18</v>
      </c>
      <c r="F16" t="s">
        <v>19</v>
      </c>
      <c r="G16" t="s">
        <v>27</v>
      </c>
      <c r="H16" t="s">
        <v>21</v>
      </c>
      <c r="I16">
        <v>3</v>
      </c>
      <c r="J16">
        <v>125</v>
      </c>
      <c r="K16">
        <v>600</v>
      </c>
      <c r="L16">
        <v>1.1</v>
      </c>
      <c r="M16">
        <v>3</v>
      </c>
      <c r="N16">
        <v>5</v>
      </c>
      <c r="O16">
        <v>600</v>
      </c>
      <c r="P16">
        <v>2000</v>
      </c>
      <c r="Q16" t="s">
        <v>28</v>
      </c>
    </row>
    <row r="17" spans="1:17">
      <c r="A17" t="str">
        <f>Hyperlink("https://www.diodes.com/part/view/1N5406G%28LS%29","1N5406G(LS)")</f>
        <v>1N5406G(LS)</v>
      </c>
      <c r="C17" t="s">
        <v>23</v>
      </c>
      <c r="D17">
        <v>40</v>
      </c>
      <c r="E17" t="s">
        <v>18</v>
      </c>
      <c r="F17" t="s">
        <v>19</v>
      </c>
      <c r="G17" t="s">
        <v>24</v>
      </c>
      <c r="H17" t="s">
        <v>21</v>
      </c>
      <c r="I17">
        <v>3</v>
      </c>
      <c r="J17">
        <v>125</v>
      </c>
      <c r="K17">
        <v>600</v>
      </c>
      <c r="L17">
        <v>1.1</v>
      </c>
      <c r="M17">
        <v>3</v>
      </c>
      <c r="N17">
        <v>5</v>
      </c>
      <c r="O17">
        <v>600</v>
      </c>
      <c r="Q17" t="s">
        <v>29</v>
      </c>
    </row>
    <row r="18" spans="1:17">
      <c r="A18" t="str">
        <f>Hyperlink("https://www.diodes.com/part/view/1N5407G","1N5407G")</f>
        <v>1N5407G</v>
      </c>
      <c r="B18" t="str">
        <f>Hyperlink("https://www.diodes.com/assets/Datasheets/ds29003.pdf","1N5407G Datasheet")</f>
        <v>1N5407G Datasheet</v>
      </c>
      <c r="C18" t="s">
        <v>17</v>
      </c>
      <c r="D18">
        <v>40</v>
      </c>
      <c r="E18" t="s">
        <v>18</v>
      </c>
      <c r="F18" t="s">
        <v>19</v>
      </c>
      <c r="G18" t="s">
        <v>27</v>
      </c>
      <c r="H18" t="s">
        <v>21</v>
      </c>
      <c r="I18">
        <v>3</v>
      </c>
      <c r="J18">
        <v>125</v>
      </c>
      <c r="K18">
        <v>800</v>
      </c>
      <c r="L18">
        <v>1.1</v>
      </c>
      <c r="M18">
        <v>3</v>
      </c>
      <c r="N18">
        <v>5</v>
      </c>
      <c r="O18">
        <v>800</v>
      </c>
      <c r="P18">
        <v>2000</v>
      </c>
      <c r="Q18" t="s">
        <v>28</v>
      </c>
    </row>
    <row r="19" spans="1:17">
      <c r="A19" t="str">
        <f>Hyperlink("https://www.diodes.com/part/view/1N5407G%28LS%29","1N5407G(LS)")</f>
        <v>1N5407G(LS)</v>
      </c>
      <c r="C19" t="s">
        <v>23</v>
      </c>
      <c r="D19">
        <v>40</v>
      </c>
      <c r="E19" t="s">
        <v>18</v>
      </c>
      <c r="F19" t="s">
        <v>19</v>
      </c>
      <c r="G19" t="s">
        <v>24</v>
      </c>
      <c r="H19" t="s">
        <v>21</v>
      </c>
      <c r="I19">
        <v>3</v>
      </c>
      <c r="J19">
        <v>125</v>
      </c>
      <c r="K19">
        <v>800</v>
      </c>
      <c r="L19">
        <v>1.1</v>
      </c>
      <c r="M19">
        <v>3</v>
      </c>
      <c r="N19">
        <v>5</v>
      </c>
      <c r="O19">
        <v>800</v>
      </c>
      <c r="Q19" t="s">
        <v>26</v>
      </c>
    </row>
    <row r="20" spans="1:17">
      <c r="A20" t="str">
        <f>Hyperlink("https://www.diodes.com/part/view/1N5408G","1N5408G")</f>
        <v>1N5408G</v>
      </c>
      <c r="B20" t="str">
        <f>Hyperlink("https://www.diodes.com/assets/Datasheets/ds29003.pdf","1N5408G Datasheet")</f>
        <v>1N5408G Datasheet</v>
      </c>
      <c r="C20" t="s">
        <v>17</v>
      </c>
      <c r="D20">
        <v>40</v>
      </c>
      <c r="E20" t="s">
        <v>18</v>
      </c>
      <c r="F20" t="s">
        <v>19</v>
      </c>
      <c r="G20" t="s">
        <v>27</v>
      </c>
      <c r="H20" t="s">
        <v>21</v>
      </c>
      <c r="I20">
        <v>3</v>
      </c>
      <c r="J20">
        <v>125</v>
      </c>
      <c r="K20">
        <v>1000</v>
      </c>
      <c r="L20">
        <v>1.1</v>
      </c>
      <c r="M20">
        <v>3</v>
      </c>
      <c r="N20">
        <v>5</v>
      </c>
      <c r="O20">
        <v>1000</v>
      </c>
      <c r="P20">
        <v>2000</v>
      </c>
      <c r="Q20" t="s">
        <v>28</v>
      </c>
    </row>
    <row r="21" spans="1:17">
      <c r="A21" t="str">
        <f>Hyperlink("https://www.diodes.com/part/view/1N5408G%28LS%29","1N5408G(LS)")</f>
        <v>1N5408G(LS)</v>
      </c>
      <c r="C21" t="s">
        <v>23</v>
      </c>
      <c r="D21">
        <v>40</v>
      </c>
      <c r="E21" t="s">
        <v>18</v>
      </c>
      <c r="F21" t="s">
        <v>19</v>
      </c>
      <c r="G21" t="s">
        <v>24</v>
      </c>
      <c r="H21" t="s">
        <v>21</v>
      </c>
      <c r="I21">
        <v>3</v>
      </c>
      <c r="J21">
        <v>125</v>
      </c>
      <c r="K21">
        <v>1000</v>
      </c>
      <c r="L21">
        <v>1.1</v>
      </c>
      <c r="M21">
        <v>3</v>
      </c>
      <c r="N21">
        <v>5</v>
      </c>
      <c r="O21">
        <v>1000</v>
      </c>
      <c r="Q21" t="s">
        <v>26</v>
      </c>
    </row>
    <row r="22" spans="1:17">
      <c r="A22" t="str">
        <f>Hyperlink("https://www.diodes.com/part/view/2A07G%28LS%29","2A07G(LS)")</f>
        <v>2A07G(LS)</v>
      </c>
      <c r="C22" t="s">
        <v>30</v>
      </c>
      <c r="D22">
        <v>40</v>
      </c>
      <c r="E22" t="s">
        <v>18</v>
      </c>
      <c r="F22" t="s">
        <v>19</v>
      </c>
      <c r="G22" t="s">
        <v>24</v>
      </c>
      <c r="H22" t="s">
        <v>21</v>
      </c>
      <c r="I22">
        <v>2</v>
      </c>
      <c r="J22">
        <v>65</v>
      </c>
      <c r="K22">
        <v>1000</v>
      </c>
      <c r="L22">
        <v>1.1</v>
      </c>
      <c r="M22">
        <v>2</v>
      </c>
      <c r="N22">
        <v>5</v>
      </c>
      <c r="O22">
        <v>1000</v>
      </c>
      <c r="Q22" t="s">
        <v>31</v>
      </c>
    </row>
    <row r="23" spans="1:17">
      <c r="A23" t="str">
        <f>Hyperlink("https://www.diodes.com/part/view/AFS1ME+%28LS%29","AFS1ME (LS)")</f>
        <v>AFS1ME (LS)</v>
      </c>
      <c r="C23" t="s">
        <v>32</v>
      </c>
      <c r="E23" t="s">
        <v>33</v>
      </c>
      <c r="F23" t="s">
        <v>19</v>
      </c>
      <c r="G23" t="s">
        <v>34</v>
      </c>
      <c r="H23" t="s">
        <v>21</v>
      </c>
      <c r="I23">
        <v>1</v>
      </c>
      <c r="L23">
        <v>1.1</v>
      </c>
      <c r="M23">
        <v>1</v>
      </c>
      <c r="O23">
        <v>1000</v>
      </c>
      <c r="Q23" t="s">
        <v>35</v>
      </c>
    </row>
    <row r="24" spans="1:17">
      <c r="A24" t="str">
        <f>Hyperlink("https://www.diodes.com/part/view/DFLR1200","DFLR1200")</f>
        <v>DFLR1200</v>
      </c>
      <c r="B24" t="str">
        <f>Hyperlink("https://www.diodes.com/assets/Datasheets/ds30602.pdf","DFLR1200 Datasheet")</f>
        <v>DFLR1200 Datasheet</v>
      </c>
      <c r="C24" t="s">
        <v>17</v>
      </c>
      <c r="D24">
        <v>10</v>
      </c>
      <c r="E24" t="s">
        <v>18</v>
      </c>
      <c r="F24" t="s">
        <v>19</v>
      </c>
      <c r="G24" t="s">
        <v>34</v>
      </c>
      <c r="H24" t="s">
        <v>21</v>
      </c>
      <c r="I24">
        <v>1</v>
      </c>
      <c r="J24">
        <v>25</v>
      </c>
      <c r="K24">
        <v>200</v>
      </c>
      <c r="L24">
        <v>1.1</v>
      </c>
      <c r="M24">
        <v>1</v>
      </c>
      <c r="N24">
        <v>3</v>
      </c>
      <c r="O24">
        <v>200</v>
      </c>
      <c r="P24" t="s">
        <v>36</v>
      </c>
      <c r="Q24" t="s">
        <v>37</v>
      </c>
    </row>
    <row r="25" spans="1:17">
      <c r="A25" t="str">
        <f>Hyperlink("https://www.diodes.com/part/view/DFLR1400","DFLR1400")</f>
        <v>DFLR1400</v>
      </c>
      <c r="B25" t="str">
        <f>Hyperlink("https://www.diodes.com/assets/Datasheets/ds30602.pdf","DFLR1400 Datasheet")</f>
        <v>DFLR1400 Datasheet</v>
      </c>
      <c r="C25" t="s">
        <v>17</v>
      </c>
      <c r="D25">
        <v>10</v>
      </c>
      <c r="E25" t="s">
        <v>18</v>
      </c>
      <c r="F25" t="s">
        <v>19</v>
      </c>
      <c r="G25" t="s">
        <v>34</v>
      </c>
      <c r="H25" t="s">
        <v>21</v>
      </c>
      <c r="I25">
        <v>1</v>
      </c>
      <c r="J25">
        <v>25</v>
      </c>
      <c r="K25">
        <v>400</v>
      </c>
      <c r="L25">
        <v>1.1</v>
      </c>
      <c r="M25">
        <v>1</v>
      </c>
      <c r="N25">
        <v>3</v>
      </c>
      <c r="O25">
        <v>400</v>
      </c>
      <c r="P25" t="s">
        <v>36</v>
      </c>
      <c r="Q25" t="s">
        <v>37</v>
      </c>
    </row>
    <row r="26" spans="1:17">
      <c r="A26" t="str">
        <f>Hyperlink("https://www.diodes.com/part/view/DFLR1600","DFLR1600")</f>
        <v>DFLR1600</v>
      </c>
      <c r="B26" t="str">
        <f>Hyperlink("https://www.diodes.com/assets/Datasheets/ds30602.pdf","DFLR1600 Datasheet")</f>
        <v>DFLR1600 Datasheet</v>
      </c>
      <c r="C26" t="s">
        <v>17</v>
      </c>
      <c r="D26">
        <v>10</v>
      </c>
      <c r="E26" t="s">
        <v>33</v>
      </c>
      <c r="F26" t="s">
        <v>19</v>
      </c>
      <c r="G26" t="s">
        <v>34</v>
      </c>
      <c r="H26" t="s">
        <v>21</v>
      </c>
      <c r="I26">
        <v>1</v>
      </c>
      <c r="J26">
        <v>25</v>
      </c>
      <c r="K26">
        <v>600</v>
      </c>
      <c r="L26">
        <v>1.1</v>
      </c>
      <c r="M26">
        <v>1</v>
      </c>
      <c r="N26">
        <v>3</v>
      </c>
      <c r="O26">
        <v>600</v>
      </c>
      <c r="P26" t="s">
        <v>36</v>
      </c>
      <c r="Q26" t="s">
        <v>37</v>
      </c>
    </row>
    <row r="27" spans="1:17">
      <c r="A27" t="str">
        <f>Hyperlink("https://www.diodes.com/part/view/FS1ME","FS1ME")</f>
        <v>FS1ME</v>
      </c>
      <c r="B27" t="str">
        <f>Hyperlink("https://www.diodes.com/assets/Datasheets/FS1ME.pdf","FS1ME Datasheet")</f>
        <v>FS1ME Datasheet</v>
      </c>
      <c r="C27" t="s">
        <v>38</v>
      </c>
      <c r="D27">
        <v>7.6</v>
      </c>
      <c r="E27" t="s">
        <v>18</v>
      </c>
      <c r="F27" t="s">
        <v>19</v>
      </c>
      <c r="G27" t="s">
        <v>34</v>
      </c>
      <c r="H27" t="s">
        <v>21</v>
      </c>
      <c r="I27">
        <v>1</v>
      </c>
      <c r="J27">
        <v>30</v>
      </c>
      <c r="K27">
        <v>1000</v>
      </c>
      <c r="L27">
        <v>1.1</v>
      </c>
      <c r="M27">
        <v>1</v>
      </c>
      <c r="N27">
        <v>5</v>
      </c>
      <c r="O27">
        <v>1000</v>
      </c>
      <c r="P27">
        <v>1600</v>
      </c>
      <c r="Q27" t="s">
        <v>39</v>
      </c>
    </row>
    <row r="28" spans="1:17">
      <c r="A28" t="str">
        <f>Hyperlink("https://www.diodes.com/part/view/FS1ME%28LS%29","FS1ME(LS)")</f>
        <v>FS1ME(LS)</v>
      </c>
      <c r="C28" t="s">
        <v>38</v>
      </c>
      <c r="D28">
        <v>7.6</v>
      </c>
      <c r="E28" t="s">
        <v>18</v>
      </c>
      <c r="F28" t="s">
        <v>19</v>
      </c>
      <c r="G28" t="s">
        <v>24</v>
      </c>
      <c r="H28" t="s">
        <v>21</v>
      </c>
      <c r="I28">
        <v>1</v>
      </c>
      <c r="J28">
        <v>30</v>
      </c>
      <c r="K28">
        <v>1000</v>
      </c>
      <c r="L28">
        <v>1.1</v>
      </c>
      <c r="M28">
        <v>1</v>
      </c>
      <c r="N28">
        <v>5</v>
      </c>
      <c r="O28">
        <v>1000</v>
      </c>
      <c r="P28">
        <v>1600</v>
      </c>
      <c r="Q28" t="s">
        <v>40</v>
      </c>
    </row>
    <row r="29" spans="1:17">
      <c r="A29" t="str">
        <f>Hyperlink("https://www.diodes.com/part/view/FS1MED","FS1MED")</f>
        <v>FS1MED</v>
      </c>
      <c r="B29" t="str">
        <f>Hyperlink("https://www.diodes.com/assets/Datasheets/FS1MED.pdf","FS1MED Datasheet")</f>
        <v>FS1MED Datasheet</v>
      </c>
      <c r="C29" t="s">
        <v>41</v>
      </c>
      <c r="D29">
        <v>7.6</v>
      </c>
      <c r="E29" t="s">
        <v>18</v>
      </c>
      <c r="F29" t="s">
        <v>19</v>
      </c>
      <c r="G29" t="s">
        <v>24</v>
      </c>
      <c r="H29" t="s">
        <v>21</v>
      </c>
      <c r="I29">
        <v>1</v>
      </c>
      <c r="J29">
        <v>30</v>
      </c>
      <c r="K29">
        <v>1000</v>
      </c>
      <c r="L29">
        <v>1.1</v>
      </c>
      <c r="M29">
        <v>1</v>
      </c>
      <c r="N29">
        <v>5</v>
      </c>
      <c r="O29">
        <v>1000</v>
      </c>
      <c r="P29">
        <v>1000</v>
      </c>
      <c r="Q29" t="s">
        <v>39</v>
      </c>
    </row>
    <row r="30" spans="1:17">
      <c r="A30" t="str">
        <f>Hyperlink("https://www.diodes.com/part/view/FS1MED%28LS%29","FS1MED(LS)")</f>
        <v>FS1MED(LS)</v>
      </c>
      <c r="C30" t="s">
        <v>38</v>
      </c>
      <c r="D30">
        <v>7.6</v>
      </c>
      <c r="E30" t="s">
        <v>18</v>
      </c>
      <c r="F30" t="s">
        <v>19</v>
      </c>
      <c r="G30" t="s">
        <v>24</v>
      </c>
      <c r="H30" t="s">
        <v>21</v>
      </c>
      <c r="I30">
        <v>1</v>
      </c>
      <c r="J30">
        <v>30</v>
      </c>
      <c r="K30">
        <v>1000</v>
      </c>
      <c r="L30">
        <v>1.1</v>
      </c>
      <c r="M30">
        <v>1</v>
      </c>
      <c r="N30">
        <v>5</v>
      </c>
      <c r="O30">
        <v>1000</v>
      </c>
      <c r="Q30" t="s">
        <v>40</v>
      </c>
    </row>
    <row r="31" spans="1:17">
      <c r="A31" t="str">
        <f>Hyperlink("https://www.diodes.com/part/view/FS1MEN%28LS%29","FS1MEN(LS)")</f>
        <v>FS1MEN(LS)</v>
      </c>
      <c r="C31" t="s">
        <v>38</v>
      </c>
      <c r="D31">
        <v>8</v>
      </c>
      <c r="E31" t="s">
        <v>18</v>
      </c>
      <c r="F31" t="s">
        <v>19</v>
      </c>
      <c r="G31" t="s">
        <v>24</v>
      </c>
      <c r="H31" t="s">
        <v>21</v>
      </c>
      <c r="I31">
        <v>1</v>
      </c>
      <c r="J31">
        <v>30</v>
      </c>
      <c r="K31">
        <v>1000</v>
      </c>
      <c r="L31">
        <v>1.1</v>
      </c>
      <c r="M31">
        <v>1</v>
      </c>
      <c r="N31">
        <v>5</v>
      </c>
      <c r="O31">
        <v>1000</v>
      </c>
      <c r="P31">
        <v>1500</v>
      </c>
      <c r="Q31" t="s">
        <v>26</v>
      </c>
    </row>
    <row r="32" spans="1:17">
      <c r="A32" t="str">
        <f>Hyperlink("https://www.diodes.com/part/view/FS2ME%28LS%29","FS2ME(LS)")</f>
        <v>FS2ME(LS)</v>
      </c>
      <c r="C32" t="s">
        <v>42</v>
      </c>
      <c r="E32" t="s">
        <v>18</v>
      </c>
      <c r="F32" t="s">
        <v>19</v>
      </c>
      <c r="G32" t="s">
        <v>24</v>
      </c>
      <c r="H32" t="s">
        <v>21</v>
      </c>
      <c r="I32">
        <v>2</v>
      </c>
      <c r="J32">
        <v>50</v>
      </c>
      <c r="K32">
        <v>1000</v>
      </c>
      <c r="L32">
        <v>1.1</v>
      </c>
      <c r="M32">
        <v>2</v>
      </c>
      <c r="N32">
        <v>5</v>
      </c>
      <c r="O32">
        <v>1000</v>
      </c>
      <c r="Q32" t="s">
        <v>40</v>
      </c>
    </row>
    <row r="33" spans="1:17">
      <c r="A33" t="str">
        <f>Hyperlink("https://www.diodes.com/part/view/FS2MED","FS2MED")</f>
        <v>FS2MED</v>
      </c>
      <c r="B33" t="str">
        <f>Hyperlink("https://www.diodes.com/assets/Datasheets/FS2MED.pdf","FS2MED Datasheet")</f>
        <v>FS2MED Datasheet</v>
      </c>
      <c r="C33" t="s">
        <v>43</v>
      </c>
      <c r="D33">
        <v>12.3</v>
      </c>
      <c r="E33" t="s">
        <v>18</v>
      </c>
      <c r="F33" t="s">
        <v>19</v>
      </c>
      <c r="G33" t="s">
        <v>42</v>
      </c>
      <c r="H33" t="s">
        <v>21</v>
      </c>
      <c r="I33">
        <v>2</v>
      </c>
      <c r="J33">
        <v>50</v>
      </c>
      <c r="K33">
        <v>1000</v>
      </c>
      <c r="L33">
        <v>1.1</v>
      </c>
      <c r="M33">
        <v>2</v>
      </c>
      <c r="N33">
        <v>5</v>
      </c>
      <c r="O33">
        <v>1000</v>
      </c>
      <c r="P33">
        <v>1000</v>
      </c>
      <c r="Q33" t="s">
        <v>39</v>
      </c>
    </row>
    <row r="34" spans="1:17">
      <c r="A34" t="str">
        <f>Hyperlink("https://www.diodes.com/part/view/FS2MED%28LS%29","FS2MED(LS)")</f>
        <v>FS2MED(LS)</v>
      </c>
      <c r="B34" t="str">
        <f>Hyperlink("https://www.diodes.com/assets/Datasheets/FS2MED_LS.pdf","FS2MED(LS) Datasheet")</f>
        <v>FS2MED(LS) Datasheet</v>
      </c>
      <c r="C34" t="s">
        <v>42</v>
      </c>
      <c r="E34" t="s">
        <v>18</v>
      </c>
      <c r="F34" t="s">
        <v>19</v>
      </c>
      <c r="G34" t="s">
        <v>24</v>
      </c>
      <c r="H34" t="s">
        <v>21</v>
      </c>
      <c r="I34">
        <v>2</v>
      </c>
      <c r="J34">
        <v>50</v>
      </c>
      <c r="K34">
        <v>1000</v>
      </c>
      <c r="L34">
        <v>1.1</v>
      </c>
      <c r="M34">
        <v>2</v>
      </c>
      <c r="N34">
        <v>5</v>
      </c>
      <c r="O34">
        <v>1000</v>
      </c>
      <c r="Q34" t="s">
        <v>26</v>
      </c>
    </row>
    <row r="35" spans="1:17">
      <c r="A35" t="str">
        <f>Hyperlink("https://www.diodes.com/part/view/PDR3G","PDR3G")</f>
        <v>PDR3G</v>
      </c>
      <c r="B35" t="str">
        <f>Hyperlink("https://www.diodes.com/assets/Datasheets/ds30547.pdf","PDR3G Datasheet")</f>
        <v>PDR3G Datasheet</v>
      </c>
      <c r="C35" t="s">
        <v>17</v>
      </c>
      <c r="D35">
        <v>40</v>
      </c>
      <c r="E35" t="s">
        <v>33</v>
      </c>
      <c r="F35" t="s">
        <v>19</v>
      </c>
      <c r="G35" t="s">
        <v>27</v>
      </c>
      <c r="H35" t="s">
        <v>21</v>
      </c>
      <c r="I35">
        <v>3</v>
      </c>
      <c r="J35">
        <v>100</v>
      </c>
      <c r="K35">
        <v>400</v>
      </c>
      <c r="L35">
        <v>1.15</v>
      </c>
      <c r="M35">
        <v>3</v>
      </c>
      <c r="N35">
        <v>10</v>
      </c>
      <c r="O35">
        <v>400</v>
      </c>
      <c r="P35">
        <v>3000</v>
      </c>
      <c r="Q35" t="s">
        <v>44</v>
      </c>
    </row>
    <row r="36" spans="1:17">
      <c r="A36" t="str">
        <f>Hyperlink("https://www.diodes.com/part/view/PDR5G","PDR5G")</f>
        <v>PDR5G</v>
      </c>
      <c r="B36" t="str">
        <f>Hyperlink("https://www.diodes.com/assets/Datasheets/ds30552.pdf","PDR5G Datasheet")</f>
        <v>PDR5G Datasheet</v>
      </c>
      <c r="C36" t="s">
        <v>17</v>
      </c>
      <c r="D36">
        <v>75</v>
      </c>
      <c r="E36" t="s">
        <v>33</v>
      </c>
      <c r="F36" t="s">
        <v>19</v>
      </c>
      <c r="G36" t="s">
        <v>45</v>
      </c>
      <c r="H36" t="s">
        <v>21</v>
      </c>
      <c r="I36">
        <v>5</v>
      </c>
      <c r="J36">
        <v>100</v>
      </c>
      <c r="K36">
        <v>400</v>
      </c>
      <c r="L36">
        <v>1.15</v>
      </c>
      <c r="M36">
        <v>5</v>
      </c>
      <c r="N36">
        <v>10</v>
      </c>
      <c r="O36">
        <v>400</v>
      </c>
      <c r="P36">
        <v>3300</v>
      </c>
      <c r="Q36" t="s">
        <v>44</v>
      </c>
    </row>
    <row r="37" spans="1:17">
      <c r="A37" t="str">
        <f>Hyperlink("https://www.diodes.com/part/view/S10CMHQ","S10CMHQ")</f>
        <v>S10CMHQ</v>
      </c>
      <c r="B37" t="str">
        <f>Hyperlink("https://www.diodes.com/assets/Datasheets/S10CMHQ.pdf","S10CMHQ Datasheet")</f>
        <v>S10CMHQ Datasheet</v>
      </c>
      <c r="C37" t="s">
        <v>46</v>
      </c>
      <c r="D37">
        <v>45</v>
      </c>
      <c r="E37" t="s">
        <v>33</v>
      </c>
      <c r="F37" t="s">
        <v>47</v>
      </c>
      <c r="G37" t="s">
        <v>24</v>
      </c>
      <c r="H37" t="s">
        <v>21</v>
      </c>
      <c r="I37">
        <v>10</v>
      </c>
      <c r="J37">
        <v>250</v>
      </c>
      <c r="K37">
        <v>1000</v>
      </c>
      <c r="L37">
        <v>1.1</v>
      </c>
      <c r="M37">
        <v>10</v>
      </c>
      <c r="N37">
        <v>10</v>
      </c>
      <c r="O37">
        <v>1000</v>
      </c>
      <c r="P37" t="s">
        <v>36</v>
      </c>
      <c r="Q37" t="s">
        <v>48</v>
      </c>
    </row>
    <row r="38" spans="1:17">
      <c r="A38" t="str">
        <f>Hyperlink("https://www.diodes.com/part/view/S10JC","S10JC")</f>
        <v>S10JC</v>
      </c>
      <c r="B38" t="str">
        <f>Hyperlink("https://www.diodes.com/assets/Datasheets/S10JC-S10MC.pdf","S10JC – S10MC Datasheet")</f>
        <v>S10JC – S10MC Datasheet</v>
      </c>
      <c r="C38" t="s">
        <v>49</v>
      </c>
      <c r="D38">
        <v>45</v>
      </c>
      <c r="E38" t="s">
        <v>18</v>
      </c>
      <c r="F38" t="s">
        <v>19</v>
      </c>
      <c r="G38" t="s">
        <v>50</v>
      </c>
      <c r="H38" t="s">
        <v>21</v>
      </c>
      <c r="I38">
        <v>10</v>
      </c>
      <c r="J38">
        <v>250</v>
      </c>
      <c r="K38">
        <v>600</v>
      </c>
      <c r="L38">
        <v>1.1</v>
      </c>
      <c r="M38">
        <v>10</v>
      </c>
      <c r="N38">
        <v>10</v>
      </c>
      <c r="O38">
        <v>600</v>
      </c>
      <c r="P38" t="s">
        <v>36</v>
      </c>
      <c r="Q38" t="s">
        <v>48</v>
      </c>
    </row>
    <row r="39" spans="1:17">
      <c r="A39" t="str">
        <f>Hyperlink("https://www.diodes.com/part/view/S10JC%28LS%29","S10JC(LS)")</f>
        <v>S10JC(LS)</v>
      </c>
      <c r="C39" t="s">
        <v>49</v>
      </c>
      <c r="D39">
        <v>60.5</v>
      </c>
      <c r="E39" t="s">
        <v>18</v>
      </c>
      <c r="F39" t="s">
        <v>19</v>
      </c>
      <c r="G39" t="s">
        <v>24</v>
      </c>
      <c r="H39" t="s">
        <v>21</v>
      </c>
      <c r="I39">
        <v>10</v>
      </c>
      <c r="J39">
        <v>250</v>
      </c>
      <c r="K39">
        <v>600</v>
      </c>
      <c r="L39">
        <v>1.1</v>
      </c>
      <c r="M39">
        <v>10</v>
      </c>
      <c r="N39">
        <v>10</v>
      </c>
      <c r="O39">
        <v>600</v>
      </c>
      <c r="Q39" t="s">
        <v>51</v>
      </c>
    </row>
    <row r="40" spans="1:17">
      <c r="A40" t="str">
        <f>Hyperlink("https://www.diodes.com/part/view/S10KC","S10KC")</f>
        <v>S10KC</v>
      </c>
      <c r="B40" t="str">
        <f>Hyperlink("https://www.diodes.com/assets/Datasheets/S10JC-S10MC.pdf","S10JC – S10MC Datasheet")</f>
        <v>S10JC – S10MC Datasheet</v>
      </c>
      <c r="C40" t="s">
        <v>49</v>
      </c>
      <c r="D40">
        <v>45</v>
      </c>
      <c r="E40" t="s">
        <v>18</v>
      </c>
      <c r="F40" t="s">
        <v>19</v>
      </c>
      <c r="G40" t="s">
        <v>50</v>
      </c>
      <c r="H40" t="s">
        <v>21</v>
      </c>
      <c r="I40">
        <v>10</v>
      </c>
      <c r="J40">
        <v>250</v>
      </c>
      <c r="K40">
        <v>800</v>
      </c>
      <c r="L40">
        <v>1.1</v>
      </c>
      <c r="M40">
        <v>10</v>
      </c>
      <c r="N40">
        <v>10</v>
      </c>
      <c r="O40">
        <v>800</v>
      </c>
      <c r="P40" t="s">
        <v>36</v>
      </c>
      <c r="Q40" t="s">
        <v>48</v>
      </c>
    </row>
    <row r="41" spans="1:17">
      <c r="A41" t="str">
        <f>Hyperlink("https://www.diodes.com/part/view/S10KC%28LS%29","S10KC(LS)")</f>
        <v>S10KC(LS)</v>
      </c>
      <c r="C41" t="s">
        <v>49</v>
      </c>
      <c r="D41">
        <v>60.5</v>
      </c>
      <c r="E41" t="s">
        <v>18</v>
      </c>
      <c r="F41" t="s">
        <v>19</v>
      </c>
      <c r="G41" t="s">
        <v>24</v>
      </c>
      <c r="H41" t="s">
        <v>21</v>
      </c>
      <c r="I41">
        <v>10</v>
      </c>
      <c r="J41">
        <v>250</v>
      </c>
      <c r="K41">
        <v>800</v>
      </c>
      <c r="L41">
        <v>1.1</v>
      </c>
      <c r="M41">
        <v>10</v>
      </c>
      <c r="N41">
        <v>10</v>
      </c>
      <c r="O41">
        <v>800</v>
      </c>
      <c r="Q41" t="s">
        <v>51</v>
      </c>
    </row>
    <row r="42" spans="1:17">
      <c r="A42" t="str">
        <f>Hyperlink("https://www.diodes.com/part/view/S10MC","S10MC")</f>
        <v>S10MC</v>
      </c>
      <c r="B42" t="str">
        <f>Hyperlink("https://www.diodes.com/assets/Datasheets/S10JC-S10MC.pdf","S10JC – S10MC Datasheet")</f>
        <v>S10JC – S10MC Datasheet</v>
      </c>
      <c r="C42" t="s">
        <v>49</v>
      </c>
      <c r="D42">
        <v>45</v>
      </c>
      <c r="E42" t="s">
        <v>18</v>
      </c>
      <c r="F42" t="s">
        <v>19</v>
      </c>
      <c r="G42" t="s">
        <v>50</v>
      </c>
      <c r="H42" t="s">
        <v>21</v>
      </c>
      <c r="I42">
        <v>10</v>
      </c>
      <c r="J42">
        <v>250</v>
      </c>
      <c r="K42">
        <v>1000</v>
      </c>
      <c r="L42">
        <v>1.1</v>
      </c>
      <c r="M42">
        <v>10</v>
      </c>
      <c r="N42">
        <v>10</v>
      </c>
      <c r="O42">
        <v>1000</v>
      </c>
      <c r="P42" t="s">
        <v>36</v>
      </c>
      <c r="Q42" t="s">
        <v>48</v>
      </c>
    </row>
    <row r="43" spans="1:17">
      <c r="A43" t="str">
        <f>Hyperlink("https://www.diodes.com/part/view/S10MC%28LS%29","S10MC(LS)")</f>
        <v>S10MC(LS)</v>
      </c>
      <c r="C43" t="s">
        <v>49</v>
      </c>
      <c r="D43">
        <v>60.5</v>
      </c>
      <c r="E43" t="s">
        <v>18</v>
      </c>
      <c r="F43" t="s">
        <v>19</v>
      </c>
      <c r="G43" t="s">
        <v>24</v>
      </c>
      <c r="H43" t="s">
        <v>21</v>
      </c>
      <c r="I43">
        <v>10</v>
      </c>
      <c r="J43">
        <v>250</v>
      </c>
      <c r="K43">
        <v>1000</v>
      </c>
      <c r="L43">
        <v>1.1</v>
      </c>
      <c r="M43">
        <v>10</v>
      </c>
      <c r="N43">
        <v>10</v>
      </c>
      <c r="O43">
        <v>1000</v>
      </c>
      <c r="Q43" t="s">
        <v>51</v>
      </c>
    </row>
    <row r="44" spans="1:17">
      <c r="A44" t="str">
        <f>Hyperlink("https://www.diodes.com/part/view/S1A","S1A")</f>
        <v>S1A</v>
      </c>
      <c r="B44" t="str">
        <f>Hyperlink("https://www.diodes.com/assets/Datasheets/ds16003.pdf","S1A Datasheet")</f>
        <v>S1A Datasheet</v>
      </c>
      <c r="C44" t="s">
        <v>17</v>
      </c>
      <c r="D44">
        <v>10</v>
      </c>
      <c r="E44" t="s">
        <v>18</v>
      </c>
      <c r="F44" t="s">
        <v>19</v>
      </c>
      <c r="G44" t="s">
        <v>34</v>
      </c>
      <c r="H44" t="s">
        <v>21</v>
      </c>
      <c r="I44">
        <v>1</v>
      </c>
      <c r="J44">
        <v>30</v>
      </c>
      <c r="K44">
        <v>50</v>
      </c>
      <c r="L44">
        <v>1.1</v>
      </c>
      <c r="M44">
        <v>1</v>
      </c>
      <c r="N44">
        <v>5</v>
      </c>
      <c r="O44">
        <v>50</v>
      </c>
      <c r="P44">
        <v>1800</v>
      </c>
      <c r="Q44" t="s">
        <v>52</v>
      </c>
    </row>
    <row r="45" spans="1:17">
      <c r="A45" t="str">
        <f>Hyperlink("https://www.diodes.com/part/view/S1AB","S1AB")</f>
        <v>S1AB</v>
      </c>
      <c r="B45" t="str">
        <f>Hyperlink("https://www.diodes.com/assets/Datasheets/ds16003.pdf","S1AB Datasheet")</f>
        <v>S1AB Datasheet</v>
      </c>
      <c r="C45" t="s">
        <v>17</v>
      </c>
      <c r="D45">
        <v>10</v>
      </c>
      <c r="E45" t="s">
        <v>18</v>
      </c>
      <c r="F45" t="s">
        <v>19</v>
      </c>
      <c r="G45" t="s">
        <v>34</v>
      </c>
      <c r="H45" t="s">
        <v>21</v>
      </c>
      <c r="I45">
        <v>1</v>
      </c>
      <c r="J45">
        <v>30</v>
      </c>
      <c r="K45">
        <v>50</v>
      </c>
      <c r="L45">
        <v>1.1</v>
      </c>
      <c r="M45">
        <v>1</v>
      </c>
      <c r="N45">
        <v>5</v>
      </c>
      <c r="O45">
        <v>50</v>
      </c>
      <c r="P45">
        <v>1800</v>
      </c>
      <c r="Q45" t="s">
        <v>53</v>
      </c>
    </row>
    <row r="46" spans="1:17">
      <c r="A46" t="str">
        <f>Hyperlink("https://www.diodes.com/part/view/S1B","S1B")</f>
        <v>S1B</v>
      </c>
      <c r="B46" t="str">
        <f>Hyperlink("https://www.diodes.com/assets/Datasheets/ds16003.pdf","S1B Datasheet")</f>
        <v>S1B Datasheet</v>
      </c>
      <c r="C46" t="s">
        <v>17</v>
      </c>
      <c r="D46">
        <v>10</v>
      </c>
      <c r="E46" t="s">
        <v>18</v>
      </c>
      <c r="F46" t="s">
        <v>19</v>
      </c>
      <c r="G46" t="s">
        <v>34</v>
      </c>
      <c r="H46" t="s">
        <v>21</v>
      </c>
      <c r="I46">
        <v>1</v>
      </c>
      <c r="J46">
        <v>30</v>
      </c>
      <c r="K46">
        <v>100</v>
      </c>
      <c r="L46">
        <v>1.1</v>
      </c>
      <c r="M46">
        <v>1</v>
      </c>
      <c r="N46">
        <v>5</v>
      </c>
      <c r="O46">
        <v>100</v>
      </c>
      <c r="P46">
        <v>1800</v>
      </c>
      <c r="Q46" t="s">
        <v>52</v>
      </c>
    </row>
    <row r="47" spans="1:17">
      <c r="A47" t="str">
        <f>Hyperlink("https://www.diodes.com/part/view/S1BB","S1BB")</f>
        <v>S1BB</v>
      </c>
      <c r="B47" t="str">
        <f>Hyperlink("https://www.diodes.com/assets/Datasheets/ds16003.pdf","S1BB Datasheet")</f>
        <v>S1BB Datasheet</v>
      </c>
      <c r="C47" t="s">
        <v>17</v>
      </c>
      <c r="D47">
        <v>10</v>
      </c>
      <c r="E47" t="s">
        <v>18</v>
      </c>
      <c r="F47" t="s">
        <v>19</v>
      </c>
      <c r="G47" t="s">
        <v>34</v>
      </c>
      <c r="H47" t="s">
        <v>21</v>
      </c>
      <c r="I47">
        <v>1</v>
      </c>
      <c r="J47">
        <v>30</v>
      </c>
      <c r="K47">
        <v>100</v>
      </c>
      <c r="L47">
        <v>1.1</v>
      </c>
      <c r="M47">
        <v>1</v>
      </c>
      <c r="N47">
        <v>5</v>
      </c>
      <c r="O47">
        <v>100</v>
      </c>
      <c r="P47">
        <v>1800</v>
      </c>
      <c r="Q47" t="s">
        <v>53</v>
      </c>
    </row>
    <row r="48" spans="1:17">
      <c r="A48" t="str">
        <f>Hyperlink("https://www.diodes.com/part/view/S1D","S1D")</f>
        <v>S1D</v>
      </c>
      <c r="B48" t="str">
        <f>Hyperlink("https://www.diodes.com/assets/Datasheets/ds16003.pdf","S1D Datasheet")</f>
        <v>S1D Datasheet</v>
      </c>
      <c r="C48" t="s">
        <v>17</v>
      </c>
      <c r="D48">
        <v>10</v>
      </c>
      <c r="E48" t="s">
        <v>18</v>
      </c>
      <c r="F48" t="s">
        <v>19</v>
      </c>
      <c r="G48" t="s">
        <v>34</v>
      </c>
      <c r="H48" t="s">
        <v>21</v>
      </c>
      <c r="I48">
        <v>1</v>
      </c>
      <c r="J48">
        <v>30</v>
      </c>
      <c r="K48">
        <v>200</v>
      </c>
      <c r="L48">
        <v>1.1</v>
      </c>
      <c r="M48">
        <v>1</v>
      </c>
      <c r="N48">
        <v>5</v>
      </c>
      <c r="O48">
        <v>200</v>
      </c>
      <c r="P48">
        <v>1800</v>
      </c>
      <c r="Q48" t="s">
        <v>52</v>
      </c>
    </row>
    <row r="49" spans="1:17">
      <c r="A49" t="str">
        <f>Hyperlink("https://www.diodes.com/part/view/S1DB","S1DB")</f>
        <v>S1DB</v>
      </c>
      <c r="B49" t="str">
        <f>Hyperlink("https://www.diodes.com/assets/Datasheets/ds16003.pdf","S1DB Datasheet")</f>
        <v>S1DB Datasheet</v>
      </c>
      <c r="C49" t="s">
        <v>17</v>
      </c>
      <c r="D49">
        <v>10</v>
      </c>
      <c r="E49" t="s">
        <v>18</v>
      </c>
      <c r="F49" t="s">
        <v>19</v>
      </c>
      <c r="G49" t="s">
        <v>34</v>
      </c>
      <c r="H49" t="s">
        <v>21</v>
      </c>
      <c r="I49">
        <v>1</v>
      </c>
      <c r="J49">
        <v>30</v>
      </c>
      <c r="K49">
        <v>200</v>
      </c>
      <c r="L49">
        <v>1.1</v>
      </c>
      <c r="M49">
        <v>1</v>
      </c>
      <c r="N49">
        <v>5</v>
      </c>
      <c r="O49">
        <v>200</v>
      </c>
      <c r="P49">
        <v>1800</v>
      </c>
      <c r="Q49" t="s">
        <v>53</v>
      </c>
    </row>
    <row r="50" spans="1:17">
      <c r="A50" t="str">
        <f>Hyperlink("https://www.diodes.com/part/view/S1G","S1G")</f>
        <v>S1G</v>
      </c>
      <c r="B50" t="str">
        <f>Hyperlink("https://www.diodes.com/assets/Datasheets/ds16003.pdf","S1G Datasheet")</f>
        <v>S1G Datasheet</v>
      </c>
      <c r="C50" t="s">
        <v>17</v>
      </c>
      <c r="D50">
        <v>10</v>
      </c>
      <c r="E50" t="s">
        <v>18</v>
      </c>
      <c r="F50" t="s">
        <v>19</v>
      </c>
      <c r="G50" t="s">
        <v>34</v>
      </c>
      <c r="H50" t="s">
        <v>21</v>
      </c>
      <c r="I50">
        <v>1</v>
      </c>
      <c r="J50">
        <v>30</v>
      </c>
      <c r="K50">
        <v>400</v>
      </c>
      <c r="L50">
        <v>1.1</v>
      </c>
      <c r="M50">
        <v>1</v>
      </c>
      <c r="N50">
        <v>5</v>
      </c>
      <c r="O50">
        <v>400</v>
      </c>
      <c r="P50">
        <v>1800</v>
      </c>
      <c r="Q50" t="s">
        <v>52</v>
      </c>
    </row>
    <row r="51" spans="1:17">
      <c r="A51" t="str">
        <f>Hyperlink("https://www.diodes.com/part/view/S1GB","S1GB")</f>
        <v>S1GB</v>
      </c>
      <c r="B51" t="str">
        <f>Hyperlink("https://www.diodes.com/assets/Datasheets/ds16003.pdf","S1GB Datasheet")</f>
        <v>S1GB Datasheet</v>
      </c>
      <c r="C51" t="s">
        <v>17</v>
      </c>
      <c r="D51">
        <v>10</v>
      </c>
      <c r="E51" t="s">
        <v>18</v>
      </c>
      <c r="F51" t="s">
        <v>19</v>
      </c>
      <c r="G51" t="s">
        <v>34</v>
      </c>
      <c r="H51" t="s">
        <v>21</v>
      </c>
      <c r="I51">
        <v>1</v>
      </c>
      <c r="J51">
        <v>30</v>
      </c>
      <c r="K51">
        <v>400</v>
      </c>
      <c r="L51">
        <v>1.1</v>
      </c>
      <c r="M51">
        <v>1</v>
      </c>
      <c r="N51">
        <v>5</v>
      </c>
      <c r="O51">
        <v>400</v>
      </c>
      <c r="P51">
        <v>1800</v>
      </c>
      <c r="Q51" t="s">
        <v>53</v>
      </c>
    </row>
    <row r="52" spans="1:17">
      <c r="A52" t="str">
        <f>Hyperlink("https://www.diodes.com/part/view/S1J","S1J")</f>
        <v>S1J</v>
      </c>
      <c r="B52" t="str">
        <f>Hyperlink("https://www.diodes.com/assets/Datasheets/ds16003.pdf","S1J Datasheet")</f>
        <v>S1J Datasheet</v>
      </c>
      <c r="C52" t="s">
        <v>17</v>
      </c>
      <c r="D52">
        <v>10</v>
      </c>
      <c r="E52" t="s">
        <v>18</v>
      </c>
      <c r="F52" t="s">
        <v>19</v>
      </c>
      <c r="G52" t="s">
        <v>34</v>
      </c>
      <c r="H52" t="s">
        <v>21</v>
      </c>
      <c r="I52">
        <v>1</v>
      </c>
      <c r="J52">
        <v>30</v>
      </c>
      <c r="K52">
        <v>600</v>
      </c>
      <c r="L52">
        <v>1.1</v>
      </c>
      <c r="M52">
        <v>1</v>
      </c>
      <c r="N52">
        <v>5</v>
      </c>
      <c r="O52">
        <v>600</v>
      </c>
      <c r="P52">
        <v>1800</v>
      </c>
      <c r="Q52" t="s">
        <v>52</v>
      </c>
    </row>
    <row r="53" spans="1:17">
      <c r="A53" t="str">
        <f>Hyperlink("https://www.diodes.com/part/view/S1J%28LS%29","S1J(LS)")</f>
        <v>S1J(LS)</v>
      </c>
      <c r="C53" t="s">
        <v>38</v>
      </c>
      <c r="D53">
        <v>10</v>
      </c>
      <c r="E53" t="s">
        <v>18</v>
      </c>
      <c r="F53" t="s">
        <v>19</v>
      </c>
      <c r="G53" t="s">
        <v>24</v>
      </c>
      <c r="H53" t="s">
        <v>21</v>
      </c>
      <c r="I53">
        <v>1</v>
      </c>
      <c r="J53">
        <v>30</v>
      </c>
      <c r="K53">
        <v>600</v>
      </c>
      <c r="L53">
        <v>1.1</v>
      </c>
      <c r="M53">
        <v>1</v>
      </c>
      <c r="N53">
        <v>5</v>
      </c>
      <c r="O53">
        <v>600</v>
      </c>
      <c r="P53">
        <v>1300</v>
      </c>
      <c r="Q53" t="s">
        <v>54</v>
      </c>
    </row>
    <row r="54" spans="1:17">
      <c r="A54" t="str">
        <f>Hyperlink("https://www.diodes.com/part/view/S1JB","S1JB")</f>
        <v>S1JB</v>
      </c>
      <c r="B54" t="str">
        <f>Hyperlink("https://www.diodes.com/assets/Datasheets/ds16003.pdf","S1JB Datasheet")</f>
        <v>S1JB Datasheet</v>
      </c>
      <c r="C54" t="s">
        <v>17</v>
      </c>
      <c r="D54">
        <v>10</v>
      </c>
      <c r="E54" t="s">
        <v>18</v>
      </c>
      <c r="F54" t="s">
        <v>19</v>
      </c>
      <c r="G54" t="s">
        <v>34</v>
      </c>
      <c r="H54" t="s">
        <v>21</v>
      </c>
      <c r="I54">
        <v>1</v>
      </c>
      <c r="J54">
        <v>30</v>
      </c>
      <c r="K54">
        <v>600</v>
      </c>
      <c r="L54">
        <v>1.1</v>
      </c>
      <c r="M54">
        <v>1</v>
      </c>
      <c r="N54">
        <v>5</v>
      </c>
      <c r="O54">
        <v>600</v>
      </c>
      <c r="P54">
        <v>1800</v>
      </c>
      <c r="Q54" t="s">
        <v>53</v>
      </c>
    </row>
    <row r="55" spans="1:17">
      <c r="A55" t="str">
        <f>Hyperlink("https://www.diodes.com/part/view/S1JB%28LS%29","S1JB(LS)")</f>
        <v>S1JB(LS)</v>
      </c>
      <c r="C55" t="s">
        <v>38</v>
      </c>
      <c r="D55">
        <v>10</v>
      </c>
      <c r="E55" t="s">
        <v>18</v>
      </c>
      <c r="F55" t="s">
        <v>19</v>
      </c>
      <c r="G55" t="s">
        <v>24</v>
      </c>
      <c r="H55" t="s">
        <v>21</v>
      </c>
      <c r="I55">
        <v>1</v>
      </c>
      <c r="J55">
        <v>30</v>
      </c>
      <c r="K55">
        <v>600</v>
      </c>
      <c r="L55">
        <v>1.1</v>
      </c>
      <c r="M55">
        <v>1</v>
      </c>
      <c r="N55">
        <v>5</v>
      </c>
      <c r="O55">
        <v>600</v>
      </c>
      <c r="P55">
        <v>1300</v>
      </c>
      <c r="Q55" t="s">
        <v>55</v>
      </c>
    </row>
    <row r="56" spans="1:17">
      <c r="A56" t="str">
        <f>Hyperlink("https://www.diodes.com/part/view/S1K","S1K")</f>
        <v>S1K</v>
      </c>
      <c r="B56" t="str">
        <f>Hyperlink("https://www.diodes.com/assets/Datasheets/ds16003.pdf","S1K Datasheet")</f>
        <v>S1K Datasheet</v>
      </c>
      <c r="C56" t="s">
        <v>17</v>
      </c>
      <c r="D56">
        <v>10</v>
      </c>
      <c r="E56" t="s">
        <v>18</v>
      </c>
      <c r="F56" t="s">
        <v>19</v>
      </c>
      <c r="G56" t="s">
        <v>34</v>
      </c>
      <c r="H56" t="s">
        <v>21</v>
      </c>
      <c r="I56">
        <v>1</v>
      </c>
      <c r="J56">
        <v>30</v>
      </c>
      <c r="K56">
        <v>800</v>
      </c>
      <c r="L56">
        <v>1.1</v>
      </c>
      <c r="M56">
        <v>1</v>
      </c>
      <c r="N56">
        <v>5</v>
      </c>
      <c r="O56">
        <v>800</v>
      </c>
      <c r="P56">
        <v>1800</v>
      </c>
      <c r="Q56" t="s">
        <v>52</v>
      </c>
    </row>
    <row r="57" spans="1:17">
      <c r="A57" t="str">
        <f>Hyperlink("https://www.diodes.com/part/view/S1K%28LS%29","S1K(LS)")</f>
        <v>S1K(LS)</v>
      </c>
      <c r="C57" t="s">
        <v>38</v>
      </c>
      <c r="D57">
        <v>10</v>
      </c>
      <c r="E57" t="s">
        <v>18</v>
      </c>
      <c r="F57" t="s">
        <v>19</v>
      </c>
      <c r="G57" t="s">
        <v>24</v>
      </c>
      <c r="H57" t="s">
        <v>21</v>
      </c>
      <c r="I57">
        <v>1</v>
      </c>
      <c r="J57">
        <v>30</v>
      </c>
      <c r="K57">
        <v>800</v>
      </c>
      <c r="L57">
        <v>1.1</v>
      </c>
      <c r="M57">
        <v>1</v>
      </c>
      <c r="N57">
        <v>5</v>
      </c>
      <c r="O57">
        <v>800</v>
      </c>
      <c r="P57">
        <v>1300</v>
      </c>
      <c r="Q57" t="s">
        <v>54</v>
      </c>
    </row>
    <row r="58" spans="1:17">
      <c r="A58" t="str">
        <f>Hyperlink("https://www.diodes.com/part/view/S1KB","S1KB")</f>
        <v>S1KB</v>
      </c>
      <c r="B58" t="str">
        <f>Hyperlink("https://www.diodes.com/assets/Datasheets/ds16003.pdf","S1KB Datasheet")</f>
        <v>S1KB Datasheet</v>
      </c>
      <c r="C58" t="s">
        <v>17</v>
      </c>
      <c r="D58">
        <v>10</v>
      </c>
      <c r="E58" t="s">
        <v>18</v>
      </c>
      <c r="F58" t="s">
        <v>19</v>
      </c>
      <c r="G58" t="s">
        <v>34</v>
      </c>
      <c r="H58" t="s">
        <v>21</v>
      </c>
      <c r="I58">
        <v>1</v>
      </c>
      <c r="J58">
        <v>30</v>
      </c>
      <c r="K58">
        <v>800</v>
      </c>
      <c r="L58">
        <v>1.1</v>
      </c>
      <c r="M58">
        <v>1</v>
      </c>
      <c r="N58">
        <v>5</v>
      </c>
      <c r="O58">
        <v>800</v>
      </c>
      <c r="P58">
        <v>1800</v>
      </c>
      <c r="Q58" t="s">
        <v>53</v>
      </c>
    </row>
    <row r="59" spans="1:17">
      <c r="A59" t="str">
        <f>Hyperlink("https://www.diodes.com/part/view/S1KP1M","S1KP1M")</f>
        <v>S1KP1M</v>
      </c>
      <c r="B59" t="str">
        <f>Hyperlink("https://www.diodes.com/assets/Datasheets/S1KP1M.pdf","S1KP1M Datasheet")</f>
        <v>S1KP1M Datasheet</v>
      </c>
      <c r="C59" t="s">
        <v>41</v>
      </c>
      <c r="D59">
        <v>4</v>
      </c>
      <c r="E59" t="s">
        <v>18</v>
      </c>
      <c r="F59" t="s">
        <v>19</v>
      </c>
      <c r="G59" t="s">
        <v>56</v>
      </c>
      <c r="H59" t="s">
        <v>21</v>
      </c>
      <c r="I59">
        <v>1</v>
      </c>
      <c r="J59">
        <v>25</v>
      </c>
      <c r="K59">
        <v>800</v>
      </c>
      <c r="L59">
        <v>0.96</v>
      </c>
      <c r="M59">
        <v>1</v>
      </c>
      <c r="N59">
        <v>10</v>
      </c>
      <c r="O59">
        <v>800</v>
      </c>
      <c r="P59">
        <v>1500</v>
      </c>
      <c r="Q59" t="s">
        <v>37</v>
      </c>
    </row>
    <row r="60" spans="1:17">
      <c r="A60" t="str">
        <f>Hyperlink("https://www.diodes.com/part/view/S1M","S1M")</f>
        <v>S1M</v>
      </c>
      <c r="B60" t="str">
        <f>Hyperlink("https://www.diodes.com/assets/Datasheets/ds16003.pdf","S1M Datasheet")</f>
        <v>S1M Datasheet</v>
      </c>
      <c r="C60" t="s">
        <v>17</v>
      </c>
      <c r="D60">
        <v>10</v>
      </c>
      <c r="E60" t="s">
        <v>18</v>
      </c>
      <c r="F60" t="s">
        <v>19</v>
      </c>
      <c r="G60" t="s">
        <v>34</v>
      </c>
      <c r="H60" t="s">
        <v>21</v>
      </c>
      <c r="I60">
        <v>1</v>
      </c>
      <c r="J60">
        <v>30</v>
      </c>
      <c r="K60">
        <v>1000</v>
      </c>
      <c r="L60">
        <v>1.1</v>
      </c>
      <c r="M60">
        <v>1</v>
      </c>
      <c r="N60">
        <v>5</v>
      </c>
      <c r="O60">
        <v>1000</v>
      </c>
      <c r="P60">
        <v>1800</v>
      </c>
      <c r="Q60" t="s">
        <v>52</v>
      </c>
    </row>
    <row r="61" spans="1:17">
      <c r="A61" t="str">
        <f>Hyperlink("https://www.diodes.com/part/view/S1M%28LS%29","S1M(LS)")</f>
        <v>S1M(LS)</v>
      </c>
      <c r="C61" t="s">
        <v>38</v>
      </c>
      <c r="D61">
        <v>10</v>
      </c>
      <c r="E61" t="s">
        <v>18</v>
      </c>
      <c r="F61" t="s">
        <v>19</v>
      </c>
      <c r="G61" t="s">
        <v>24</v>
      </c>
      <c r="H61" t="s">
        <v>21</v>
      </c>
      <c r="I61">
        <v>1</v>
      </c>
      <c r="J61">
        <v>30</v>
      </c>
      <c r="K61">
        <v>1000</v>
      </c>
      <c r="L61">
        <v>1.1</v>
      </c>
      <c r="M61">
        <v>1</v>
      </c>
      <c r="N61">
        <v>5</v>
      </c>
      <c r="O61">
        <v>1000</v>
      </c>
      <c r="P61">
        <v>1300</v>
      </c>
      <c r="Q61" t="s">
        <v>54</v>
      </c>
    </row>
    <row r="62" spans="1:17">
      <c r="A62" t="str">
        <f>Hyperlink("https://www.diodes.com/part/view/S1MB","S1MB")</f>
        <v>S1MB</v>
      </c>
      <c r="B62" t="str">
        <f>Hyperlink("https://www.diodes.com/assets/Datasheets/ds16003.pdf","S1MB Datasheet")</f>
        <v>S1MB Datasheet</v>
      </c>
      <c r="C62" t="s">
        <v>17</v>
      </c>
      <c r="D62">
        <v>10</v>
      </c>
      <c r="E62" t="s">
        <v>18</v>
      </c>
      <c r="F62" t="s">
        <v>19</v>
      </c>
      <c r="G62" t="s">
        <v>34</v>
      </c>
      <c r="H62" t="s">
        <v>21</v>
      </c>
      <c r="I62">
        <v>1</v>
      </c>
      <c r="J62">
        <v>30</v>
      </c>
      <c r="K62">
        <v>1000</v>
      </c>
      <c r="L62">
        <v>1.1</v>
      </c>
      <c r="M62">
        <v>1</v>
      </c>
      <c r="N62">
        <v>5</v>
      </c>
      <c r="O62">
        <v>1000</v>
      </c>
      <c r="P62">
        <v>1800</v>
      </c>
      <c r="Q62" t="s">
        <v>53</v>
      </c>
    </row>
    <row r="63" spans="1:17">
      <c r="A63" t="str">
        <f>Hyperlink("https://www.diodes.com/part/view/S1MB%28LS%29","S1MB(LS)")</f>
        <v>S1MB(LS)</v>
      </c>
      <c r="C63" t="s">
        <v>38</v>
      </c>
      <c r="D63">
        <v>10</v>
      </c>
      <c r="E63" t="s">
        <v>18</v>
      </c>
      <c r="F63" t="s">
        <v>19</v>
      </c>
      <c r="G63" t="s">
        <v>24</v>
      </c>
      <c r="H63" t="s">
        <v>21</v>
      </c>
      <c r="I63">
        <v>1</v>
      </c>
      <c r="J63">
        <v>30</v>
      </c>
      <c r="K63">
        <v>1000</v>
      </c>
      <c r="L63">
        <v>1.1</v>
      </c>
      <c r="M63">
        <v>1</v>
      </c>
      <c r="N63">
        <v>5</v>
      </c>
      <c r="O63">
        <v>1000</v>
      </c>
      <c r="P63">
        <v>1300</v>
      </c>
      <c r="Q63" t="s">
        <v>55</v>
      </c>
    </row>
    <row r="64" spans="1:17">
      <c r="A64" t="str">
        <f>Hyperlink("https://www.diodes.com/part/view/S1MDF","S1MDF")</f>
        <v>S1MDF</v>
      </c>
      <c r="B64" t="str">
        <f>Hyperlink("https://www.diodes.com/assets/Datasheets/S1MDF.pdf","S1MDF Datasheet")</f>
        <v>S1MDF Datasheet</v>
      </c>
      <c r="C64" t="s">
        <v>38</v>
      </c>
      <c r="D64">
        <v>6</v>
      </c>
      <c r="E64" t="s">
        <v>33</v>
      </c>
      <c r="F64" t="s">
        <v>19</v>
      </c>
      <c r="G64" t="s">
        <v>24</v>
      </c>
      <c r="H64" t="s">
        <v>21</v>
      </c>
      <c r="I64">
        <v>1</v>
      </c>
      <c r="J64">
        <v>30</v>
      </c>
      <c r="K64">
        <v>1000</v>
      </c>
      <c r="L64">
        <v>1.1</v>
      </c>
      <c r="M64">
        <v>1</v>
      </c>
      <c r="N64">
        <v>5</v>
      </c>
      <c r="O64">
        <v>1000</v>
      </c>
      <c r="P64">
        <v>1400</v>
      </c>
      <c r="Q64" t="s">
        <v>57</v>
      </c>
    </row>
    <row r="65" spans="1:17">
      <c r="A65" t="str">
        <f>Hyperlink("https://www.diodes.com/part/view/S1MDFQ","S1MDFQ")</f>
        <v>S1MDFQ</v>
      </c>
      <c r="B65" t="str">
        <f>Hyperlink("https://www.diodes.com/assets/Datasheets/S1MDFQ.pdf","S1MDFQ Datasheet")</f>
        <v>S1MDFQ Datasheet</v>
      </c>
      <c r="C65" t="s">
        <v>38</v>
      </c>
      <c r="D65">
        <v>6</v>
      </c>
      <c r="E65" t="s">
        <v>33</v>
      </c>
      <c r="F65" t="s">
        <v>47</v>
      </c>
      <c r="G65" t="s">
        <v>24</v>
      </c>
      <c r="H65" t="s">
        <v>21</v>
      </c>
      <c r="I65">
        <v>1</v>
      </c>
      <c r="J65">
        <v>30</v>
      </c>
      <c r="K65">
        <v>1000</v>
      </c>
      <c r="L65">
        <v>1.1</v>
      </c>
      <c r="M65">
        <v>1</v>
      </c>
      <c r="N65">
        <v>5</v>
      </c>
      <c r="O65">
        <v>1000</v>
      </c>
      <c r="P65">
        <v>1400</v>
      </c>
      <c r="Q65" t="s">
        <v>57</v>
      </c>
    </row>
    <row r="66" spans="1:17">
      <c r="A66" t="str">
        <f>Hyperlink("https://www.diodes.com/part/view/S1MN%28LS%29","S1MN(LS)")</f>
        <v>S1MN(LS)</v>
      </c>
      <c r="C66" t="s">
        <v>38</v>
      </c>
      <c r="D66">
        <v>15</v>
      </c>
      <c r="E66" t="s">
        <v>18</v>
      </c>
      <c r="F66" t="s">
        <v>19</v>
      </c>
      <c r="G66" t="s">
        <v>24</v>
      </c>
      <c r="H66" t="s">
        <v>21</v>
      </c>
      <c r="I66">
        <v>1</v>
      </c>
      <c r="J66">
        <v>30</v>
      </c>
      <c r="K66">
        <v>1000</v>
      </c>
      <c r="L66">
        <v>1.1</v>
      </c>
      <c r="M66">
        <v>1</v>
      </c>
      <c r="N66">
        <v>5</v>
      </c>
      <c r="O66">
        <v>1000</v>
      </c>
      <c r="P66">
        <v>1600</v>
      </c>
      <c r="Q66" t="s">
        <v>54</v>
      </c>
    </row>
    <row r="67" spans="1:17">
      <c r="A67" t="str">
        <f>Hyperlink("https://www.diodes.com/part/view/S1MSP1M","S1MSP1M")</f>
        <v>S1MSP1M</v>
      </c>
      <c r="B67" t="str">
        <f>Hyperlink("https://www.diodes.com/assets/Datasheets/S1MSP1M.pdf","S1MSP1M Datasheet")</f>
        <v>S1MSP1M Datasheet</v>
      </c>
      <c r="C67" t="s">
        <v>41</v>
      </c>
      <c r="D67">
        <v>4</v>
      </c>
      <c r="E67" t="s">
        <v>18</v>
      </c>
      <c r="F67" t="s">
        <v>19</v>
      </c>
      <c r="G67" t="s">
        <v>56</v>
      </c>
      <c r="H67" t="s">
        <v>21</v>
      </c>
      <c r="I67">
        <v>1</v>
      </c>
      <c r="J67">
        <v>25</v>
      </c>
      <c r="K67">
        <v>1000</v>
      </c>
      <c r="L67">
        <v>1.1</v>
      </c>
      <c r="M67">
        <v>1</v>
      </c>
      <c r="N67">
        <v>10</v>
      </c>
      <c r="O67">
        <v>800</v>
      </c>
      <c r="P67">
        <v>1200</v>
      </c>
      <c r="Q67" t="s">
        <v>37</v>
      </c>
    </row>
    <row r="68" spans="1:17">
      <c r="A68" t="str">
        <f>Hyperlink("https://www.diodes.com/part/view/S1MSWFM","S1MSWFM")</f>
        <v>S1MSWFM</v>
      </c>
      <c r="B68" t="str">
        <f>Hyperlink("https://www.diodes.com/assets/Datasheets/S1MSWFM.pdf","S1MSWFM Datasheet")</f>
        <v>S1MSWFM Datasheet</v>
      </c>
      <c r="C68" t="s">
        <v>41</v>
      </c>
      <c r="D68">
        <v>3</v>
      </c>
      <c r="E68" t="s">
        <v>33</v>
      </c>
      <c r="F68" t="s">
        <v>19</v>
      </c>
      <c r="G68" t="s">
        <v>56</v>
      </c>
      <c r="H68" t="s">
        <v>21</v>
      </c>
      <c r="I68">
        <v>1</v>
      </c>
      <c r="J68">
        <v>25</v>
      </c>
      <c r="K68">
        <v>1000</v>
      </c>
      <c r="L68">
        <v>1.1</v>
      </c>
      <c r="M68">
        <v>1</v>
      </c>
      <c r="N68">
        <v>10</v>
      </c>
      <c r="O68">
        <v>1000</v>
      </c>
      <c r="P68">
        <v>1200</v>
      </c>
      <c r="Q68" t="s">
        <v>58</v>
      </c>
    </row>
    <row r="69" spans="1:17">
      <c r="A69" t="str">
        <f>Hyperlink("https://www.diodes.com/part/view/S1MSWFMQ","S1MSWFMQ")</f>
        <v>S1MSWFMQ</v>
      </c>
      <c r="B69" t="str">
        <f>Hyperlink("https://www.diodes.com/assets/Datasheets/S1MSWFMQ.pdf","S1MSWFMQ Datasheet")</f>
        <v>S1MSWFMQ Datasheet</v>
      </c>
      <c r="C69" t="s">
        <v>41</v>
      </c>
      <c r="D69">
        <v>3</v>
      </c>
      <c r="E69" t="s">
        <v>33</v>
      </c>
      <c r="F69" t="s">
        <v>47</v>
      </c>
      <c r="G69" t="s">
        <v>56</v>
      </c>
      <c r="H69" t="s">
        <v>21</v>
      </c>
      <c r="I69">
        <v>1</v>
      </c>
      <c r="J69">
        <v>25</v>
      </c>
      <c r="K69">
        <v>1000</v>
      </c>
      <c r="L69">
        <v>1.1</v>
      </c>
      <c r="M69">
        <v>1</v>
      </c>
      <c r="N69">
        <v>10</v>
      </c>
      <c r="O69">
        <v>1000</v>
      </c>
      <c r="P69">
        <v>1200</v>
      </c>
      <c r="Q69" t="s">
        <v>58</v>
      </c>
    </row>
    <row r="70" spans="1:17">
      <c r="A70" t="str">
        <f>Hyperlink("https://www.diodes.com/part/view/S1MSWFQ","S1MSWFQ")</f>
        <v>S1MSWFQ</v>
      </c>
      <c r="B70" t="str">
        <f>Hyperlink("https://www.diodes.com/assets/Datasheets/S1MSWFQ.pdf","S1MSWFQ Datasheet")</f>
        <v>S1MSWFQ Datasheet</v>
      </c>
      <c r="C70" t="s">
        <v>59</v>
      </c>
      <c r="D70">
        <v>6</v>
      </c>
      <c r="E70" t="s">
        <v>33</v>
      </c>
      <c r="F70" t="s">
        <v>47</v>
      </c>
      <c r="G70" t="s">
        <v>34</v>
      </c>
      <c r="H70" t="s">
        <v>21</v>
      </c>
      <c r="I70">
        <v>1</v>
      </c>
      <c r="J70">
        <v>25</v>
      </c>
      <c r="K70">
        <v>1000</v>
      </c>
      <c r="L70">
        <v>1.1</v>
      </c>
      <c r="M70">
        <v>1</v>
      </c>
      <c r="N70">
        <v>10</v>
      </c>
      <c r="O70">
        <v>1000</v>
      </c>
      <c r="P70">
        <v>1000</v>
      </c>
      <c r="Q70" t="s">
        <v>58</v>
      </c>
    </row>
    <row r="71" spans="1:17">
      <c r="A71" t="str">
        <f>Hyperlink("https://www.diodes.com/part/view/S1MWFM","S1MWFM")</f>
        <v>S1MWFM</v>
      </c>
      <c r="B71" t="str">
        <f>Hyperlink("https://www.diodes.com/assets/Datasheets/S1MWFM.pdf","S1MWFM Datasheet")</f>
        <v>S1MWFM Datasheet</v>
      </c>
      <c r="C71" t="s">
        <v>41</v>
      </c>
      <c r="D71">
        <v>7</v>
      </c>
      <c r="E71" t="s">
        <v>18</v>
      </c>
      <c r="F71" t="s">
        <v>19</v>
      </c>
      <c r="G71" t="s">
        <v>56</v>
      </c>
      <c r="H71" t="s">
        <v>21</v>
      </c>
      <c r="I71">
        <v>1</v>
      </c>
      <c r="J71">
        <v>30</v>
      </c>
      <c r="K71">
        <v>1000</v>
      </c>
      <c r="L71">
        <v>1.1</v>
      </c>
      <c r="M71">
        <v>1</v>
      </c>
      <c r="N71">
        <v>5</v>
      </c>
      <c r="O71">
        <v>1000</v>
      </c>
      <c r="P71">
        <v>1500</v>
      </c>
      <c r="Q71" t="s">
        <v>58</v>
      </c>
    </row>
    <row r="72" spans="1:17">
      <c r="A72" t="str">
        <f>Hyperlink("https://www.diodes.com/part/view/S1N","S1N")</f>
        <v>S1N</v>
      </c>
      <c r="B72" t="str">
        <f>Hyperlink("https://www.diodes.com/assets/Datasheets/S1N.pdf","S1N Datasheet")</f>
        <v>S1N Datasheet</v>
      </c>
      <c r="C72" t="s">
        <v>38</v>
      </c>
      <c r="D72">
        <v>6</v>
      </c>
      <c r="E72" t="s">
        <v>18</v>
      </c>
      <c r="F72" t="s">
        <v>19</v>
      </c>
      <c r="G72" t="s">
        <v>34</v>
      </c>
      <c r="H72" t="s">
        <v>21</v>
      </c>
      <c r="I72">
        <v>1</v>
      </c>
      <c r="J72">
        <v>30</v>
      </c>
      <c r="K72">
        <v>1200</v>
      </c>
      <c r="L72">
        <v>1.1</v>
      </c>
      <c r="M72">
        <v>1</v>
      </c>
      <c r="N72">
        <v>5</v>
      </c>
      <c r="O72">
        <v>1200</v>
      </c>
      <c r="P72" t="s">
        <v>36</v>
      </c>
      <c r="Q72" t="s">
        <v>52</v>
      </c>
    </row>
    <row r="73" spans="1:17">
      <c r="A73" t="str">
        <f>Hyperlink("https://www.diodes.com/part/view/S1V","S1V")</f>
        <v>S1V</v>
      </c>
      <c r="B73" t="str">
        <f>Hyperlink("https://www.diodes.com/assets/Datasheets/S1V.pdf","S1V Datasheet")</f>
        <v>S1V Datasheet</v>
      </c>
      <c r="C73" t="s">
        <v>38</v>
      </c>
      <c r="D73">
        <v>13</v>
      </c>
      <c r="E73" t="s">
        <v>18</v>
      </c>
      <c r="F73" t="s">
        <v>19</v>
      </c>
      <c r="G73" t="s">
        <v>34</v>
      </c>
      <c r="H73" t="s">
        <v>21</v>
      </c>
      <c r="I73">
        <v>1</v>
      </c>
      <c r="J73">
        <v>30</v>
      </c>
      <c r="K73">
        <v>2000</v>
      </c>
      <c r="L73">
        <v>1.3</v>
      </c>
      <c r="M73">
        <v>1</v>
      </c>
      <c r="N73">
        <v>5</v>
      </c>
      <c r="O73">
        <v>2000</v>
      </c>
      <c r="P73" t="s">
        <v>36</v>
      </c>
      <c r="Q73" t="s">
        <v>52</v>
      </c>
    </row>
    <row r="74" spans="1:17">
      <c r="A74" t="str">
        <f>Hyperlink("https://www.diodes.com/part/view/S2A","S2A")</f>
        <v>S2A</v>
      </c>
      <c r="B74" t="str">
        <f>Hyperlink("https://www.diodes.com/assets/Datasheets/ds16004.pdf","S2A Datasheet")</f>
        <v>S2A Datasheet</v>
      </c>
      <c r="C74" t="s">
        <v>17</v>
      </c>
      <c r="D74">
        <v>20</v>
      </c>
      <c r="E74" t="s">
        <v>18</v>
      </c>
      <c r="F74" t="s">
        <v>19</v>
      </c>
      <c r="G74" t="s">
        <v>60</v>
      </c>
      <c r="H74" t="s">
        <v>21</v>
      </c>
      <c r="I74">
        <v>1.5</v>
      </c>
      <c r="J74">
        <v>50</v>
      </c>
      <c r="K74">
        <v>50</v>
      </c>
      <c r="L74">
        <v>1.15</v>
      </c>
      <c r="M74">
        <v>1.5</v>
      </c>
      <c r="N74">
        <v>5</v>
      </c>
      <c r="O74">
        <v>50</v>
      </c>
      <c r="P74" t="s">
        <v>36</v>
      </c>
      <c r="Q74" t="s">
        <v>53</v>
      </c>
    </row>
    <row r="75" spans="1:17">
      <c r="A75" t="str">
        <f>Hyperlink("https://www.diodes.com/part/view/S2AA","S2AA")</f>
        <v>S2AA</v>
      </c>
      <c r="B75" t="str">
        <f>Hyperlink("https://www.diodes.com/assets/Datasheets/ds16004.pdf","S2AA Datasheet")</f>
        <v>S2AA Datasheet</v>
      </c>
      <c r="C75" t="s">
        <v>17</v>
      </c>
      <c r="D75">
        <v>20</v>
      </c>
      <c r="E75" t="s">
        <v>18</v>
      </c>
      <c r="F75" t="s">
        <v>19</v>
      </c>
      <c r="G75" t="s">
        <v>60</v>
      </c>
      <c r="H75" t="s">
        <v>21</v>
      </c>
      <c r="I75">
        <v>1.5</v>
      </c>
      <c r="J75">
        <v>50</v>
      </c>
      <c r="K75">
        <v>50</v>
      </c>
      <c r="L75">
        <v>1.15</v>
      </c>
      <c r="M75">
        <v>1.5</v>
      </c>
      <c r="N75">
        <v>5</v>
      </c>
      <c r="O75">
        <v>50</v>
      </c>
      <c r="P75" t="s">
        <v>36</v>
      </c>
      <c r="Q75" t="s">
        <v>52</v>
      </c>
    </row>
    <row r="76" spans="1:17">
      <c r="A76" t="str">
        <f>Hyperlink("https://www.diodes.com/part/view/S2B","S2B")</f>
        <v>S2B</v>
      </c>
      <c r="B76" t="str">
        <f>Hyperlink("https://www.diodes.com/assets/Datasheets/ds16004.pdf","S2B Datasheet")</f>
        <v>S2B Datasheet</v>
      </c>
      <c r="C76" t="s">
        <v>17</v>
      </c>
      <c r="D76">
        <v>20</v>
      </c>
      <c r="E76" t="s">
        <v>18</v>
      </c>
      <c r="F76" t="s">
        <v>19</v>
      </c>
      <c r="G76" t="s">
        <v>60</v>
      </c>
      <c r="H76" t="s">
        <v>21</v>
      </c>
      <c r="I76">
        <v>1.5</v>
      </c>
      <c r="J76">
        <v>50</v>
      </c>
      <c r="K76">
        <v>100</v>
      </c>
      <c r="L76">
        <v>1.15</v>
      </c>
      <c r="M76">
        <v>1.5</v>
      </c>
      <c r="N76">
        <v>5</v>
      </c>
      <c r="O76">
        <v>100</v>
      </c>
      <c r="P76" t="s">
        <v>36</v>
      </c>
      <c r="Q76" t="s">
        <v>53</v>
      </c>
    </row>
    <row r="77" spans="1:17">
      <c r="A77" t="str">
        <f>Hyperlink("https://www.diodes.com/part/view/S2BA","S2BA")</f>
        <v>S2BA</v>
      </c>
      <c r="B77" t="str">
        <f>Hyperlink("https://www.diodes.com/assets/Datasheets/ds16004.pdf","S2BA Datasheet")</f>
        <v>S2BA Datasheet</v>
      </c>
      <c r="C77" t="s">
        <v>17</v>
      </c>
      <c r="D77">
        <v>20</v>
      </c>
      <c r="E77" t="s">
        <v>18</v>
      </c>
      <c r="F77" t="s">
        <v>19</v>
      </c>
      <c r="G77" t="s">
        <v>60</v>
      </c>
      <c r="H77" t="s">
        <v>21</v>
      </c>
      <c r="I77">
        <v>1.5</v>
      </c>
      <c r="J77">
        <v>50</v>
      </c>
      <c r="K77">
        <v>100</v>
      </c>
      <c r="L77">
        <v>1.15</v>
      </c>
      <c r="M77">
        <v>1.5</v>
      </c>
      <c r="N77">
        <v>5</v>
      </c>
      <c r="O77">
        <v>100</v>
      </c>
      <c r="P77" t="s">
        <v>36</v>
      </c>
      <c r="Q77" t="s">
        <v>52</v>
      </c>
    </row>
    <row r="78" spans="1:17">
      <c r="A78" t="str">
        <f>Hyperlink("https://www.diodes.com/part/view/S2D","S2D")</f>
        <v>S2D</v>
      </c>
      <c r="B78" t="str">
        <f>Hyperlink("https://www.diodes.com/assets/Datasheets/ds16004.pdf","S2D Datasheet")</f>
        <v>S2D Datasheet</v>
      </c>
      <c r="C78" t="s">
        <v>17</v>
      </c>
      <c r="D78">
        <v>20</v>
      </c>
      <c r="E78" t="s">
        <v>18</v>
      </c>
      <c r="F78" t="s">
        <v>19</v>
      </c>
      <c r="G78" t="s">
        <v>60</v>
      </c>
      <c r="H78" t="s">
        <v>21</v>
      </c>
      <c r="I78">
        <v>1.5</v>
      </c>
      <c r="J78">
        <v>50</v>
      </c>
      <c r="K78">
        <v>200</v>
      </c>
      <c r="L78">
        <v>1.15</v>
      </c>
      <c r="M78">
        <v>1.5</v>
      </c>
      <c r="N78">
        <v>5</v>
      </c>
      <c r="O78">
        <v>200</v>
      </c>
      <c r="P78" t="s">
        <v>36</v>
      </c>
      <c r="Q78" t="s">
        <v>53</v>
      </c>
    </row>
    <row r="79" spans="1:17">
      <c r="A79" t="str">
        <f>Hyperlink("https://www.diodes.com/part/view/S2DA","S2DA")</f>
        <v>S2DA</v>
      </c>
      <c r="B79" t="str">
        <f>Hyperlink("https://www.diodes.com/assets/Datasheets/ds16004.pdf","S2DA Datasheet")</f>
        <v>S2DA Datasheet</v>
      </c>
      <c r="C79" t="s">
        <v>17</v>
      </c>
      <c r="D79">
        <v>20</v>
      </c>
      <c r="E79" t="s">
        <v>18</v>
      </c>
      <c r="F79" t="s">
        <v>19</v>
      </c>
      <c r="G79" t="s">
        <v>60</v>
      </c>
      <c r="H79" t="s">
        <v>21</v>
      </c>
      <c r="I79">
        <v>1.5</v>
      </c>
      <c r="J79">
        <v>50</v>
      </c>
      <c r="K79">
        <v>200</v>
      </c>
      <c r="L79">
        <v>1.15</v>
      </c>
      <c r="M79">
        <v>1.5</v>
      </c>
      <c r="N79">
        <v>5</v>
      </c>
      <c r="O79">
        <v>200</v>
      </c>
      <c r="P79" t="s">
        <v>36</v>
      </c>
      <c r="Q79" t="s">
        <v>52</v>
      </c>
    </row>
    <row r="80" spans="1:17">
      <c r="A80" t="str">
        <f>Hyperlink("https://www.diodes.com/part/view/S2G","S2G")</f>
        <v>S2G</v>
      </c>
      <c r="B80" t="str">
        <f>Hyperlink("https://www.diodes.com/assets/Datasheets/ds16004.pdf","S2G Datasheet")</f>
        <v>S2G Datasheet</v>
      </c>
      <c r="C80" t="s">
        <v>17</v>
      </c>
      <c r="D80">
        <v>20</v>
      </c>
      <c r="E80" t="s">
        <v>18</v>
      </c>
      <c r="F80" t="s">
        <v>19</v>
      </c>
      <c r="G80" t="s">
        <v>60</v>
      </c>
      <c r="H80" t="s">
        <v>21</v>
      </c>
      <c r="I80">
        <v>1.5</v>
      </c>
      <c r="J80">
        <v>50</v>
      </c>
      <c r="K80">
        <v>400</v>
      </c>
      <c r="L80">
        <v>1.15</v>
      </c>
      <c r="M80">
        <v>1.5</v>
      </c>
      <c r="N80">
        <v>5</v>
      </c>
      <c r="O80">
        <v>400</v>
      </c>
      <c r="P80" t="s">
        <v>36</v>
      </c>
      <c r="Q80" t="s">
        <v>53</v>
      </c>
    </row>
    <row r="81" spans="1:17">
      <c r="A81" t="str">
        <f>Hyperlink("https://www.diodes.com/part/view/S2GA","S2GA")</f>
        <v>S2GA</v>
      </c>
      <c r="B81" t="str">
        <f>Hyperlink("https://www.diodes.com/assets/Datasheets/ds16004.pdf","S2GA Datasheet")</f>
        <v>S2GA Datasheet</v>
      </c>
      <c r="C81" t="s">
        <v>17</v>
      </c>
      <c r="D81">
        <v>20</v>
      </c>
      <c r="E81" t="s">
        <v>18</v>
      </c>
      <c r="F81" t="s">
        <v>19</v>
      </c>
      <c r="G81" t="s">
        <v>60</v>
      </c>
      <c r="H81" t="s">
        <v>21</v>
      </c>
      <c r="I81">
        <v>1.5</v>
      </c>
      <c r="J81">
        <v>50</v>
      </c>
      <c r="K81">
        <v>400</v>
      </c>
      <c r="L81">
        <v>1.15</v>
      </c>
      <c r="M81">
        <v>1.5</v>
      </c>
      <c r="N81">
        <v>5</v>
      </c>
      <c r="O81">
        <v>400</v>
      </c>
      <c r="P81" t="s">
        <v>36</v>
      </c>
      <c r="Q81" t="s">
        <v>52</v>
      </c>
    </row>
    <row r="82" spans="1:17">
      <c r="A82" t="str">
        <f>Hyperlink("https://www.diodes.com/part/view/S2J","S2J")</f>
        <v>S2J</v>
      </c>
      <c r="B82" t="str">
        <f>Hyperlink("https://www.diodes.com/assets/Datasheets/ds16004.pdf","S2J Datasheet")</f>
        <v>S2J Datasheet</v>
      </c>
      <c r="C82" t="s">
        <v>17</v>
      </c>
      <c r="D82">
        <v>20</v>
      </c>
      <c r="E82" t="s">
        <v>18</v>
      </c>
      <c r="F82" t="s">
        <v>19</v>
      </c>
      <c r="G82" t="s">
        <v>60</v>
      </c>
      <c r="H82" t="s">
        <v>21</v>
      </c>
      <c r="I82">
        <v>1.5</v>
      </c>
      <c r="J82">
        <v>50</v>
      </c>
      <c r="K82">
        <v>600</v>
      </c>
      <c r="L82">
        <v>1.15</v>
      </c>
      <c r="M82">
        <v>1.5</v>
      </c>
      <c r="N82">
        <v>5</v>
      </c>
      <c r="O82">
        <v>600</v>
      </c>
      <c r="P82" t="s">
        <v>36</v>
      </c>
      <c r="Q82" t="s">
        <v>53</v>
      </c>
    </row>
    <row r="83" spans="1:17">
      <c r="A83" t="str">
        <f>Hyperlink("https://www.diodes.com/part/view/S2J%28LS%29","S2J(LS)")</f>
        <v>S2J(LS)</v>
      </c>
      <c r="C83" t="s">
        <v>60</v>
      </c>
      <c r="E83" t="s">
        <v>18</v>
      </c>
      <c r="F83" t="s">
        <v>19</v>
      </c>
      <c r="G83" t="s">
        <v>24</v>
      </c>
      <c r="H83" t="s">
        <v>21</v>
      </c>
      <c r="I83">
        <v>1.5</v>
      </c>
      <c r="J83">
        <v>50</v>
      </c>
      <c r="K83">
        <v>600</v>
      </c>
      <c r="L83">
        <v>1.15</v>
      </c>
      <c r="M83">
        <v>1.5</v>
      </c>
      <c r="N83">
        <v>5</v>
      </c>
      <c r="O83">
        <v>600</v>
      </c>
      <c r="Q83" t="s">
        <v>55</v>
      </c>
    </row>
    <row r="84" spans="1:17">
      <c r="A84" t="str">
        <f>Hyperlink("https://www.diodes.com/part/view/S2JA","S2JA")</f>
        <v>S2JA</v>
      </c>
      <c r="B84" t="str">
        <f>Hyperlink("https://www.diodes.com/assets/Datasheets/ds16004.pdf","S2JA Datasheet")</f>
        <v>S2JA Datasheet</v>
      </c>
      <c r="C84" t="s">
        <v>17</v>
      </c>
      <c r="D84">
        <v>20</v>
      </c>
      <c r="E84" t="s">
        <v>18</v>
      </c>
      <c r="F84" t="s">
        <v>19</v>
      </c>
      <c r="G84" t="s">
        <v>60</v>
      </c>
      <c r="H84" t="s">
        <v>21</v>
      </c>
      <c r="I84">
        <v>1.5</v>
      </c>
      <c r="J84">
        <v>50</v>
      </c>
      <c r="K84">
        <v>600</v>
      </c>
      <c r="L84">
        <v>1.15</v>
      </c>
      <c r="M84">
        <v>1.5</v>
      </c>
      <c r="N84">
        <v>5</v>
      </c>
      <c r="O84">
        <v>600</v>
      </c>
      <c r="P84" t="s">
        <v>36</v>
      </c>
      <c r="Q84" t="s">
        <v>52</v>
      </c>
    </row>
    <row r="85" spans="1:17">
      <c r="A85" t="str">
        <f>Hyperlink("https://www.diodes.com/part/view/S2JA%28LS%29","S2JA(LS)")</f>
        <v>S2JA(LS)</v>
      </c>
      <c r="C85" t="s">
        <v>60</v>
      </c>
      <c r="D85">
        <v>20</v>
      </c>
      <c r="E85" t="s">
        <v>18</v>
      </c>
      <c r="F85" t="s">
        <v>19</v>
      </c>
      <c r="G85" t="s">
        <v>24</v>
      </c>
      <c r="H85" t="s">
        <v>21</v>
      </c>
      <c r="I85">
        <v>1.5</v>
      </c>
      <c r="J85">
        <v>50</v>
      </c>
      <c r="K85">
        <v>600</v>
      </c>
      <c r="L85">
        <v>1.15</v>
      </c>
      <c r="M85">
        <v>1.5</v>
      </c>
      <c r="N85">
        <v>5</v>
      </c>
      <c r="O85">
        <v>600</v>
      </c>
      <c r="P85">
        <v>1500</v>
      </c>
      <c r="Q85" t="s">
        <v>54</v>
      </c>
    </row>
    <row r="86" spans="1:17">
      <c r="A86" t="str">
        <f>Hyperlink("https://www.diodes.com/part/view/S2JH%28LS%29","S2JH(LS)")</f>
        <v>S2JH(LS)</v>
      </c>
      <c r="B86" t="str">
        <f>Hyperlink("https://www.diodes.com/assets/Datasheets/S2JH-S2MH_LS.pdf","S2JH-S2MH(LS) Datasheet")</f>
        <v>S2JH-S2MH(LS) Datasheet</v>
      </c>
      <c r="C86" t="s">
        <v>42</v>
      </c>
      <c r="D86">
        <v>10</v>
      </c>
      <c r="E86" t="s">
        <v>18</v>
      </c>
      <c r="F86" t="s">
        <v>19</v>
      </c>
      <c r="G86" t="s">
        <v>24</v>
      </c>
      <c r="H86" t="s">
        <v>21</v>
      </c>
      <c r="I86">
        <v>2</v>
      </c>
      <c r="J86">
        <v>50</v>
      </c>
      <c r="K86">
        <v>600</v>
      </c>
      <c r="L86">
        <v>1.15</v>
      </c>
      <c r="M86">
        <v>2</v>
      </c>
      <c r="N86">
        <v>5</v>
      </c>
      <c r="O86">
        <v>600</v>
      </c>
      <c r="Q86" t="s">
        <v>55</v>
      </c>
    </row>
    <row r="87" spans="1:17">
      <c r="A87" t="str">
        <f>Hyperlink("https://www.diodes.com/part/view/S2JHA%28LS%29","S2JHA(LS)")</f>
        <v>S2JHA(LS)</v>
      </c>
      <c r="C87" t="s">
        <v>42</v>
      </c>
      <c r="E87" t="s">
        <v>18</v>
      </c>
      <c r="F87" t="s">
        <v>19</v>
      </c>
      <c r="G87" t="s">
        <v>24</v>
      </c>
      <c r="H87" t="s">
        <v>21</v>
      </c>
      <c r="I87">
        <v>2</v>
      </c>
      <c r="J87">
        <v>50</v>
      </c>
      <c r="K87">
        <v>600</v>
      </c>
      <c r="L87">
        <v>1.15</v>
      </c>
      <c r="M87">
        <v>2</v>
      </c>
      <c r="N87">
        <v>5</v>
      </c>
      <c r="O87">
        <v>600</v>
      </c>
      <c r="Q87" t="s">
        <v>54</v>
      </c>
    </row>
    <row r="88" spans="1:17">
      <c r="A88" t="str">
        <f>Hyperlink("https://www.diodes.com/part/view/S2K","S2K")</f>
        <v>S2K</v>
      </c>
      <c r="B88" t="str">
        <f>Hyperlink("https://www.diodes.com/assets/Datasheets/ds16004.pdf","S2K Datasheet")</f>
        <v>S2K Datasheet</v>
      </c>
      <c r="C88" t="s">
        <v>17</v>
      </c>
      <c r="D88">
        <v>20</v>
      </c>
      <c r="E88" t="s">
        <v>18</v>
      </c>
      <c r="F88" t="s">
        <v>19</v>
      </c>
      <c r="G88" t="s">
        <v>60</v>
      </c>
      <c r="H88" t="s">
        <v>21</v>
      </c>
      <c r="I88">
        <v>1.5</v>
      </c>
      <c r="J88">
        <v>50</v>
      </c>
      <c r="K88">
        <v>800</v>
      </c>
      <c r="L88">
        <v>1.15</v>
      </c>
      <c r="M88">
        <v>1.5</v>
      </c>
      <c r="N88">
        <v>5</v>
      </c>
      <c r="O88">
        <v>800</v>
      </c>
      <c r="P88" t="s">
        <v>36</v>
      </c>
      <c r="Q88" t="s">
        <v>53</v>
      </c>
    </row>
    <row r="89" spans="1:17">
      <c r="A89" t="str">
        <f>Hyperlink("https://www.diodes.com/part/view/S2K%28LS%29","S2K(LS)")</f>
        <v>S2K(LS)</v>
      </c>
      <c r="C89" t="s">
        <v>60</v>
      </c>
      <c r="E89" t="s">
        <v>18</v>
      </c>
      <c r="F89" t="s">
        <v>19</v>
      </c>
      <c r="G89" t="s">
        <v>24</v>
      </c>
      <c r="H89" t="s">
        <v>21</v>
      </c>
      <c r="I89">
        <v>1.5</v>
      </c>
      <c r="J89">
        <v>50</v>
      </c>
      <c r="K89">
        <v>800</v>
      </c>
      <c r="L89">
        <v>1.15</v>
      </c>
      <c r="M89">
        <v>1.5</v>
      </c>
      <c r="N89">
        <v>5</v>
      </c>
      <c r="O89">
        <v>800</v>
      </c>
      <c r="Q89" t="s">
        <v>55</v>
      </c>
    </row>
    <row r="90" spans="1:17">
      <c r="A90" t="str">
        <f>Hyperlink("https://www.diodes.com/part/view/S2KA","S2KA")</f>
        <v>S2KA</v>
      </c>
      <c r="B90" t="str">
        <f>Hyperlink("https://www.diodes.com/assets/Datasheets/ds16004.pdf","S2KA Datasheet")</f>
        <v>S2KA Datasheet</v>
      </c>
      <c r="C90" t="s">
        <v>17</v>
      </c>
      <c r="D90">
        <v>20</v>
      </c>
      <c r="E90" t="s">
        <v>18</v>
      </c>
      <c r="F90" t="s">
        <v>19</v>
      </c>
      <c r="G90" t="s">
        <v>60</v>
      </c>
      <c r="H90" t="s">
        <v>21</v>
      </c>
      <c r="I90">
        <v>1.5</v>
      </c>
      <c r="J90">
        <v>50</v>
      </c>
      <c r="K90">
        <v>800</v>
      </c>
      <c r="L90">
        <v>1.15</v>
      </c>
      <c r="M90">
        <v>1.5</v>
      </c>
      <c r="N90">
        <v>5</v>
      </c>
      <c r="O90">
        <v>800</v>
      </c>
      <c r="P90" t="s">
        <v>36</v>
      </c>
      <c r="Q90" t="s">
        <v>52</v>
      </c>
    </row>
    <row r="91" spans="1:17">
      <c r="A91" t="str">
        <f>Hyperlink("https://www.diodes.com/part/view/S2KDF","S2KDF")</f>
        <v>S2KDF</v>
      </c>
      <c r="B91" t="str">
        <f>Hyperlink("https://www.diodes.com/assets/Datasheets/S2KDF.pdf","S2KDF Datasheet")</f>
        <v>S2KDF Datasheet</v>
      </c>
      <c r="C91" t="s">
        <v>42</v>
      </c>
      <c r="D91">
        <v>8</v>
      </c>
      <c r="E91" t="s">
        <v>33</v>
      </c>
      <c r="F91" t="s">
        <v>19</v>
      </c>
      <c r="G91" t="s">
        <v>24</v>
      </c>
      <c r="H91" t="s">
        <v>21</v>
      </c>
      <c r="I91">
        <v>2</v>
      </c>
      <c r="J91">
        <v>55</v>
      </c>
      <c r="K91">
        <v>800</v>
      </c>
      <c r="L91">
        <v>1.1</v>
      </c>
      <c r="M91">
        <v>2</v>
      </c>
      <c r="N91">
        <v>5</v>
      </c>
      <c r="O91">
        <v>800</v>
      </c>
      <c r="P91">
        <v>1400</v>
      </c>
      <c r="Q91" t="s">
        <v>57</v>
      </c>
    </row>
    <row r="92" spans="1:17">
      <c r="A92" t="str">
        <f>Hyperlink("https://www.diodes.com/part/view/S2KDFQ","S2KDFQ")</f>
        <v>S2KDFQ</v>
      </c>
      <c r="B92" t="str">
        <f>Hyperlink("https://www.diodes.com/assets/Datasheets/S2KDFQ.pdf","S2KDFQ Datasheet")</f>
        <v>S2KDFQ Datasheet</v>
      </c>
      <c r="C92" t="s">
        <v>42</v>
      </c>
      <c r="D92">
        <v>8</v>
      </c>
      <c r="E92" t="s">
        <v>33</v>
      </c>
      <c r="F92" t="s">
        <v>47</v>
      </c>
      <c r="G92" t="s">
        <v>42</v>
      </c>
      <c r="H92" t="s">
        <v>21</v>
      </c>
      <c r="I92">
        <v>2</v>
      </c>
      <c r="J92">
        <v>55</v>
      </c>
      <c r="K92">
        <v>800</v>
      </c>
      <c r="L92">
        <v>1.1</v>
      </c>
      <c r="M92">
        <v>2</v>
      </c>
      <c r="N92">
        <v>5</v>
      </c>
      <c r="O92">
        <v>800</v>
      </c>
      <c r="P92">
        <v>1400</v>
      </c>
      <c r="Q92" t="s">
        <v>57</v>
      </c>
    </row>
    <row r="93" spans="1:17">
      <c r="A93" t="str">
        <f>Hyperlink("https://www.diodes.com/part/view/S2KHA%28LS%29","S2KHA(LS)")</f>
        <v>S2KHA(LS)</v>
      </c>
      <c r="C93" t="s">
        <v>42</v>
      </c>
      <c r="E93" t="s">
        <v>18</v>
      </c>
      <c r="F93" t="s">
        <v>19</v>
      </c>
      <c r="G93" t="s">
        <v>24</v>
      </c>
      <c r="H93" t="s">
        <v>21</v>
      </c>
      <c r="I93">
        <v>2</v>
      </c>
      <c r="J93">
        <v>50</v>
      </c>
      <c r="K93">
        <v>800</v>
      </c>
      <c r="L93">
        <v>1.15</v>
      </c>
      <c r="M93">
        <v>2</v>
      </c>
      <c r="N93">
        <v>5</v>
      </c>
      <c r="O93">
        <v>800</v>
      </c>
      <c r="Q93" t="s">
        <v>54</v>
      </c>
    </row>
    <row r="94" spans="1:17">
      <c r="A94" t="str">
        <f>Hyperlink("https://www.diodes.com/part/view/S2M","S2M")</f>
        <v>S2M</v>
      </c>
      <c r="B94" t="str">
        <f>Hyperlink("https://www.diodes.com/assets/Datasheets/ds16004.pdf","S2M Datasheet")</f>
        <v>S2M Datasheet</v>
      </c>
      <c r="C94" t="s">
        <v>17</v>
      </c>
      <c r="D94">
        <v>20</v>
      </c>
      <c r="E94" t="s">
        <v>18</v>
      </c>
      <c r="F94" t="s">
        <v>19</v>
      </c>
      <c r="G94" t="s">
        <v>60</v>
      </c>
      <c r="H94" t="s">
        <v>21</v>
      </c>
      <c r="I94">
        <v>1.5</v>
      </c>
      <c r="J94">
        <v>50</v>
      </c>
      <c r="K94">
        <v>1000</v>
      </c>
      <c r="L94">
        <v>1.15</v>
      </c>
      <c r="M94">
        <v>1.5</v>
      </c>
      <c r="N94">
        <v>5</v>
      </c>
      <c r="O94">
        <v>1000</v>
      </c>
      <c r="P94" t="s">
        <v>36</v>
      </c>
      <c r="Q94" t="s">
        <v>53</v>
      </c>
    </row>
    <row r="95" spans="1:17">
      <c r="A95" t="str">
        <f>Hyperlink("https://www.diodes.com/part/view/S2M%28LS%29","S2M(LS)")</f>
        <v>S2M(LS)</v>
      </c>
      <c r="C95" t="s">
        <v>60</v>
      </c>
      <c r="E95" t="s">
        <v>18</v>
      </c>
      <c r="F95" t="s">
        <v>19</v>
      </c>
      <c r="G95" t="s">
        <v>24</v>
      </c>
      <c r="H95" t="s">
        <v>21</v>
      </c>
      <c r="I95">
        <v>1.5</v>
      </c>
      <c r="J95">
        <v>50</v>
      </c>
      <c r="K95">
        <v>1000</v>
      </c>
      <c r="L95">
        <v>1.15</v>
      </c>
      <c r="M95">
        <v>1.5</v>
      </c>
      <c r="N95">
        <v>5</v>
      </c>
      <c r="O95">
        <v>1000</v>
      </c>
      <c r="Q95" t="s">
        <v>55</v>
      </c>
    </row>
    <row r="96" spans="1:17">
      <c r="A96" t="str">
        <f>Hyperlink("https://www.diodes.com/part/view/S2MA","S2MA")</f>
        <v>S2MA</v>
      </c>
      <c r="B96" t="str">
        <f>Hyperlink("https://www.diodes.com/assets/Datasheets/ds16004.pdf","S2MA Datasheet")</f>
        <v>S2MA Datasheet</v>
      </c>
      <c r="C96" t="s">
        <v>17</v>
      </c>
      <c r="D96">
        <v>20</v>
      </c>
      <c r="E96" t="s">
        <v>18</v>
      </c>
      <c r="F96" t="s">
        <v>19</v>
      </c>
      <c r="G96" t="s">
        <v>60</v>
      </c>
      <c r="H96" t="s">
        <v>21</v>
      </c>
      <c r="I96">
        <v>1.5</v>
      </c>
      <c r="J96">
        <v>50</v>
      </c>
      <c r="K96">
        <v>1000</v>
      </c>
      <c r="L96">
        <v>1.15</v>
      </c>
      <c r="M96">
        <v>1.5</v>
      </c>
      <c r="N96">
        <v>5</v>
      </c>
      <c r="O96">
        <v>1000</v>
      </c>
      <c r="P96" t="s">
        <v>36</v>
      </c>
      <c r="Q96" t="s">
        <v>52</v>
      </c>
    </row>
    <row r="97" spans="1:17">
      <c r="A97" t="str">
        <f>Hyperlink("https://www.diodes.com/part/view/S2MA%28LS%29","S2MA(LS)")</f>
        <v>S2MA(LS)</v>
      </c>
      <c r="C97" t="s">
        <v>60</v>
      </c>
      <c r="D97">
        <v>20</v>
      </c>
      <c r="E97" t="s">
        <v>18</v>
      </c>
      <c r="F97" t="s">
        <v>19</v>
      </c>
      <c r="G97" t="s">
        <v>24</v>
      </c>
      <c r="H97" t="s">
        <v>21</v>
      </c>
      <c r="I97">
        <v>1.5</v>
      </c>
      <c r="J97">
        <v>50</v>
      </c>
      <c r="K97">
        <v>1000</v>
      </c>
      <c r="L97">
        <v>1.15</v>
      </c>
      <c r="M97">
        <v>1.5</v>
      </c>
      <c r="N97">
        <v>5</v>
      </c>
      <c r="O97">
        <v>1000</v>
      </c>
      <c r="P97">
        <v>1500</v>
      </c>
      <c r="Q97" t="s">
        <v>54</v>
      </c>
    </row>
    <row r="98" spans="1:17">
      <c r="A98" t="str">
        <f>Hyperlink("https://www.diodes.com/part/view/S2MH%28LS%29","S2MH(LS)")</f>
        <v>S2MH(LS)</v>
      </c>
      <c r="B98" t="str">
        <f>Hyperlink("https://www.diodes.com/assets/Datasheets/S2JH-S2MH_LS.pdf","S2JH-S2MH(LS) Datasheet")</f>
        <v>S2JH-S2MH(LS) Datasheet</v>
      </c>
      <c r="C98" t="s">
        <v>42</v>
      </c>
      <c r="D98">
        <v>10</v>
      </c>
      <c r="E98" t="s">
        <v>18</v>
      </c>
      <c r="F98" t="s">
        <v>19</v>
      </c>
      <c r="G98" t="s">
        <v>24</v>
      </c>
      <c r="H98" t="s">
        <v>21</v>
      </c>
      <c r="I98">
        <v>2</v>
      </c>
      <c r="J98">
        <v>50</v>
      </c>
      <c r="K98">
        <v>1000</v>
      </c>
      <c r="L98">
        <v>1.15</v>
      </c>
      <c r="M98">
        <v>2</v>
      </c>
      <c r="N98">
        <v>5</v>
      </c>
      <c r="O98">
        <v>1000</v>
      </c>
      <c r="Q98" t="s">
        <v>55</v>
      </c>
    </row>
    <row r="99" spans="1:17">
      <c r="A99" t="str">
        <f>Hyperlink("https://www.diodes.com/part/view/S2MHA%28LS%29","S2MHA(LS)")</f>
        <v>S2MHA(LS)</v>
      </c>
      <c r="C99" t="s">
        <v>42</v>
      </c>
      <c r="E99" t="s">
        <v>18</v>
      </c>
      <c r="F99" t="s">
        <v>19</v>
      </c>
      <c r="G99" t="s">
        <v>24</v>
      </c>
      <c r="H99" t="s">
        <v>21</v>
      </c>
      <c r="I99">
        <v>2</v>
      </c>
      <c r="J99">
        <v>50</v>
      </c>
      <c r="K99">
        <v>1000</v>
      </c>
      <c r="L99">
        <v>1.15</v>
      </c>
      <c r="M99">
        <v>2</v>
      </c>
      <c r="N99">
        <v>5</v>
      </c>
      <c r="O99">
        <v>1000</v>
      </c>
      <c r="Q99" t="s">
        <v>54</v>
      </c>
    </row>
    <row r="100" spans="1:17">
      <c r="A100" t="str">
        <f>Hyperlink("https://www.diodes.com/part/view/S3A","S3A")</f>
        <v>S3A</v>
      </c>
      <c r="B100" t="str">
        <f>Hyperlink("https://www.diodes.com/assets/Datasheets/ds16005.pdf","S3A Datasheet")</f>
        <v>S3A Datasheet</v>
      </c>
      <c r="C100" t="s">
        <v>17</v>
      </c>
      <c r="D100">
        <v>40</v>
      </c>
      <c r="E100" t="s">
        <v>18</v>
      </c>
      <c r="F100" t="s">
        <v>19</v>
      </c>
      <c r="G100" t="s">
        <v>61</v>
      </c>
      <c r="H100" t="s">
        <v>21</v>
      </c>
      <c r="I100">
        <v>3</v>
      </c>
      <c r="J100">
        <v>100</v>
      </c>
      <c r="K100">
        <v>50</v>
      </c>
      <c r="L100">
        <v>1.15</v>
      </c>
      <c r="M100">
        <v>3</v>
      </c>
      <c r="N100">
        <v>10</v>
      </c>
      <c r="O100">
        <v>50</v>
      </c>
      <c r="P100" t="s">
        <v>36</v>
      </c>
      <c r="Q100" t="s">
        <v>48</v>
      </c>
    </row>
    <row r="101" spans="1:17">
      <c r="A101" t="str">
        <f>Hyperlink("https://www.diodes.com/part/view/S3AB","S3AB")</f>
        <v>S3AB</v>
      </c>
      <c r="B101" t="str">
        <f>Hyperlink("https://www.diodes.com/assets/Datasheets/ds16005.pdf","S3AB Datasheet")</f>
        <v>S3AB Datasheet</v>
      </c>
      <c r="C101" t="s">
        <v>17</v>
      </c>
      <c r="D101">
        <v>40</v>
      </c>
      <c r="E101" t="s">
        <v>18</v>
      </c>
      <c r="F101" t="s">
        <v>19</v>
      </c>
      <c r="G101" t="s">
        <v>61</v>
      </c>
      <c r="H101" t="s">
        <v>21</v>
      </c>
      <c r="I101">
        <v>3</v>
      </c>
      <c r="J101">
        <v>100</v>
      </c>
      <c r="K101">
        <v>50</v>
      </c>
      <c r="L101">
        <v>1.15</v>
      </c>
      <c r="M101">
        <v>3</v>
      </c>
      <c r="N101">
        <v>10</v>
      </c>
      <c r="O101">
        <v>50</v>
      </c>
      <c r="P101" t="s">
        <v>36</v>
      </c>
      <c r="Q101" t="s">
        <v>53</v>
      </c>
    </row>
    <row r="102" spans="1:17">
      <c r="A102" t="str">
        <f>Hyperlink("https://www.diodes.com/part/view/S3B","S3B")</f>
        <v>S3B</v>
      </c>
      <c r="B102" t="str">
        <f>Hyperlink("https://www.diodes.com/assets/Datasheets/ds16005.pdf","S3B Datasheet")</f>
        <v>S3B Datasheet</v>
      </c>
      <c r="C102" t="s">
        <v>17</v>
      </c>
      <c r="D102">
        <v>40</v>
      </c>
      <c r="E102" t="s">
        <v>18</v>
      </c>
      <c r="F102" t="s">
        <v>19</v>
      </c>
      <c r="G102" t="s">
        <v>61</v>
      </c>
      <c r="H102" t="s">
        <v>21</v>
      </c>
      <c r="I102">
        <v>3</v>
      </c>
      <c r="J102">
        <v>100</v>
      </c>
      <c r="K102">
        <v>100</v>
      </c>
      <c r="L102">
        <v>1.15</v>
      </c>
      <c r="M102">
        <v>3</v>
      </c>
      <c r="N102">
        <v>10</v>
      </c>
      <c r="O102">
        <v>100</v>
      </c>
      <c r="P102" t="s">
        <v>36</v>
      </c>
      <c r="Q102" t="s">
        <v>48</v>
      </c>
    </row>
    <row r="103" spans="1:17">
      <c r="A103" t="str">
        <f>Hyperlink("https://www.diodes.com/part/view/S3BB","S3BB")</f>
        <v>S3BB</v>
      </c>
      <c r="B103" t="str">
        <f>Hyperlink("https://www.diodes.com/assets/Datasheets/ds16005.pdf","S3BB Datasheet")</f>
        <v>S3BB Datasheet</v>
      </c>
      <c r="C103" t="s">
        <v>17</v>
      </c>
      <c r="D103">
        <v>40</v>
      </c>
      <c r="E103" t="s">
        <v>18</v>
      </c>
      <c r="F103" t="s">
        <v>19</v>
      </c>
      <c r="G103" t="s">
        <v>61</v>
      </c>
      <c r="H103" t="s">
        <v>21</v>
      </c>
      <c r="I103">
        <v>3</v>
      </c>
      <c r="J103">
        <v>100</v>
      </c>
      <c r="K103">
        <v>100</v>
      </c>
      <c r="L103">
        <v>1.15</v>
      </c>
      <c r="M103">
        <v>3</v>
      </c>
      <c r="N103">
        <v>10</v>
      </c>
      <c r="O103">
        <v>100</v>
      </c>
      <c r="P103" t="s">
        <v>36</v>
      </c>
      <c r="Q103" t="s">
        <v>53</v>
      </c>
    </row>
    <row r="104" spans="1:17">
      <c r="A104" t="str">
        <f>Hyperlink("https://www.diodes.com/part/view/S3D","S3D")</f>
        <v>S3D</v>
      </c>
      <c r="B104" t="str">
        <f>Hyperlink("https://www.diodes.com/assets/Datasheets/ds16005.pdf","S3D Datasheet")</f>
        <v>S3D Datasheet</v>
      </c>
      <c r="C104" t="s">
        <v>17</v>
      </c>
      <c r="D104">
        <v>40</v>
      </c>
      <c r="E104" t="s">
        <v>18</v>
      </c>
      <c r="F104" t="s">
        <v>19</v>
      </c>
      <c r="G104" t="s">
        <v>61</v>
      </c>
      <c r="H104" t="s">
        <v>21</v>
      </c>
      <c r="I104">
        <v>3</v>
      </c>
      <c r="J104">
        <v>100</v>
      </c>
      <c r="K104">
        <v>200</v>
      </c>
      <c r="L104">
        <v>1.15</v>
      </c>
      <c r="M104">
        <v>3</v>
      </c>
      <c r="N104">
        <v>10</v>
      </c>
      <c r="O104">
        <v>200</v>
      </c>
      <c r="P104" t="s">
        <v>36</v>
      </c>
      <c r="Q104" t="s">
        <v>48</v>
      </c>
    </row>
    <row r="105" spans="1:17">
      <c r="A105" t="str">
        <f>Hyperlink("https://www.diodes.com/part/view/S3DB","S3DB")</f>
        <v>S3DB</v>
      </c>
      <c r="B105" t="str">
        <f>Hyperlink("https://www.diodes.com/assets/Datasheets/ds16005.pdf","S3DB Datasheet")</f>
        <v>S3DB Datasheet</v>
      </c>
      <c r="C105" t="s">
        <v>17</v>
      </c>
      <c r="D105">
        <v>40</v>
      </c>
      <c r="E105" t="s">
        <v>18</v>
      </c>
      <c r="F105" t="s">
        <v>19</v>
      </c>
      <c r="G105" t="s">
        <v>61</v>
      </c>
      <c r="H105" t="s">
        <v>21</v>
      </c>
      <c r="I105">
        <v>3</v>
      </c>
      <c r="J105">
        <v>100</v>
      </c>
      <c r="K105">
        <v>200</v>
      </c>
      <c r="L105">
        <v>1.15</v>
      </c>
      <c r="M105">
        <v>3</v>
      </c>
      <c r="N105">
        <v>10</v>
      </c>
      <c r="O105">
        <v>200</v>
      </c>
      <c r="P105" t="s">
        <v>36</v>
      </c>
      <c r="Q105" t="s">
        <v>53</v>
      </c>
    </row>
    <row r="106" spans="1:17">
      <c r="A106" t="str">
        <f>Hyperlink("https://www.diodes.com/part/view/S3G","S3G")</f>
        <v>S3G</v>
      </c>
      <c r="B106" t="str">
        <f>Hyperlink("https://www.diodes.com/assets/Datasheets/ds16005.pdf","S3G Datasheet")</f>
        <v>S3G Datasheet</v>
      </c>
      <c r="C106" t="s">
        <v>17</v>
      </c>
      <c r="D106">
        <v>40</v>
      </c>
      <c r="E106" t="s">
        <v>18</v>
      </c>
      <c r="F106" t="s">
        <v>19</v>
      </c>
      <c r="G106" t="s">
        <v>61</v>
      </c>
      <c r="H106" t="s">
        <v>21</v>
      </c>
      <c r="I106">
        <v>3</v>
      </c>
      <c r="J106">
        <v>100</v>
      </c>
      <c r="K106">
        <v>400</v>
      </c>
      <c r="L106">
        <v>1.15</v>
      </c>
      <c r="M106">
        <v>3</v>
      </c>
      <c r="N106">
        <v>10</v>
      </c>
      <c r="O106">
        <v>400</v>
      </c>
      <c r="P106" t="s">
        <v>36</v>
      </c>
      <c r="Q106" t="s">
        <v>48</v>
      </c>
    </row>
    <row r="107" spans="1:17">
      <c r="A107" t="str">
        <f>Hyperlink("https://www.diodes.com/part/view/S3GB","S3GB")</f>
        <v>S3GB</v>
      </c>
      <c r="B107" t="str">
        <f>Hyperlink("https://www.diodes.com/assets/Datasheets/ds16005.pdf","S3GB Datasheet")</f>
        <v>S3GB Datasheet</v>
      </c>
      <c r="C107" t="s">
        <v>17</v>
      </c>
      <c r="D107">
        <v>40</v>
      </c>
      <c r="E107" t="s">
        <v>18</v>
      </c>
      <c r="F107" t="s">
        <v>19</v>
      </c>
      <c r="G107" t="s">
        <v>61</v>
      </c>
      <c r="H107" t="s">
        <v>21</v>
      </c>
      <c r="I107">
        <v>3</v>
      </c>
      <c r="J107">
        <v>100</v>
      </c>
      <c r="K107">
        <v>400</v>
      </c>
      <c r="L107">
        <v>1.15</v>
      </c>
      <c r="M107">
        <v>3</v>
      </c>
      <c r="N107">
        <v>10</v>
      </c>
      <c r="O107">
        <v>400</v>
      </c>
      <c r="P107" t="s">
        <v>36</v>
      </c>
      <c r="Q107" t="s">
        <v>53</v>
      </c>
    </row>
    <row r="108" spans="1:17">
      <c r="A108" t="str">
        <f>Hyperlink("https://www.diodes.com/part/view/S3J","S3J")</f>
        <v>S3J</v>
      </c>
      <c r="B108" t="str">
        <f>Hyperlink("https://www.diodes.com/assets/Datasheets/ds16005.pdf","S3J Datasheet")</f>
        <v>S3J Datasheet</v>
      </c>
      <c r="C108" t="s">
        <v>17</v>
      </c>
      <c r="D108">
        <v>40</v>
      </c>
      <c r="E108" t="s">
        <v>18</v>
      </c>
      <c r="F108" t="s">
        <v>19</v>
      </c>
      <c r="G108" t="s">
        <v>61</v>
      </c>
      <c r="H108" t="s">
        <v>21</v>
      </c>
      <c r="I108">
        <v>3</v>
      </c>
      <c r="J108">
        <v>100</v>
      </c>
      <c r="K108">
        <v>600</v>
      </c>
      <c r="L108">
        <v>1.15</v>
      </c>
      <c r="M108">
        <v>3</v>
      </c>
      <c r="N108">
        <v>10</v>
      </c>
      <c r="O108">
        <v>600</v>
      </c>
      <c r="P108" t="s">
        <v>36</v>
      </c>
      <c r="Q108" t="s">
        <v>48</v>
      </c>
    </row>
    <row r="109" spans="1:17">
      <c r="A109" t="str">
        <f>Hyperlink("https://www.diodes.com/part/view/S3J%28LS%29","S3J(LS)")</f>
        <v>S3J(LS)</v>
      </c>
      <c r="B109" t="str">
        <f>Hyperlink("https://www.diodes.com/assets/Datasheets/S3J-S3M_LS.pdf","S3J-S3M(LS) Datasheet")</f>
        <v>S3J-S3M(LS) Datasheet</v>
      </c>
      <c r="C109" t="s">
        <v>62</v>
      </c>
      <c r="D109">
        <v>40</v>
      </c>
      <c r="E109" t="s">
        <v>18</v>
      </c>
      <c r="F109" t="s">
        <v>19</v>
      </c>
      <c r="G109" t="s">
        <v>24</v>
      </c>
      <c r="H109" t="s">
        <v>21</v>
      </c>
      <c r="I109">
        <v>3</v>
      </c>
      <c r="J109">
        <v>100</v>
      </c>
      <c r="K109">
        <v>600</v>
      </c>
      <c r="L109">
        <v>1.15</v>
      </c>
      <c r="M109">
        <v>3</v>
      </c>
      <c r="N109">
        <v>10</v>
      </c>
      <c r="O109">
        <v>600</v>
      </c>
      <c r="P109">
        <v>2000</v>
      </c>
      <c r="Q109" t="s">
        <v>51</v>
      </c>
    </row>
    <row r="110" spans="1:17">
      <c r="A110" t="str">
        <f>Hyperlink("https://www.diodes.com/part/view/S3JB","S3JB")</f>
        <v>S3JB</v>
      </c>
      <c r="B110" t="str">
        <f>Hyperlink("https://www.diodes.com/assets/Datasheets/ds16005.pdf","S3JB Datasheet")</f>
        <v>S3JB Datasheet</v>
      </c>
      <c r="C110" t="s">
        <v>17</v>
      </c>
      <c r="D110">
        <v>40</v>
      </c>
      <c r="E110" t="s">
        <v>18</v>
      </c>
      <c r="F110" t="s">
        <v>19</v>
      </c>
      <c r="G110" t="s">
        <v>61</v>
      </c>
      <c r="H110" t="s">
        <v>21</v>
      </c>
      <c r="I110">
        <v>3</v>
      </c>
      <c r="J110">
        <v>100</v>
      </c>
      <c r="K110">
        <v>600</v>
      </c>
      <c r="L110">
        <v>1.15</v>
      </c>
      <c r="M110">
        <v>3</v>
      </c>
      <c r="N110">
        <v>10</v>
      </c>
      <c r="O110">
        <v>600</v>
      </c>
      <c r="P110" t="s">
        <v>36</v>
      </c>
      <c r="Q110" t="s">
        <v>53</v>
      </c>
    </row>
    <row r="111" spans="1:17">
      <c r="A111" t="str">
        <f>Hyperlink("https://www.diodes.com/part/view/S3JB%28LS%29","S3JB(LS)")</f>
        <v>S3JB(LS)</v>
      </c>
      <c r="B111" t="str">
        <f>Hyperlink("https://www.diodes.com/assets/Datasheets/S3JB-S3MB_LS.pdf","S3JB-S3MB (LS) Datasheet")</f>
        <v>S3JB-S3MB (LS) Datasheet</v>
      </c>
      <c r="C111" t="s">
        <v>62</v>
      </c>
      <c r="D111">
        <v>40</v>
      </c>
      <c r="E111" t="s">
        <v>18</v>
      </c>
      <c r="F111" t="s">
        <v>19</v>
      </c>
      <c r="G111" t="s">
        <v>24</v>
      </c>
      <c r="H111" t="s">
        <v>21</v>
      </c>
      <c r="I111">
        <v>3</v>
      </c>
      <c r="J111">
        <v>100</v>
      </c>
      <c r="K111">
        <v>600</v>
      </c>
      <c r="L111">
        <v>1.15</v>
      </c>
      <c r="M111">
        <v>3</v>
      </c>
      <c r="N111">
        <v>10</v>
      </c>
      <c r="O111">
        <v>600</v>
      </c>
      <c r="P111">
        <v>2000</v>
      </c>
      <c r="Q111" t="s">
        <v>55</v>
      </c>
    </row>
    <row r="112" spans="1:17">
      <c r="A112" t="str">
        <f>Hyperlink("https://www.diodes.com/part/view/S3K","S3K")</f>
        <v>S3K</v>
      </c>
      <c r="B112" t="str">
        <f>Hyperlink("https://www.diodes.com/assets/Datasheets/ds16005.pdf","S3K Datasheet")</f>
        <v>S3K Datasheet</v>
      </c>
      <c r="C112" t="s">
        <v>17</v>
      </c>
      <c r="D112">
        <v>40</v>
      </c>
      <c r="E112" t="s">
        <v>18</v>
      </c>
      <c r="F112" t="s">
        <v>19</v>
      </c>
      <c r="G112" t="s">
        <v>61</v>
      </c>
      <c r="H112" t="s">
        <v>21</v>
      </c>
      <c r="I112">
        <v>3</v>
      </c>
      <c r="J112">
        <v>100</v>
      </c>
      <c r="K112">
        <v>800</v>
      </c>
      <c r="L112">
        <v>1.15</v>
      </c>
      <c r="M112">
        <v>3</v>
      </c>
      <c r="N112">
        <v>10</v>
      </c>
      <c r="O112">
        <v>800</v>
      </c>
      <c r="P112" t="s">
        <v>36</v>
      </c>
      <c r="Q112" t="s">
        <v>48</v>
      </c>
    </row>
    <row r="113" spans="1:17">
      <c r="A113" t="str">
        <f>Hyperlink("https://www.diodes.com/part/view/S3K%28LS%29","S3K(LS)")</f>
        <v>S3K(LS)</v>
      </c>
      <c r="B113" t="str">
        <f>Hyperlink("https://www.diodes.com/assets/Datasheets/S3J-S3M_LS.pdf","S3J-S3M(LS) Datasheet")</f>
        <v>S3J-S3M(LS) Datasheet</v>
      </c>
      <c r="C113" t="s">
        <v>62</v>
      </c>
      <c r="D113">
        <v>40</v>
      </c>
      <c r="E113" t="s">
        <v>18</v>
      </c>
      <c r="F113" t="s">
        <v>19</v>
      </c>
      <c r="G113" t="s">
        <v>24</v>
      </c>
      <c r="H113" t="s">
        <v>21</v>
      </c>
      <c r="I113">
        <v>3</v>
      </c>
      <c r="J113">
        <v>100</v>
      </c>
      <c r="K113">
        <v>800</v>
      </c>
      <c r="L113">
        <v>1.15</v>
      </c>
      <c r="M113">
        <v>3</v>
      </c>
      <c r="N113">
        <v>10</v>
      </c>
      <c r="O113">
        <v>800</v>
      </c>
      <c r="P113">
        <v>2000</v>
      </c>
      <c r="Q113" t="s">
        <v>54</v>
      </c>
    </row>
    <row r="114" spans="1:17">
      <c r="A114" t="str">
        <f>Hyperlink("https://www.diodes.com/part/view/S3KB","S3KB")</f>
        <v>S3KB</v>
      </c>
      <c r="B114" t="str">
        <f>Hyperlink("https://www.diodes.com/assets/Datasheets/ds16005.pdf","S3KB Datasheet")</f>
        <v>S3KB Datasheet</v>
      </c>
      <c r="C114" t="s">
        <v>17</v>
      </c>
      <c r="D114">
        <v>40</v>
      </c>
      <c r="E114" t="s">
        <v>18</v>
      </c>
      <c r="F114" t="s">
        <v>19</v>
      </c>
      <c r="G114" t="s">
        <v>61</v>
      </c>
      <c r="H114" t="s">
        <v>21</v>
      </c>
      <c r="I114">
        <v>3</v>
      </c>
      <c r="J114">
        <v>100</v>
      </c>
      <c r="K114">
        <v>800</v>
      </c>
      <c r="L114">
        <v>1.15</v>
      </c>
      <c r="M114">
        <v>3</v>
      </c>
      <c r="N114">
        <v>10</v>
      </c>
      <c r="O114">
        <v>800</v>
      </c>
      <c r="P114" t="s">
        <v>36</v>
      </c>
      <c r="Q114" t="s">
        <v>53</v>
      </c>
    </row>
    <row r="115" spans="1:17">
      <c r="A115" t="str">
        <f>Hyperlink("https://www.diodes.com/part/view/S3KB%28LS%29","S3KB(LS)")</f>
        <v>S3KB(LS)</v>
      </c>
      <c r="B115" t="str">
        <f>Hyperlink("https://www.diodes.com/assets/Datasheets/S3JB-S3MB_LS.pdf","S3JB-S3MB (LS) Datasheet")</f>
        <v>S3JB-S3MB (LS) Datasheet</v>
      </c>
      <c r="C115" t="s">
        <v>62</v>
      </c>
      <c r="D115">
        <v>40</v>
      </c>
      <c r="E115" t="s">
        <v>18</v>
      </c>
      <c r="F115" t="s">
        <v>19</v>
      </c>
      <c r="G115" t="s">
        <v>24</v>
      </c>
      <c r="H115" t="s">
        <v>21</v>
      </c>
      <c r="I115">
        <v>3</v>
      </c>
      <c r="J115">
        <v>100</v>
      </c>
      <c r="K115">
        <v>800</v>
      </c>
      <c r="L115">
        <v>1.15</v>
      </c>
      <c r="M115">
        <v>3</v>
      </c>
      <c r="N115">
        <v>10</v>
      </c>
      <c r="O115">
        <v>800</v>
      </c>
      <c r="P115">
        <v>2000</v>
      </c>
      <c r="Q115" t="s">
        <v>55</v>
      </c>
    </row>
    <row r="116" spans="1:17">
      <c r="A116" t="str">
        <f>Hyperlink("https://www.diodes.com/part/view/S3M","S3M")</f>
        <v>S3M</v>
      </c>
      <c r="B116" t="str">
        <f>Hyperlink("https://www.diodes.com/assets/Datasheets/ds16005.pdf","S3M Datasheet")</f>
        <v>S3M Datasheet</v>
      </c>
      <c r="C116" t="s">
        <v>17</v>
      </c>
      <c r="D116">
        <v>40</v>
      </c>
      <c r="E116" t="s">
        <v>18</v>
      </c>
      <c r="F116" t="s">
        <v>19</v>
      </c>
      <c r="G116" t="s">
        <v>61</v>
      </c>
      <c r="H116" t="s">
        <v>21</v>
      </c>
      <c r="I116">
        <v>3</v>
      </c>
      <c r="J116">
        <v>100</v>
      </c>
      <c r="K116">
        <v>1000</v>
      </c>
      <c r="L116">
        <v>1.15</v>
      </c>
      <c r="M116">
        <v>3</v>
      </c>
      <c r="N116">
        <v>10</v>
      </c>
      <c r="O116">
        <v>1000</v>
      </c>
      <c r="P116" t="s">
        <v>36</v>
      </c>
      <c r="Q116" t="s">
        <v>48</v>
      </c>
    </row>
    <row r="117" spans="1:17">
      <c r="A117" t="str">
        <f>Hyperlink("https://www.diodes.com/part/view/S3M%28LS%29","S3M(LS)")</f>
        <v>S3M(LS)</v>
      </c>
      <c r="B117" t="str">
        <f>Hyperlink("https://www.diodes.com/assets/Datasheets/S3J-S3M_LS.pdf","S3J-S3M(LS) Datasheet")</f>
        <v>S3J-S3M(LS) Datasheet</v>
      </c>
      <c r="C117" t="s">
        <v>62</v>
      </c>
      <c r="D117">
        <v>40</v>
      </c>
      <c r="E117" t="s">
        <v>18</v>
      </c>
      <c r="F117" t="s">
        <v>19</v>
      </c>
      <c r="G117" t="s">
        <v>24</v>
      </c>
      <c r="H117" t="s">
        <v>21</v>
      </c>
      <c r="I117">
        <v>3</v>
      </c>
      <c r="J117">
        <v>100</v>
      </c>
      <c r="K117">
        <v>1000</v>
      </c>
      <c r="L117">
        <v>1.15</v>
      </c>
      <c r="M117">
        <v>3</v>
      </c>
      <c r="N117">
        <v>10</v>
      </c>
      <c r="O117">
        <v>1000</v>
      </c>
      <c r="P117">
        <v>2000</v>
      </c>
      <c r="Q117" t="s">
        <v>51</v>
      </c>
    </row>
    <row r="118" spans="1:17">
      <c r="A118" t="str">
        <f>Hyperlink("https://www.diodes.com/part/view/S3MB","S3MB")</f>
        <v>S3MB</v>
      </c>
      <c r="B118" t="str">
        <f>Hyperlink("https://www.diodes.com/assets/Datasheets/ds16005.pdf","S3MB Datasheet")</f>
        <v>S3MB Datasheet</v>
      </c>
      <c r="C118" t="s">
        <v>17</v>
      </c>
      <c r="D118">
        <v>40</v>
      </c>
      <c r="E118" t="s">
        <v>18</v>
      </c>
      <c r="F118" t="s">
        <v>19</v>
      </c>
      <c r="G118" t="s">
        <v>61</v>
      </c>
      <c r="H118" t="s">
        <v>21</v>
      </c>
      <c r="I118">
        <v>3</v>
      </c>
      <c r="J118">
        <v>100</v>
      </c>
      <c r="K118">
        <v>1000</v>
      </c>
      <c r="L118">
        <v>1.15</v>
      </c>
      <c r="M118">
        <v>3</v>
      </c>
      <c r="N118">
        <v>10</v>
      </c>
      <c r="O118">
        <v>1000</v>
      </c>
      <c r="P118" t="s">
        <v>36</v>
      </c>
      <c r="Q118" t="s">
        <v>53</v>
      </c>
    </row>
    <row r="119" spans="1:17">
      <c r="A119" t="str">
        <f>Hyperlink("https://www.diodes.com/part/view/S3MB%28LS%29","S3MB(LS)")</f>
        <v>S3MB(LS)</v>
      </c>
      <c r="B119" t="str">
        <f>Hyperlink("https://www.diodes.com/assets/Datasheets/S3JB-S3MB_LS.pdf","S3JB-S3MB (LS) Datasheet")</f>
        <v>S3JB-S3MB (LS) Datasheet</v>
      </c>
      <c r="C119" t="s">
        <v>62</v>
      </c>
      <c r="D119">
        <v>40</v>
      </c>
      <c r="E119" t="s">
        <v>18</v>
      </c>
      <c r="F119" t="s">
        <v>19</v>
      </c>
      <c r="G119" t="s">
        <v>24</v>
      </c>
      <c r="H119" t="s">
        <v>21</v>
      </c>
      <c r="I119">
        <v>3</v>
      </c>
      <c r="J119">
        <v>100</v>
      </c>
      <c r="K119">
        <v>1000</v>
      </c>
      <c r="L119">
        <v>1.15</v>
      </c>
      <c r="M119">
        <v>3</v>
      </c>
      <c r="N119">
        <v>10</v>
      </c>
      <c r="O119">
        <v>1000</v>
      </c>
      <c r="P119">
        <v>2000</v>
      </c>
      <c r="Q119" t="s">
        <v>55</v>
      </c>
    </row>
    <row r="120" spans="1:17">
      <c r="A120" t="str">
        <f>Hyperlink("https://www.diodes.com/part/view/S5AC","S5AC")</f>
        <v>S5AC</v>
      </c>
      <c r="B120" t="str">
        <f>Hyperlink("https://www.diodes.com/assets/Datasheets/ds16007.pdf","S5AC Datasheet")</f>
        <v>S5AC Datasheet</v>
      </c>
      <c r="C120" t="s">
        <v>17</v>
      </c>
      <c r="D120">
        <v>40</v>
      </c>
      <c r="E120" t="s">
        <v>18</v>
      </c>
      <c r="F120" t="s">
        <v>19</v>
      </c>
      <c r="G120" t="s">
        <v>63</v>
      </c>
      <c r="H120" t="s">
        <v>21</v>
      </c>
      <c r="I120">
        <v>5</v>
      </c>
      <c r="J120">
        <v>100</v>
      </c>
      <c r="K120">
        <v>50</v>
      </c>
      <c r="L120">
        <v>1.15</v>
      </c>
      <c r="M120">
        <v>5</v>
      </c>
      <c r="N120">
        <v>10</v>
      </c>
      <c r="O120">
        <v>50</v>
      </c>
      <c r="P120" t="s">
        <v>36</v>
      </c>
      <c r="Q120" t="s">
        <v>48</v>
      </c>
    </row>
    <row r="121" spans="1:17">
      <c r="A121" t="str">
        <f>Hyperlink("https://www.diodes.com/part/view/S5BC","S5BC")</f>
        <v>S5BC</v>
      </c>
      <c r="B121" t="str">
        <f>Hyperlink("https://www.diodes.com/assets/Datasheets/ds16007.pdf","S5AC Datasheet")</f>
        <v>S5AC Datasheet</v>
      </c>
      <c r="C121" t="s">
        <v>17</v>
      </c>
      <c r="D121">
        <v>40</v>
      </c>
      <c r="E121" t="s">
        <v>18</v>
      </c>
      <c r="F121" t="s">
        <v>19</v>
      </c>
      <c r="G121" t="s">
        <v>63</v>
      </c>
      <c r="H121" t="s">
        <v>21</v>
      </c>
      <c r="I121">
        <v>5</v>
      </c>
      <c r="J121">
        <v>100</v>
      </c>
      <c r="K121">
        <v>100</v>
      </c>
      <c r="L121">
        <v>1.15</v>
      </c>
      <c r="M121">
        <v>5</v>
      </c>
      <c r="N121">
        <v>10</v>
      </c>
      <c r="O121">
        <v>100</v>
      </c>
      <c r="P121" t="s">
        <v>36</v>
      </c>
      <c r="Q121" t="s">
        <v>48</v>
      </c>
    </row>
    <row r="122" spans="1:17">
      <c r="A122" t="str">
        <f>Hyperlink("https://www.diodes.com/part/view/S5CMHQ","S5CMHQ")</f>
        <v>S5CMHQ</v>
      </c>
      <c r="B122" t="str">
        <f>Hyperlink("https://www.diodes.com/assets/Datasheets/S5CMHQ.pdf","S5CMHQ Datasheet")</f>
        <v>S5CMHQ Datasheet</v>
      </c>
      <c r="C122" t="s">
        <v>64</v>
      </c>
      <c r="D122">
        <v>40</v>
      </c>
      <c r="E122" t="s">
        <v>33</v>
      </c>
      <c r="F122" t="s">
        <v>47</v>
      </c>
      <c r="G122" t="s">
        <v>24</v>
      </c>
      <c r="H122" t="s">
        <v>21</v>
      </c>
      <c r="I122">
        <v>5</v>
      </c>
      <c r="J122">
        <v>100</v>
      </c>
      <c r="K122">
        <v>1000</v>
      </c>
      <c r="L122">
        <v>1.15</v>
      </c>
      <c r="M122">
        <v>5</v>
      </c>
      <c r="N122">
        <v>10</v>
      </c>
      <c r="O122">
        <v>1000</v>
      </c>
      <c r="P122" t="s">
        <v>36</v>
      </c>
      <c r="Q122" t="s">
        <v>48</v>
      </c>
    </row>
    <row r="123" spans="1:17">
      <c r="A123" t="str">
        <f>Hyperlink("https://www.diodes.com/part/view/S5DC","S5DC")</f>
        <v>S5DC</v>
      </c>
      <c r="B123" t="str">
        <f>Hyperlink("https://www.diodes.com/assets/Datasheets/ds16007.pdf","S5AC Datasheet")</f>
        <v>S5AC Datasheet</v>
      </c>
      <c r="C123" t="s">
        <v>17</v>
      </c>
      <c r="D123">
        <v>40</v>
      </c>
      <c r="E123" t="s">
        <v>18</v>
      </c>
      <c r="F123" t="s">
        <v>19</v>
      </c>
      <c r="G123" t="s">
        <v>63</v>
      </c>
      <c r="H123" t="s">
        <v>21</v>
      </c>
      <c r="I123">
        <v>5</v>
      </c>
      <c r="J123">
        <v>100</v>
      </c>
      <c r="K123">
        <v>200</v>
      </c>
      <c r="L123">
        <v>1.15</v>
      </c>
      <c r="M123">
        <v>5</v>
      </c>
      <c r="N123">
        <v>10</v>
      </c>
      <c r="O123">
        <v>200</v>
      </c>
      <c r="P123" t="s">
        <v>36</v>
      </c>
      <c r="Q123" t="s">
        <v>48</v>
      </c>
    </row>
    <row r="124" spans="1:17">
      <c r="A124" t="str">
        <f>Hyperlink("https://www.diodes.com/part/view/S5GC","S5GC")</f>
        <v>S5GC</v>
      </c>
      <c r="B124" t="str">
        <f>Hyperlink("https://www.diodes.com/assets/Datasheets/ds16007.pdf","S5AC Datasheet")</f>
        <v>S5AC Datasheet</v>
      </c>
      <c r="C124" t="s">
        <v>17</v>
      </c>
      <c r="D124">
        <v>40</v>
      </c>
      <c r="E124" t="s">
        <v>18</v>
      </c>
      <c r="F124" t="s">
        <v>19</v>
      </c>
      <c r="G124" t="s">
        <v>63</v>
      </c>
      <c r="H124" t="s">
        <v>21</v>
      </c>
      <c r="I124">
        <v>5</v>
      </c>
      <c r="J124">
        <v>100</v>
      </c>
      <c r="K124">
        <v>400</v>
      </c>
      <c r="L124">
        <v>1.15</v>
      </c>
      <c r="M124">
        <v>5</v>
      </c>
      <c r="N124">
        <v>10</v>
      </c>
      <c r="O124">
        <v>400</v>
      </c>
      <c r="P124" t="s">
        <v>36</v>
      </c>
      <c r="Q124" t="s">
        <v>48</v>
      </c>
    </row>
    <row r="125" spans="1:17">
      <c r="A125" t="str">
        <f>Hyperlink("https://www.diodes.com/part/view/S5JB","S5JB")</f>
        <v>S5JB</v>
      </c>
      <c r="B125" t="str">
        <f>Hyperlink("https://www.diodes.com/assets/Datasheets/S5JB-S5MB.pdf","S5JB-S5MB Datasheet")</f>
        <v>S5JB-S5MB Datasheet</v>
      </c>
      <c r="C125" t="s">
        <v>65</v>
      </c>
      <c r="D125">
        <v>28</v>
      </c>
      <c r="E125" t="s">
        <v>18</v>
      </c>
      <c r="F125" t="s">
        <v>19</v>
      </c>
      <c r="G125" t="s">
        <v>66</v>
      </c>
      <c r="H125" t="s">
        <v>21</v>
      </c>
      <c r="I125">
        <v>5</v>
      </c>
      <c r="J125">
        <v>150</v>
      </c>
      <c r="K125">
        <v>600</v>
      </c>
      <c r="L125">
        <v>1.15</v>
      </c>
      <c r="M125">
        <v>5</v>
      </c>
      <c r="N125">
        <v>10</v>
      </c>
      <c r="O125">
        <v>600</v>
      </c>
      <c r="P125" t="s">
        <v>36</v>
      </c>
      <c r="Q125" t="s">
        <v>53</v>
      </c>
    </row>
    <row r="126" spans="1:17">
      <c r="A126" t="str">
        <f>Hyperlink("https://www.diodes.com/part/view/S5JB%28LS%29","S5JB(LS)")</f>
        <v>S5JB(LS)</v>
      </c>
      <c r="B126" t="str">
        <f>Hyperlink("https://www.diodes.com/assets/Datasheets/S5JB-S5MB_LS.pdf","S5JB-S5MB (LS) Datasheet")</f>
        <v>S5JB-S5MB (LS) Datasheet</v>
      </c>
      <c r="C126" t="s">
        <v>67</v>
      </c>
      <c r="D126">
        <v>28</v>
      </c>
      <c r="E126" t="s">
        <v>18</v>
      </c>
      <c r="F126" t="s">
        <v>19</v>
      </c>
      <c r="G126" t="s">
        <v>24</v>
      </c>
      <c r="H126" t="s">
        <v>21</v>
      </c>
      <c r="I126">
        <v>5</v>
      </c>
      <c r="J126">
        <v>150</v>
      </c>
      <c r="K126">
        <v>600</v>
      </c>
      <c r="L126">
        <v>1.15</v>
      </c>
      <c r="M126">
        <v>5</v>
      </c>
      <c r="N126">
        <v>10</v>
      </c>
      <c r="O126">
        <v>600</v>
      </c>
      <c r="Q126" t="s">
        <v>55</v>
      </c>
    </row>
    <row r="127" spans="1:17">
      <c r="A127" t="str">
        <f>Hyperlink("https://www.diodes.com/part/view/S5JC","S5JC")</f>
        <v>S5JC</v>
      </c>
      <c r="B127" t="str">
        <f>Hyperlink("https://www.diodes.com/assets/Datasheets/ds16007.pdf","S5JC Datasheet")</f>
        <v>S5JC Datasheet</v>
      </c>
      <c r="C127" t="s">
        <v>17</v>
      </c>
      <c r="D127">
        <v>40</v>
      </c>
      <c r="E127" t="s">
        <v>18</v>
      </c>
      <c r="F127" t="s">
        <v>19</v>
      </c>
      <c r="G127" t="s">
        <v>63</v>
      </c>
      <c r="H127" t="s">
        <v>21</v>
      </c>
      <c r="I127">
        <v>5</v>
      </c>
      <c r="J127">
        <v>100</v>
      </c>
      <c r="K127">
        <v>600</v>
      </c>
      <c r="L127">
        <v>1.15</v>
      </c>
      <c r="M127">
        <v>5</v>
      </c>
      <c r="N127">
        <v>10</v>
      </c>
      <c r="O127">
        <v>600</v>
      </c>
      <c r="P127" t="s">
        <v>36</v>
      </c>
      <c r="Q127" t="s">
        <v>48</v>
      </c>
    </row>
    <row r="128" spans="1:17">
      <c r="A128" t="str">
        <f>Hyperlink("https://www.diodes.com/part/view/S5JC%28LS%29","S5JC(LS)")</f>
        <v>S5JC(LS)</v>
      </c>
      <c r="B128" t="str">
        <f>Hyperlink("https://www.diodes.com/assets/Datasheets/S5JC-S5MC_LS.pdf","S5JC-S5MC (LS) Datasheet")</f>
        <v>S5JC-S5MC (LS) Datasheet</v>
      </c>
      <c r="C128" t="s">
        <v>67</v>
      </c>
      <c r="D128">
        <v>40</v>
      </c>
      <c r="E128" t="s">
        <v>18</v>
      </c>
      <c r="F128" t="s">
        <v>19</v>
      </c>
      <c r="G128" t="s">
        <v>24</v>
      </c>
      <c r="H128" t="s">
        <v>21</v>
      </c>
      <c r="I128">
        <v>5</v>
      </c>
      <c r="J128">
        <v>100</v>
      </c>
      <c r="K128">
        <v>600</v>
      </c>
      <c r="L128">
        <v>1.15</v>
      </c>
      <c r="M128">
        <v>5</v>
      </c>
      <c r="N128">
        <v>10</v>
      </c>
      <c r="O128">
        <v>600</v>
      </c>
      <c r="P128">
        <v>2200</v>
      </c>
      <c r="Q128" t="s">
        <v>51</v>
      </c>
    </row>
    <row r="129" spans="1:17">
      <c r="A129" t="str">
        <f>Hyperlink("https://www.diodes.com/part/view/S5KB","S5KB")</f>
        <v>S5KB</v>
      </c>
      <c r="B129" t="str">
        <f>Hyperlink("https://www.diodes.com/assets/Datasheets/S5JB-S5MB.pdf","S5JB-S5MB Datasheet")</f>
        <v>S5JB-S5MB Datasheet</v>
      </c>
      <c r="C129" t="s">
        <v>65</v>
      </c>
      <c r="D129">
        <v>28</v>
      </c>
      <c r="E129" t="s">
        <v>18</v>
      </c>
      <c r="F129" t="s">
        <v>19</v>
      </c>
      <c r="G129" t="s">
        <v>66</v>
      </c>
      <c r="H129" t="s">
        <v>21</v>
      </c>
      <c r="I129">
        <v>5</v>
      </c>
      <c r="J129">
        <v>150</v>
      </c>
      <c r="K129">
        <v>800</v>
      </c>
      <c r="L129">
        <v>1.15</v>
      </c>
      <c r="M129">
        <v>5</v>
      </c>
      <c r="N129">
        <v>10</v>
      </c>
      <c r="O129">
        <v>800</v>
      </c>
      <c r="P129" t="s">
        <v>36</v>
      </c>
      <c r="Q129" t="s">
        <v>53</v>
      </c>
    </row>
    <row r="130" spans="1:17">
      <c r="A130" t="str">
        <f>Hyperlink("https://www.diodes.com/part/view/S5KB%28LS%29","S5KB(LS)")</f>
        <v>S5KB(LS)</v>
      </c>
      <c r="B130" t="str">
        <f>Hyperlink("https://www.diodes.com/assets/Datasheets/S5JB-S5MB_LS.pdf","S5JB-S5MB (LS) Datasheet")</f>
        <v>S5JB-S5MB (LS) Datasheet</v>
      </c>
      <c r="C130" t="s">
        <v>67</v>
      </c>
      <c r="D130">
        <v>28</v>
      </c>
      <c r="E130" t="s">
        <v>18</v>
      </c>
      <c r="F130" t="s">
        <v>19</v>
      </c>
      <c r="G130" t="s">
        <v>24</v>
      </c>
      <c r="H130" t="s">
        <v>21</v>
      </c>
      <c r="I130">
        <v>5</v>
      </c>
      <c r="J130">
        <v>150</v>
      </c>
      <c r="K130">
        <v>800</v>
      </c>
      <c r="L130">
        <v>1.15</v>
      </c>
      <c r="M130">
        <v>5</v>
      </c>
      <c r="N130">
        <v>10</v>
      </c>
      <c r="O130">
        <v>800</v>
      </c>
      <c r="Q130" t="s">
        <v>55</v>
      </c>
    </row>
    <row r="131" spans="1:17">
      <c r="A131" t="str">
        <f>Hyperlink("https://www.diodes.com/part/view/S5KC","S5KC")</f>
        <v>S5KC</v>
      </c>
      <c r="B131" t="str">
        <f>Hyperlink("https://www.diodes.com/assets/Datasheets/ds16007.pdf","S5AC Datasheet")</f>
        <v>S5AC Datasheet</v>
      </c>
      <c r="C131" t="s">
        <v>17</v>
      </c>
      <c r="D131">
        <v>40</v>
      </c>
      <c r="E131" t="s">
        <v>18</v>
      </c>
      <c r="F131" t="s">
        <v>19</v>
      </c>
      <c r="G131" t="s">
        <v>63</v>
      </c>
      <c r="H131" t="s">
        <v>21</v>
      </c>
      <c r="I131">
        <v>5</v>
      </c>
      <c r="J131">
        <v>100</v>
      </c>
      <c r="K131">
        <v>800</v>
      </c>
      <c r="L131">
        <v>1.15</v>
      </c>
      <c r="M131">
        <v>5</v>
      </c>
      <c r="N131">
        <v>10</v>
      </c>
      <c r="O131">
        <v>800</v>
      </c>
      <c r="P131" t="s">
        <v>36</v>
      </c>
      <c r="Q131" t="s">
        <v>48</v>
      </c>
    </row>
    <row r="132" spans="1:17">
      <c r="A132" t="str">
        <f>Hyperlink("https://www.diodes.com/part/view/S5KC%28LS%29","S5KC(LS)")</f>
        <v>S5KC(LS)</v>
      </c>
      <c r="B132" t="str">
        <f>Hyperlink("https://www.diodes.com/assets/Datasheets/S5JC-S5MC_LS.pdf","S5JC-S5MC (LS) Datasheet")</f>
        <v>S5JC-S5MC (LS) Datasheet</v>
      </c>
      <c r="C132" t="s">
        <v>67</v>
      </c>
      <c r="D132">
        <v>40</v>
      </c>
      <c r="E132" t="s">
        <v>18</v>
      </c>
      <c r="F132" t="s">
        <v>19</v>
      </c>
      <c r="G132" t="s">
        <v>24</v>
      </c>
      <c r="H132" t="s">
        <v>21</v>
      </c>
      <c r="I132">
        <v>5</v>
      </c>
      <c r="J132">
        <v>100</v>
      </c>
      <c r="K132">
        <v>800</v>
      </c>
      <c r="L132">
        <v>1.15</v>
      </c>
      <c r="M132">
        <v>5</v>
      </c>
      <c r="N132">
        <v>10</v>
      </c>
      <c r="O132">
        <v>800</v>
      </c>
      <c r="P132">
        <v>2200</v>
      </c>
      <c r="Q132" t="s">
        <v>51</v>
      </c>
    </row>
    <row r="133" spans="1:17">
      <c r="A133" t="str">
        <f>Hyperlink("https://www.diodes.com/part/view/S5KP5M","S5KP5M")</f>
        <v>S5KP5M</v>
      </c>
      <c r="B133" t="str">
        <f>Hyperlink("https://www.diodes.com/assets/Datasheets/S5KP5M.pdf","S5KP5M Datasheet")</f>
        <v>S5KP5M Datasheet</v>
      </c>
      <c r="C133" t="s">
        <v>68</v>
      </c>
      <c r="D133">
        <v>50</v>
      </c>
      <c r="E133" t="s">
        <v>18</v>
      </c>
      <c r="F133" t="s">
        <v>19</v>
      </c>
      <c r="G133" t="s">
        <v>56</v>
      </c>
      <c r="H133" t="s">
        <v>21</v>
      </c>
      <c r="I133">
        <v>5</v>
      </c>
      <c r="J133">
        <v>200</v>
      </c>
      <c r="K133">
        <v>800</v>
      </c>
      <c r="L133">
        <v>0.99</v>
      </c>
      <c r="M133">
        <v>5</v>
      </c>
      <c r="N133">
        <v>10</v>
      </c>
      <c r="O133">
        <v>800</v>
      </c>
      <c r="P133">
        <v>3000</v>
      </c>
      <c r="Q133" t="s">
        <v>44</v>
      </c>
    </row>
    <row r="134" spans="1:17">
      <c r="A134" t="str">
        <f>Hyperlink("https://www.diodes.com/part/view/S5MB","S5MB")</f>
        <v>S5MB</v>
      </c>
      <c r="B134" t="str">
        <f>Hyperlink("https://www.diodes.com/assets/Datasheets/S5JB-S5MB.pdf","S5JB-S5MB Datasheet")</f>
        <v>S5JB-S5MB Datasheet</v>
      </c>
      <c r="C134" t="s">
        <v>65</v>
      </c>
      <c r="D134">
        <v>28</v>
      </c>
      <c r="E134" t="s">
        <v>18</v>
      </c>
      <c r="F134" t="s">
        <v>19</v>
      </c>
      <c r="G134" t="s">
        <v>66</v>
      </c>
      <c r="H134" t="s">
        <v>21</v>
      </c>
      <c r="I134">
        <v>5</v>
      </c>
      <c r="J134">
        <v>150</v>
      </c>
      <c r="K134">
        <v>1000</v>
      </c>
      <c r="L134">
        <v>1.15</v>
      </c>
      <c r="M134">
        <v>5</v>
      </c>
      <c r="N134">
        <v>10</v>
      </c>
      <c r="O134">
        <v>1000</v>
      </c>
      <c r="P134" t="s">
        <v>36</v>
      </c>
      <c r="Q134" t="s">
        <v>53</v>
      </c>
    </row>
    <row r="135" spans="1:17">
      <c r="A135" t="str">
        <f>Hyperlink("https://www.diodes.com/part/view/S5MB%28LS%29","S5MB(LS)")</f>
        <v>S5MB(LS)</v>
      </c>
      <c r="B135" t="str">
        <f>Hyperlink("https://www.diodes.com/assets/Datasheets/S5JB-S5MB_LS.pdf","S5JB-S5MB (LS) Datasheet")</f>
        <v>S5JB-S5MB (LS) Datasheet</v>
      </c>
      <c r="C135" t="s">
        <v>67</v>
      </c>
      <c r="D135">
        <v>28</v>
      </c>
      <c r="E135" t="s">
        <v>18</v>
      </c>
      <c r="F135" t="s">
        <v>19</v>
      </c>
      <c r="G135" t="s">
        <v>24</v>
      </c>
      <c r="H135" t="s">
        <v>21</v>
      </c>
      <c r="I135">
        <v>5</v>
      </c>
      <c r="J135">
        <v>150</v>
      </c>
      <c r="K135">
        <v>1000</v>
      </c>
      <c r="L135">
        <v>1.15</v>
      </c>
      <c r="M135">
        <v>5</v>
      </c>
      <c r="N135">
        <v>10</v>
      </c>
      <c r="O135">
        <v>1000</v>
      </c>
      <c r="Q135" t="s">
        <v>55</v>
      </c>
    </row>
    <row r="136" spans="1:17">
      <c r="A136" t="str">
        <f>Hyperlink("https://www.diodes.com/part/view/S5MC","S5MC")</f>
        <v>S5MC</v>
      </c>
      <c r="B136" t="str">
        <f>Hyperlink("https://www.diodes.com/assets/Datasheets/ds16007.pdf","S5AC Datasheet")</f>
        <v>S5AC Datasheet</v>
      </c>
      <c r="C136" t="s">
        <v>17</v>
      </c>
      <c r="D136">
        <v>40</v>
      </c>
      <c r="E136" t="s">
        <v>18</v>
      </c>
      <c r="F136" t="s">
        <v>19</v>
      </c>
      <c r="G136" t="s">
        <v>63</v>
      </c>
      <c r="H136" t="s">
        <v>21</v>
      </c>
      <c r="I136">
        <v>5</v>
      </c>
      <c r="J136">
        <v>100</v>
      </c>
      <c r="K136">
        <v>1000</v>
      </c>
      <c r="L136">
        <v>1.15</v>
      </c>
      <c r="M136">
        <v>5</v>
      </c>
      <c r="N136">
        <v>10</v>
      </c>
      <c r="O136">
        <v>1000</v>
      </c>
      <c r="P136" t="s">
        <v>36</v>
      </c>
      <c r="Q136" t="s">
        <v>48</v>
      </c>
    </row>
    <row r="137" spans="1:17">
      <c r="A137" t="str">
        <f>Hyperlink("https://www.diodes.com/part/view/S5MC%28LS%29","S5MC(LS)")</f>
        <v>S5MC(LS)</v>
      </c>
      <c r="B137" t="str">
        <f>Hyperlink("https://www.diodes.com/assets/Datasheets/S5JC-S5MC_LS.pdf","S5JC-S5MC (LS) Datasheet")</f>
        <v>S5JC-S5MC (LS) Datasheet</v>
      </c>
      <c r="C137" t="s">
        <v>67</v>
      </c>
      <c r="D137">
        <v>40</v>
      </c>
      <c r="E137" t="s">
        <v>18</v>
      </c>
      <c r="F137" t="s">
        <v>19</v>
      </c>
      <c r="G137" t="s">
        <v>24</v>
      </c>
      <c r="H137" t="s">
        <v>21</v>
      </c>
      <c r="I137">
        <v>5</v>
      </c>
      <c r="J137">
        <v>100</v>
      </c>
      <c r="K137">
        <v>1000</v>
      </c>
      <c r="L137">
        <v>1.15</v>
      </c>
      <c r="M137">
        <v>5</v>
      </c>
      <c r="N137">
        <v>10</v>
      </c>
      <c r="O137">
        <v>1000</v>
      </c>
      <c r="P137">
        <v>2200</v>
      </c>
      <c r="Q137" t="s">
        <v>51</v>
      </c>
    </row>
    <row r="138" spans="1:17">
      <c r="A138" t="str">
        <f>Hyperlink("https://www.diodes.com/part/view/S8CMHQ","S8CMHQ")</f>
        <v>S8CMHQ</v>
      </c>
      <c r="B138" t="str">
        <f>Hyperlink("https://www.diodes.com/assets/Datasheets/S8CMHQ.pdf","S8CMHQ Datasheet")</f>
        <v>S8CMHQ Datasheet</v>
      </c>
      <c r="C138" t="s">
        <v>69</v>
      </c>
      <c r="D138">
        <v>45</v>
      </c>
      <c r="E138" t="s">
        <v>33</v>
      </c>
      <c r="F138" t="s">
        <v>47</v>
      </c>
      <c r="G138" t="s">
        <v>24</v>
      </c>
      <c r="H138" t="s">
        <v>21</v>
      </c>
      <c r="I138">
        <v>8</v>
      </c>
      <c r="J138">
        <v>200</v>
      </c>
      <c r="K138">
        <v>1000</v>
      </c>
      <c r="L138">
        <v>0.985</v>
      </c>
      <c r="M138">
        <v>8</v>
      </c>
      <c r="N138">
        <v>10</v>
      </c>
      <c r="O138">
        <v>1000</v>
      </c>
      <c r="P138" t="s">
        <v>36</v>
      </c>
      <c r="Q138" t="s">
        <v>48</v>
      </c>
    </row>
    <row r="139" spans="1:17">
      <c r="A139" t="str">
        <f>Hyperlink("https://www.diodes.com/part/view/S8JC%28LS%29","S8JC(LS)")</f>
        <v>S8JC(LS)</v>
      </c>
      <c r="C139" t="s">
        <v>70</v>
      </c>
      <c r="D139">
        <v>45</v>
      </c>
      <c r="E139" t="s">
        <v>18</v>
      </c>
      <c r="F139" t="s">
        <v>19</v>
      </c>
      <c r="G139" t="s">
        <v>24</v>
      </c>
      <c r="H139" t="s">
        <v>21</v>
      </c>
      <c r="I139">
        <v>8</v>
      </c>
      <c r="J139">
        <v>200</v>
      </c>
      <c r="K139">
        <v>600</v>
      </c>
      <c r="L139">
        <v>0.985</v>
      </c>
      <c r="M139">
        <v>8</v>
      </c>
      <c r="N139">
        <v>10</v>
      </c>
      <c r="O139">
        <v>600</v>
      </c>
      <c r="P139">
        <v>10</v>
      </c>
      <c r="Q139" t="s">
        <v>51</v>
      </c>
    </row>
    <row r="140" spans="1:17">
      <c r="A140" t="str">
        <f>Hyperlink("https://www.diodes.com/part/view/S8KC","S8KC")</f>
        <v>S8KC</v>
      </c>
      <c r="B140" t="str">
        <f>Hyperlink("https://www.diodes.com/assets/Datasheets/ds31117.pdf","S8KC Datasheet")</f>
        <v>S8KC Datasheet</v>
      </c>
      <c r="C140" t="s">
        <v>17</v>
      </c>
      <c r="D140">
        <v>40</v>
      </c>
      <c r="E140" t="s">
        <v>18</v>
      </c>
      <c r="F140" t="s">
        <v>19</v>
      </c>
      <c r="G140" t="s">
        <v>71</v>
      </c>
      <c r="H140" t="s">
        <v>21</v>
      </c>
      <c r="I140">
        <v>8</v>
      </c>
      <c r="J140">
        <v>200</v>
      </c>
      <c r="K140">
        <v>800</v>
      </c>
      <c r="L140">
        <v>0.985</v>
      </c>
      <c r="M140">
        <v>8</v>
      </c>
      <c r="N140">
        <v>10</v>
      </c>
      <c r="O140">
        <v>800</v>
      </c>
      <c r="P140" t="s">
        <v>36</v>
      </c>
      <c r="Q140" t="s">
        <v>48</v>
      </c>
    </row>
    <row r="141" spans="1:17">
      <c r="A141" t="str">
        <f>Hyperlink("https://www.diodes.com/part/view/S8KC%28LS%29","S8KC(LS)")</f>
        <v>S8KC(LS)</v>
      </c>
      <c r="C141" t="s">
        <v>70</v>
      </c>
      <c r="D141">
        <v>45</v>
      </c>
      <c r="E141" t="s">
        <v>18</v>
      </c>
      <c r="F141" t="s">
        <v>19</v>
      </c>
      <c r="G141" t="s">
        <v>24</v>
      </c>
      <c r="H141" t="s">
        <v>21</v>
      </c>
      <c r="I141">
        <v>8</v>
      </c>
      <c r="J141">
        <v>200</v>
      </c>
      <c r="K141">
        <v>800</v>
      </c>
      <c r="L141">
        <v>0.985</v>
      </c>
      <c r="M141">
        <v>8</v>
      </c>
      <c r="N141">
        <v>10</v>
      </c>
      <c r="O141">
        <v>800</v>
      </c>
      <c r="P141">
        <v>10</v>
      </c>
      <c r="Q141" t="s">
        <v>51</v>
      </c>
    </row>
    <row r="142" spans="1:17">
      <c r="A142" t="str">
        <f>Hyperlink("https://www.diodes.com/part/view/S8MC","S8MC")</f>
        <v>S8MC</v>
      </c>
      <c r="B142" t="str">
        <f>Hyperlink("https://www.diodes.com/assets/Datasheets/ds31117.pdf","S8KC Datasheet")</f>
        <v>S8KC Datasheet</v>
      </c>
      <c r="C142" t="s">
        <v>17</v>
      </c>
      <c r="D142">
        <v>40</v>
      </c>
      <c r="E142" t="s">
        <v>18</v>
      </c>
      <c r="F142" t="s">
        <v>19</v>
      </c>
      <c r="G142" t="s">
        <v>71</v>
      </c>
      <c r="H142" t="s">
        <v>21</v>
      </c>
      <c r="I142">
        <v>8</v>
      </c>
      <c r="J142">
        <v>200</v>
      </c>
      <c r="K142">
        <v>1000</v>
      </c>
      <c r="L142">
        <v>0.985</v>
      </c>
      <c r="M142">
        <v>8</v>
      </c>
      <c r="N142">
        <v>10</v>
      </c>
      <c r="O142">
        <v>1000</v>
      </c>
      <c r="P142" t="s">
        <v>36</v>
      </c>
      <c r="Q142" t="s">
        <v>48</v>
      </c>
    </row>
    <row r="143" spans="1:17">
      <c r="A143" t="str">
        <f>Hyperlink("https://www.diodes.com/part/view/S8MC%28LS%29","S8MC(LS)")</f>
        <v>S8MC(LS)</v>
      </c>
      <c r="C143" t="s">
        <v>70</v>
      </c>
      <c r="D143">
        <v>45</v>
      </c>
      <c r="E143" t="s">
        <v>18</v>
      </c>
      <c r="F143" t="s">
        <v>19</v>
      </c>
      <c r="G143" t="s">
        <v>24</v>
      </c>
      <c r="H143" t="s">
        <v>21</v>
      </c>
      <c r="I143">
        <v>8</v>
      </c>
      <c r="J143">
        <v>200</v>
      </c>
      <c r="K143">
        <v>1000</v>
      </c>
      <c r="L143">
        <v>0.985</v>
      </c>
      <c r="M143">
        <v>8</v>
      </c>
      <c r="N143">
        <v>10</v>
      </c>
      <c r="O143">
        <v>1000</v>
      </c>
      <c r="P143">
        <v>10</v>
      </c>
      <c r="Q143" t="s">
        <v>51</v>
      </c>
    </row>
    <row r="144" spans="1:17">
      <c r="A144" t="str">
        <f>Hyperlink("https://www.diodes.com/part/view/S8MCQ","S8MCQ")</f>
        <v>S8MCQ</v>
      </c>
      <c r="B144" t="str">
        <f>Hyperlink("https://www.diodes.com/assets/Datasheets/S8MCQ.pdf","S8MCQ Datasheet")</f>
        <v>S8MCQ Datasheet</v>
      </c>
      <c r="C144" t="s">
        <v>70</v>
      </c>
      <c r="D144">
        <v>40</v>
      </c>
      <c r="E144" t="s">
        <v>33</v>
      </c>
      <c r="F144" t="s">
        <v>47</v>
      </c>
      <c r="G144" t="s">
        <v>71</v>
      </c>
      <c r="H144" t="s">
        <v>21</v>
      </c>
      <c r="I144">
        <v>8</v>
      </c>
      <c r="J144">
        <v>200</v>
      </c>
      <c r="K144">
        <v>1000</v>
      </c>
      <c r="L144">
        <v>0.985</v>
      </c>
      <c r="M144">
        <v>8</v>
      </c>
      <c r="N144">
        <v>10</v>
      </c>
      <c r="O144">
        <v>1000</v>
      </c>
      <c r="P144" t="s">
        <v>36</v>
      </c>
      <c r="Q144" t="s">
        <v>48</v>
      </c>
    </row>
    <row r="145" spans="1:17">
      <c r="A145" t="str">
        <f>Hyperlink("https://www.diodes.com/part/view/S8NC","S8NC")</f>
        <v>S8NC</v>
      </c>
      <c r="B145" t="str">
        <f>Hyperlink("https://www.diodes.com/assets/Datasheets/S8NC.pdf","S8NC Datasheet")</f>
        <v>S8NC Datasheet</v>
      </c>
      <c r="C145" t="s">
        <v>17</v>
      </c>
      <c r="D145">
        <v>40</v>
      </c>
      <c r="E145" t="s">
        <v>18</v>
      </c>
      <c r="F145" t="s">
        <v>19</v>
      </c>
      <c r="G145" t="s">
        <v>71</v>
      </c>
      <c r="H145" t="s">
        <v>21</v>
      </c>
      <c r="I145">
        <v>8</v>
      </c>
      <c r="J145">
        <v>225</v>
      </c>
      <c r="K145">
        <v>1200</v>
      </c>
      <c r="L145">
        <v>1.1</v>
      </c>
      <c r="M145">
        <v>8</v>
      </c>
      <c r="N145">
        <v>10</v>
      </c>
      <c r="O145">
        <v>1200</v>
      </c>
      <c r="P145" t="s">
        <v>36</v>
      </c>
      <c r="Q145" t="s">
        <v>48</v>
      </c>
    </row>
    <row r="146" spans="1:17">
      <c r="A146" t="str">
        <f>Hyperlink("https://www.diodes.com/part/view/SGP1610AC%28LS%29","SGP1610AC(LS)")</f>
        <v>SGP1610AC(LS)</v>
      </c>
      <c r="B146" t="str">
        <f>Hyperlink("https://www.diodes.com/assets/Datasheets/SGP1610AC_LS.pdf","SGP1610AC(LS) Datasheet")</f>
        <v>SGP1610AC(LS) Datasheet</v>
      </c>
      <c r="C146" t="s">
        <v>72</v>
      </c>
      <c r="D146">
        <v>100</v>
      </c>
      <c r="E146" t="s">
        <v>18</v>
      </c>
      <c r="F146" t="s">
        <v>19</v>
      </c>
      <c r="G146" t="s">
        <v>24</v>
      </c>
      <c r="H146" t="s">
        <v>21</v>
      </c>
      <c r="I146">
        <v>16</v>
      </c>
      <c r="J146">
        <v>225</v>
      </c>
      <c r="K146">
        <v>1000</v>
      </c>
      <c r="L146">
        <v>1.1</v>
      </c>
      <c r="M146">
        <v>16</v>
      </c>
      <c r="N146">
        <v>10</v>
      </c>
      <c r="O146">
        <v>1000</v>
      </c>
      <c r="Q146" t="s">
        <v>73</v>
      </c>
    </row>
  </sheetData>
  <hyperlinks>
    <hyperlink ref="A2" r:id="rId_hyperlink_1" tooltip="1N4001G" display="1N4001G"/>
    <hyperlink ref="B2" r:id="rId_hyperlink_2" tooltip="1N4001G Datasheet" display="1N4001G Datasheet"/>
    <hyperlink ref="A3" r:id="rId_hyperlink_3" tooltip="1N4002G" display="1N4002G"/>
    <hyperlink ref="B3" r:id="rId_hyperlink_4" tooltip="1N4002G Datasheet" display="1N4002G Datasheet"/>
    <hyperlink ref="A4" r:id="rId_hyperlink_5" tooltip="1N4003G" display="1N4003G"/>
    <hyperlink ref="B4" r:id="rId_hyperlink_6" tooltip="1N4003G Datasheet" display="1N4003G Datasheet"/>
    <hyperlink ref="A5" r:id="rId_hyperlink_7" tooltip="1N4004G" display="1N4004G"/>
    <hyperlink ref="B5" r:id="rId_hyperlink_8" tooltip="1N4004G Datasheet" display="1N4004G Datasheet"/>
    <hyperlink ref="A6" r:id="rId_hyperlink_9" tooltip="1N4005G" display="1N4005G"/>
    <hyperlink ref="B6" r:id="rId_hyperlink_10" tooltip="1N4005G Datasheet" display="1N4005G Datasheet"/>
    <hyperlink ref="A7" r:id="rId_hyperlink_11" tooltip="1N4006G" display="1N4006G"/>
    <hyperlink ref="B7" r:id="rId_hyperlink_12" tooltip="1N4006G Datasheet" display="1N4006G Datasheet"/>
    <hyperlink ref="A8" r:id="rId_hyperlink_13" tooltip="1N4006G(LS)" display="1N4006G(LS)"/>
    <hyperlink ref="B8" r:id="rId_hyperlink_14" tooltip="1N4006G(LS) Datasheet" display="1N4006G(LS) Datasheet"/>
    <hyperlink ref="A9" r:id="rId_hyperlink_15" tooltip="1N4007G" display="1N4007G"/>
    <hyperlink ref="B9" r:id="rId_hyperlink_16" tooltip="1N4007G Datasheet" display="1N4007G Datasheet"/>
    <hyperlink ref="A10" r:id="rId_hyperlink_17" tooltip="1N4007G(LS)" display="1N4007G(LS)"/>
    <hyperlink ref="B10" r:id="rId_hyperlink_18" tooltip="1N4007G(LS) Datasheet" display="1N4007G(LS) Datasheet"/>
    <hyperlink ref="A11" r:id="rId_hyperlink_19" tooltip="1N5399S(LS)" display="1N5399S(LS)"/>
    <hyperlink ref="A12" r:id="rId_hyperlink_20" tooltip="1N5400G" display="1N5400G"/>
    <hyperlink ref="B12" r:id="rId_hyperlink_21" tooltip="1N5400G Datasheet" display="1N5400G Datasheet"/>
    <hyperlink ref="A13" r:id="rId_hyperlink_22" tooltip="1N5401G" display="1N5401G"/>
    <hyperlink ref="B13" r:id="rId_hyperlink_23" tooltip="1N5401G Datasheet" display="1N5401G Datasheet"/>
    <hyperlink ref="A14" r:id="rId_hyperlink_24" tooltip="1N5402G" display="1N5402G"/>
    <hyperlink ref="B14" r:id="rId_hyperlink_25" tooltip="1N5402G Datasheet" display="1N5402G Datasheet"/>
    <hyperlink ref="A15" r:id="rId_hyperlink_26" tooltip="1N5404G" display="1N5404G"/>
    <hyperlink ref="B15" r:id="rId_hyperlink_27" tooltip="1N5404G Datasheet" display="1N5404G Datasheet"/>
    <hyperlink ref="A16" r:id="rId_hyperlink_28" tooltip="1N5406G" display="1N5406G"/>
    <hyperlink ref="B16" r:id="rId_hyperlink_29" tooltip="1N5406G Datasheet" display="1N5406G Datasheet"/>
    <hyperlink ref="A17" r:id="rId_hyperlink_30" tooltip="1N5406G(LS)" display="1N5406G(LS)"/>
    <hyperlink ref="A18" r:id="rId_hyperlink_31" tooltip="1N5407G" display="1N5407G"/>
    <hyperlink ref="B18" r:id="rId_hyperlink_32" tooltip="1N5407G Datasheet" display="1N5407G Datasheet"/>
    <hyperlink ref="A19" r:id="rId_hyperlink_33" tooltip="1N5407G(LS)" display="1N5407G(LS)"/>
    <hyperlink ref="A20" r:id="rId_hyperlink_34" tooltip="1N5408G" display="1N5408G"/>
    <hyperlink ref="B20" r:id="rId_hyperlink_35" tooltip="1N5408G Datasheet" display="1N5408G Datasheet"/>
    <hyperlink ref="A21" r:id="rId_hyperlink_36" tooltip="1N5408G(LS)" display="1N5408G(LS)"/>
    <hyperlink ref="A22" r:id="rId_hyperlink_37" tooltip="2A07G(LS)" display="2A07G(LS)"/>
    <hyperlink ref="A23" r:id="rId_hyperlink_38" tooltip="AFS1ME (LS)" display="AFS1ME (LS)"/>
    <hyperlink ref="A24" r:id="rId_hyperlink_39" tooltip="DFLR1200" display="DFLR1200"/>
    <hyperlink ref="B24" r:id="rId_hyperlink_40" tooltip="DFLR1200 Datasheet" display="DFLR1200 Datasheet"/>
    <hyperlink ref="A25" r:id="rId_hyperlink_41" tooltip="DFLR1400" display="DFLR1400"/>
    <hyperlink ref="B25" r:id="rId_hyperlink_42" tooltip="DFLR1400 Datasheet" display="DFLR1400 Datasheet"/>
    <hyperlink ref="A26" r:id="rId_hyperlink_43" tooltip="DFLR1600" display="DFLR1600"/>
    <hyperlink ref="B26" r:id="rId_hyperlink_44" tooltip="DFLR1600 Datasheet" display="DFLR1600 Datasheet"/>
    <hyperlink ref="A27" r:id="rId_hyperlink_45" tooltip="FS1ME" display="FS1ME"/>
    <hyperlink ref="B27" r:id="rId_hyperlink_46" tooltip="FS1ME Datasheet" display="FS1ME Datasheet"/>
    <hyperlink ref="A28" r:id="rId_hyperlink_47" tooltip="FS1ME(LS)" display="FS1ME(LS)"/>
    <hyperlink ref="A29" r:id="rId_hyperlink_48" tooltip="FS1MED" display="FS1MED"/>
    <hyperlink ref="B29" r:id="rId_hyperlink_49" tooltip="FS1MED Datasheet" display="FS1MED Datasheet"/>
    <hyperlink ref="A30" r:id="rId_hyperlink_50" tooltip="FS1MED(LS)" display="FS1MED(LS)"/>
    <hyperlink ref="A31" r:id="rId_hyperlink_51" tooltip="FS1MEN(LS)" display="FS1MEN(LS)"/>
    <hyperlink ref="A32" r:id="rId_hyperlink_52" tooltip="FS2ME(LS)" display="FS2ME(LS)"/>
    <hyperlink ref="A33" r:id="rId_hyperlink_53" tooltip="FS2MED" display="FS2MED"/>
    <hyperlink ref="B33" r:id="rId_hyperlink_54" tooltip="FS2MED Datasheet" display="FS2MED Datasheet"/>
    <hyperlink ref="A34" r:id="rId_hyperlink_55" tooltip="FS2MED(LS)" display="FS2MED(LS)"/>
    <hyperlink ref="B34" r:id="rId_hyperlink_56" tooltip="FS2MED(LS) Datasheet" display="FS2MED(LS) Datasheet"/>
    <hyperlink ref="A35" r:id="rId_hyperlink_57" tooltip="PDR3G" display="PDR3G"/>
    <hyperlink ref="B35" r:id="rId_hyperlink_58" tooltip="PDR3G Datasheet" display="PDR3G Datasheet"/>
    <hyperlink ref="A36" r:id="rId_hyperlink_59" tooltip="PDR5G" display="PDR5G"/>
    <hyperlink ref="B36" r:id="rId_hyperlink_60" tooltip="PDR5G Datasheet" display="PDR5G Datasheet"/>
    <hyperlink ref="A37" r:id="rId_hyperlink_61" tooltip="S10CMHQ" display="S10CMHQ"/>
    <hyperlink ref="B37" r:id="rId_hyperlink_62" tooltip="S10CMHQ Datasheet" display="S10CMHQ Datasheet"/>
    <hyperlink ref="A38" r:id="rId_hyperlink_63" tooltip="S10JC" display="S10JC"/>
    <hyperlink ref="B38" r:id="rId_hyperlink_64" tooltip="S10JC – S10MC Datasheet" display="S10JC – S10MC Datasheet"/>
    <hyperlink ref="A39" r:id="rId_hyperlink_65" tooltip="S10JC(LS)" display="S10JC(LS)"/>
    <hyperlink ref="A40" r:id="rId_hyperlink_66" tooltip="S10KC" display="S10KC"/>
    <hyperlink ref="B40" r:id="rId_hyperlink_67" tooltip="S10JC – S10MC Datasheet" display="S10JC – S10MC Datasheet"/>
    <hyperlink ref="A41" r:id="rId_hyperlink_68" tooltip="S10KC(LS)" display="S10KC(LS)"/>
    <hyperlink ref="A42" r:id="rId_hyperlink_69" tooltip="S10MC" display="S10MC"/>
    <hyperlink ref="B42" r:id="rId_hyperlink_70" tooltip="S10JC – S10MC Datasheet" display="S10JC – S10MC Datasheet"/>
    <hyperlink ref="A43" r:id="rId_hyperlink_71" tooltip="S10MC(LS)" display="S10MC(LS)"/>
    <hyperlink ref="A44" r:id="rId_hyperlink_72" tooltip="S1A" display="S1A"/>
    <hyperlink ref="B44" r:id="rId_hyperlink_73" tooltip="S1A Datasheet" display="S1A Datasheet"/>
    <hyperlink ref="A45" r:id="rId_hyperlink_74" tooltip="S1AB" display="S1AB"/>
    <hyperlink ref="B45" r:id="rId_hyperlink_75" tooltip="S1AB Datasheet" display="S1AB Datasheet"/>
    <hyperlink ref="A46" r:id="rId_hyperlink_76" tooltip="S1B" display="S1B"/>
    <hyperlink ref="B46" r:id="rId_hyperlink_77" tooltip="S1B Datasheet" display="S1B Datasheet"/>
    <hyperlink ref="A47" r:id="rId_hyperlink_78" tooltip="S1BB" display="S1BB"/>
    <hyperlink ref="B47" r:id="rId_hyperlink_79" tooltip="S1BB Datasheet" display="S1BB Datasheet"/>
    <hyperlink ref="A48" r:id="rId_hyperlink_80" tooltip="S1D" display="S1D"/>
    <hyperlink ref="B48" r:id="rId_hyperlink_81" tooltip="S1D Datasheet" display="S1D Datasheet"/>
    <hyperlink ref="A49" r:id="rId_hyperlink_82" tooltip="S1DB" display="S1DB"/>
    <hyperlink ref="B49" r:id="rId_hyperlink_83" tooltip="S1DB Datasheet" display="S1DB Datasheet"/>
    <hyperlink ref="A50" r:id="rId_hyperlink_84" tooltip="S1G" display="S1G"/>
    <hyperlink ref="B50" r:id="rId_hyperlink_85" tooltip="S1G Datasheet" display="S1G Datasheet"/>
    <hyperlink ref="A51" r:id="rId_hyperlink_86" tooltip="S1GB" display="S1GB"/>
    <hyperlink ref="B51" r:id="rId_hyperlink_87" tooltip="S1GB Datasheet" display="S1GB Datasheet"/>
    <hyperlink ref="A52" r:id="rId_hyperlink_88" tooltip="S1J" display="S1J"/>
    <hyperlink ref="B52" r:id="rId_hyperlink_89" tooltip="S1J Datasheet" display="S1J Datasheet"/>
    <hyperlink ref="A53" r:id="rId_hyperlink_90" tooltip="S1J(LS)" display="S1J(LS)"/>
    <hyperlink ref="A54" r:id="rId_hyperlink_91" tooltip="S1JB" display="S1JB"/>
    <hyperlink ref="B54" r:id="rId_hyperlink_92" tooltip="S1JB Datasheet" display="S1JB Datasheet"/>
    <hyperlink ref="A55" r:id="rId_hyperlink_93" tooltip="S1JB(LS)" display="S1JB(LS)"/>
    <hyperlink ref="A56" r:id="rId_hyperlink_94" tooltip="S1K" display="S1K"/>
    <hyperlink ref="B56" r:id="rId_hyperlink_95" tooltip="S1K Datasheet" display="S1K Datasheet"/>
    <hyperlink ref="A57" r:id="rId_hyperlink_96" tooltip="S1K(LS)" display="S1K(LS)"/>
    <hyperlink ref="A58" r:id="rId_hyperlink_97" tooltip="S1KB" display="S1KB"/>
    <hyperlink ref="B58" r:id="rId_hyperlink_98" tooltip="S1KB Datasheet" display="S1KB Datasheet"/>
    <hyperlink ref="A59" r:id="rId_hyperlink_99" tooltip="S1KP1M" display="S1KP1M"/>
    <hyperlink ref="B59" r:id="rId_hyperlink_100" tooltip="S1KP1M Datasheet" display="S1KP1M Datasheet"/>
    <hyperlink ref="A60" r:id="rId_hyperlink_101" tooltip="S1M" display="S1M"/>
    <hyperlink ref="B60" r:id="rId_hyperlink_102" tooltip="S1M Datasheet" display="S1M Datasheet"/>
    <hyperlink ref="A61" r:id="rId_hyperlink_103" tooltip="S1M(LS)" display="S1M(LS)"/>
    <hyperlink ref="A62" r:id="rId_hyperlink_104" tooltip="S1MB" display="S1MB"/>
    <hyperlink ref="B62" r:id="rId_hyperlink_105" tooltip="S1MB Datasheet" display="S1MB Datasheet"/>
    <hyperlink ref="A63" r:id="rId_hyperlink_106" tooltip="S1MB(LS)" display="S1MB(LS)"/>
    <hyperlink ref="A64" r:id="rId_hyperlink_107" tooltip="S1MDF" display="S1MDF"/>
    <hyperlink ref="B64" r:id="rId_hyperlink_108" tooltip="S1MDF Datasheet" display="S1MDF Datasheet"/>
    <hyperlink ref="A65" r:id="rId_hyperlink_109" tooltip="S1MDFQ" display="S1MDFQ"/>
    <hyperlink ref="B65" r:id="rId_hyperlink_110" tooltip="S1MDFQ Datasheet" display="S1MDFQ Datasheet"/>
    <hyperlink ref="A66" r:id="rId_hyperlink_111" tooltip="S1MN(LS)" display="S1MN(LS)"/>
    <hyperlink ref="A67" r:id="rId_hyperlink_112" tooltip="S1MSP1M" display="S1MSP1M"/>
    <hyperlink ref="B67" r:id="rId_hyperlink_113" tooltip="S1MSP1M Datasheet" display="S1MSP1M Datasheet"/>
    <hyperlink ref="A68" r:id="rId_hyperlink_114" tooltip="S1MSWFM" display="S1MSWFM"/>
    <hyperlink ref="B68" r:id="rId_hyperlink_115" tooltip="S1MSWFM Datasheet" display="S1MSWFM Datasheet"/>
    <hyperlink ref="A69" r:id="rId_hyperlink_116" tooltip="S1MSWFMQ" display="S1MSWFMQ"/>
    <hyperlink ref="B69" r:id="rId_hyperlink_117" tooltip="S1MSWFMQ Datasheet" display="S1MSWFMQ Datasheet"/>
    <hyperlink ref="A70" r:id="rId_hyperlink_118" tooltip="S1MSWFQ" display="S1MSWFQ"/>
    <hyperlink ref="B70" r:id="rId_hyperlink_119" tooltip="S1MSWFQ Datasheet" display="S1MSWFQ Datasheet"/>
    <hyperlink ref="A71" r:id="rId_hyperlink_120" tooltip="S1MWFM" display="S1MWFM"/>
    <hyperlink ref="B71" r:id="rId_hyperlink_121" tooltip="S1MWFM Datasheet" display="S1MWFM Datasheet"/>
    <hyperlink ref="A72" r:id="rId_hyperlink_122" tooltip="S1N" display="S1N"/>
    <hyperlink ref="B72" r:id="rId_hyperlink_123" tooltip="S1N Datasheet" display="S1N Datasheet"/>
    <hyperlink ref="A73" r:id="rId_hyperlink_124" tooltip="S1V" display="S1V"/>
    <hyperlink ref="B73" r:id="rId_hyperlink_125" tooltip="S1V Datasheet" display="S1V Datasheet"/>
    <hyperlink ref="A74" r:id="rId_hyperlink_126" tooltip="S2A" display="S2A"/>
    <hyperlink ref="B74" r:id="rId_hyperlink_127" tooltip="S2A Datasheet" display="S2A Datasheet"/>
    <hyperlink ref="A75" r:id="rId_hyperlink_128" tooltip="S2AA" display="S2AA"/>
    <hyperlink ref="B75" r:id="rId_hyperlink_129" tooltip="S2AA Datasheet" display="S2AA Datasheet"/>
    <hyperlink ref="A76" r:id="rId_hyperlink_130" tooltip="S2B" display="S2B"/>
    <hyperlink ref="B76" r:id="rId_hyperlink_131" tooltip="S2B Datasheet" display="S2B Datasheet"/>
    <hyperlink ref="A77" r:id="rId_hyperlink_132" tooltip="S2BA" display="S2BA"/>
    <hyperlink ref="B77" r:id="rId_hyperlink_133" tooltip="S2BA Datasheet" display="S2BA Datasheet"/>
    <hyperlink ref="A78" r:id="rId_hyperlink_134" tooltip="S2D" display="S2D"/>
    <hyperlink ref="B78" r:id="rId_hyperlink_135" tooltip="S2D Datasheet" display="S2D Datasheet"/>
    <hyperlink ref="A79" r:id="rId_hyperlink_136" tooltip="S2DA" display="S2DA"/>
    <hyperlink ref="B79" r:id="rId_hyperlink_137" tooltip="S2DA Datasheet" display="S2DA Datasheet"/>
    <hyperlink ref="A80" r:id="rId_hyperlink_138" tooltip="S2G" display="S2G"/>
    <hyperlink ref="B80" r:id="rId_hyperlink_139" tooltip="S2G Datasheet" display="S2G Datasheet"/>
    <hyperlink ref="A81" r:id="rId_hyperlink_140" tooltip="S2GA" display="S2GA"/>
    <hyperlink ref="B81" r:id="rId_hyperlink_141" tooltip="S2GA Datasheet" display="S2GA Datasheet"/>
    <hyperlink ref="A82" r:id="rId_hyperlink_142" tooltip="S2J" display="S2J"/>
    <hyperlink ref="B82" r:id="rId_hyperlink_143" tooltip="S2J Datasheet" display="S2J Datasheet"/>
    <hyperlink ref="A83" r:id="rId_hyperlink_144" tooltip="S2J(LS)" display="S2J(LS)"/>
    <hyperlink ref="A84" r:id="rId_hyperlink_145" tooltip="S2JA" display="S2JA"/>
    <hyperlink ref="B84" r:id="rId_hyperlink_146" tooltip="S2JA Datasheet" display="S2JA Datasheet"/>
    <hyperlink ref="A85" r:id="rId_hyperlink_147" tooltip="S2JA(LS)" display="S2JA(LS)"/>
    <hyperlink ref="A86" r:id="rId_hyperlink_148" tooltip="S2JH(LS)" display="S2JH(LS)"/>
    <hyperlink ref="B86" r:id="rId_hyperlink_149" tooltip="S2JH-S2MH(LS) Datasheet" display="S2JH-S2MH(LS) Datasheet"/>
    <hyperlink ref="A87" r:id="rId_hyperlink_150" tooltip="S2JHA(LS)" display="S2JHA(LS)"/>
    <hyperlink ref="A88" r:id="rId_hyperlink_151" tooltip="S2K" display="S2K"/>
    <hyperlink ref="B88" r:id="rId_hyperlink_152" tooltip="S2K Datasheet" display="S2K Datasheet"/>
    <hyperlink ref="A89" r:id="rId_hyperlink_153" tooltip="S2K(LS)" display="S2K(LS)"/>
    <hyperlink ref="A90" r:id="rId_hyperlink_154" tooltip="S2KA" display="S2KA"/>
    <hyperlink ref="B90" r:id="rId_hyperlink_155" tooltip="S2KA Datasheet" display="S2KA Datasheet"/>
    <hyperlink ref="A91" r:id="rId_hyperlink_156" tooltip="S2KDF" display="S2KDF"/>
    <hyperlink ref="B91" r:id="rId_hyperlink_157" tooltip="S2KDF Datasheet" display="S2KDF Datasheet"/>
    <hyperlink ref="A92" r:id="rId_hyperlink_158" tooltip="S2KDFQ" display="S2KDFQ"/>
    <hyperlink ref="B92" r:id="rId_hyperlink_159" tooltip="S2KDFQ Datasheet" display="S2KDFQ Datasheet"/>
    <hyperlink ref="A93" r:id="rId_hyperlink_160" tooltip="S2KHA(LS)" display="S2KHA(LS)"/>
    <hyperlink ref="A94" r:id="rId_hyperlink_161" tooltip="S2M" display="S2M"/>
    <hyperlink ref="B94" r:id="rId_hyperlink_162" tooltip="S2M Datasheet" display="S2M Datasheet"/>
    <hyperlink ref="A95" r:id="rId_hyperlink_163" tooltip="S2M(LS)" display="S2M(LS)"/>
    <hyperlink ref="A96" r:id="rId_hyperlink_164" tooltip="S2MA" display="S2MA"/>
    <hyperlink ref="B96" r:id="rId_hyperlink_165" tooltip="S2MA Datasheet" display="S2MA Datasheet"/>
    <hyperlink ref="A97" r:id="rId_hyperlink_166" tooltip="S2MA(LS)" display="S2MA(LS)"/>
    <hyperlink ref="A98" r:id="rId_hyperlink_167" tooltip="S2MH(LS)" display="S2MH(LS)"/>
    <hyperlink ref="B98" r:id="rId_hyperlink_168" tooltip="S2JH-S2MH(LS) Datasheet" display="S2JH-S2MH(LS) Datasheet"/>
    <hyperlink ref="A99" r:id="rId_hyperlink_169" tooltip="S2MHA(LS)" display="S2MHA(LS)"/>
    <hyperlink ref="A100" r:id="rId_hyperlink_170" tooltip="S3A" display="S3A"/>
    <hyperlink ref="B100" r:id="rId_hyperlink_171" tooltip="S3A Datasheet" display="S3A Datasheet"/>
    <hyperlink ref="A101" r:id="rId_hyperlink_172" tooltip="S3AB" display="S3AB"/>
    <hyperlink ref="B101" r:id="rId_hyperlink_173" tooltip="S3AB Datasheet" display="S3AB Datasheet"/>
    <hyperlink ref="A102" r:id="rId_hyperlink_174" tooltip="S3B" display="S3B"/>
    <hyperlink ref="B102" r:id="rId_hyperlink_175" tooltip="S3B Datasheet" display="S3B Datasheet"/>
    <hyperlink ref="A103" r:id="rId_hyperlink_176" tooltip="S3BB" display="S3BB"/>
    <hyperlink ref="B103" r:id="rId_hyperlink_177" tooltip="S3BB Datasheet" display="S3BB Datasheet"/>
    <hyperlink ref="A104" r:id="rId_hyperlink_178" tooltip="S3D" display="S3D"/>
    <hyperlink ref="B104" r:id="rId_hyperlink_179" tooltip="S3D Datasheet" display="S3D Datasheet"/>
    <hyperlink ref="A105" r:id="rId_hyperlink_180" tooltip="S3DB" display="S3DB"/>
    <hyperlink ref="B105" r:id="rId_hyperlink_181" tooltip="S3DB Datasheet" display="S3DB Datasheet"/>
    <hyperlink ref="A106" r:id="rId_hyperlink_182" tooltip="S3G" display="S3G"/>
    <hyperlink ref="B106" r:id="rId_hyperlink_183" tooltip="S3G Datasheet" display="S3G Datasheet"/>
    <hyperlink ref="A107" r:id="rId_hyperlink_184" tooltip="S3GB" display="S3GB"/>
    <hyperlink ref="B107" r:id="rId_hyperlink_185" tooltip="S3GB Datasheet" display="S3GB Datasheet"/>
    <hyperlink ref="A108" r:id="rId_hyperlink_186" tooltip="S3J" display="S3J"/>
    <hyperlink ref="B108" r:id="rId_hyperlink_187" tooltip="S3J Datasheet" display="S3J Datasheet"/>
    <hyperlink ref="A109" r:id="rId_hyperlink_188" tooltip="S3J(LS)" display="S3J(LS)"/>
    <hyperlink ref="B109" r:id="rId_hyperlink_189" tooltip="S3J-S3M(LS) Datasheet" display="S3J-S3M(LS) Datasheet"/>
    <hyperlink ref="A110" r:id="rId_hyperlink_190" tooltip="S3JB" display="S3JB"/>
    <hyperlink ref="B110" r:id="rId_hyperlink_191" tooltip="S3JB Datasheet" display="S3JB Datasheet"/>
    <hyperlink ref="A111" r:id="rId_hyperlink_192" tooltip="S3JB(LS)" display="S3JB(LS)"/>
    <hyperlink ref="B111" r:id="rId_hyperlink_193" tooltip="S3JB-S3MB (LS) Datasheet" display="S3JB-S3MB (LS) Datasheet"/>
    <hyperlink ref="A112" r:id="rId_hyperlink_194" tooltip="S3K" display="S3K"/>
    <hyperlink ref="B112" r:id="rId_hyperlink_195" tooltip="S3K Datasheet" display="S3K Datasheet"/>
    <hyperlink ref="A113" r:id="rId_hyperlink_196" tooltip="S3K(LS)" display="S3K(LS)"/>
    <hyperlink ref="B113" r:id="rId_hyperlink_197" tooltip="S3J-S3M(LS) Datasheet" display="S3J-S3M(LS) Datasheet"/>
    <hyperlink ref="A114" r:id="rId_hyperlink_198" tooltip="S3KB" display="S3KB"/>
    <hyperlink ref="B114" r:id="rId_hyperlink_199" tooltip="S3KB Datasheet" display="S3KB Datasheet"/>
    <hyperlink ref="A115" r:id="rId_hyperlink_200" tooltip="S3KB(LS)" display="S3KB(LS)"/>
    <hyperlink ref="B115" r:id="rId_hyperlink_201" tooltip="S3JB-S3MB (LS) Datasheet" display="S3JB-S3MB (LS) Datasheet"/>
    <hyperlink ref="A116" r:id="rId_hyperlink_202" tooltip="S3M" display="S3M"/>
    <hyperlink ref="B116" r:id="rId_hyperlink_203" tooltip="S3M Datasheet" display="S3M Datasheet"/>
    <hyperlink ref="A117" r:id="rId_hyperlink_204" tooltip="S3M(LS)" display="S3M(LS)"/>
    <hyperlink ref="B117" r:id="rId_hyperlink_205" tooltip="S3J-S3M(LS) Datasheet" display="S3J-S3M(LS) Datasheet"/>
    <hyperlink ref="A118" r:id="rId_hyperlink_206" tooltip="S3MB" display="S3MB"/>
    <hyperlink ref="B118" r:id="rId_hyperlink_207" tooltip="S3MB Datasheet" display="S3MB Datasheet"/>
    <hyperlink ref="A119" r:id="rId_hyperlink_208" tooltip="S3MB(LS)" display="S3MB(LS)"/>
    <hyperlink ref="B119" r:id="rId_hyperlink_209" tooltip="S3JB-S3MB (LS) Datasheet" display="S3JB-S3MB (LS) Datasheet"/>
    <hyperlink ref="A120" r:id="rId_hyperlink_210" tooltip="S5AC" display="S5AC"/>
    <hyperlink ref="B120" r:id="rId_hyperlink_211" tooltip="S5AC Datasheet" display="S5AC Datasheet"/>
    <hyperlink ref="A121" r:id="rId_hyperlink_212" tooltip="S5BC" display="S5BC"/>
    <hyperlink ref="B121" r:id="rId_hyperlink_213" tooltip="S5AC Datasheet" display="S5AC Datasheet"/>
    <hyperlink ref="A122" r:id="rId_hyperlink_214" tooltip="S5CMHQ" display="S5CMHQ"/>
    <hyperlink ref="B122" r:id="rId_hyperlink_215" tooltip="S5CMHQ Datasheet" display="S5CMHQ Datasheet"/>
    <hyperlink ref="A123" r:id="rId_hyperlink_216" tooltip="S5DC" display="S5DC"/>
    <hyperlink ref="B123" r:id="rId_hyperlink_217" tooltip="S5AC Datasheet" display="S5AC Datasheet"/>
    <hyperlink ref="A124" r:id="rId_hyperlink_218" tooltip="S5GC" display="S5GC"/>
    <hyperlink ref="B124" r:id="rId_hyperlink_219" tooltip="S5AC Datasheet" display="S5AC Datasheet"/>
    <hyperlink ref="A125" r:id="rId_hyperlink_220" tooltip="S5JB" display="S5JB"/>
    <hyperlink ref="B125" r:id="rId_hyperlink_221" tooltip="S5JB-S5MB Datasheet" display="S5JB-S5MB Datasheet"/>
    <hyperlink ref="A126" r:id="rId_hyperlink_222" tooltip="S5JB(LS)" display="S5JB(LS)"/>
    <hyperlink ref="B126" r:id="rId_hyperlink_223" tooltip="S5JB-S5MB (LS) Datasheet" display="S5JB-S5MB (LS) Datasheet"/>
    <hyperlink ref="A127" r:id="rId_hyperlink_224" tooltip="S5JC" display="S5JC"/>
    <hyperlink ref="B127" r:id="rId_hyperlink_225" tooltip="S5JC Datasheet" display="S5JC Datasheet"/>
    <hyperlink ref="A128" r:id="rId_hyperlink_226" tooltip="S5JC(LS)" display="S5JC(LS)"/>
    <hyperlink ref="B128" r:id="rId_hyperlink_227" tooltip="S5JC-S5MC (LS) Datasheet" display="S5JC-S5MC (LS) Datasheet"/>
    <hyperlink ref="A129" r:id="rId_hyperlink_228" tooltip="S5KB" display="S5KB"/>
    <hyperlink ref="B129" r:id="rId_hyperlink_229" tooltip="S5JB-S5MB Datasheet" display="S5JB-S5MB Datasheet"/>
    <hyperlink ref="A130" r:id="rId_hyperlink_230" tooltip="S5KB(LS)" display="S5KB(LS)"/>
    <hyperlink ref="B130" r:id="rId_hyperlink_231" tooltip="S5JB-S5MB (LS) Datasheet" display="S5JB-S5MB (LS) Datasheet"/>
    <hyperlink ref="A131" r:id="rId_hyperlink_232" tooltip="S5KC" display="S5KC"/>
    <hyperlink ref="B131" r:id="rId_hyperlink_233" tooltip="S5AC Datasheet" display="S5AC Datasheet"/>
    <hyperlink ref="A132" r:id="rId_hyperlink_234" tooltip="S5KC(LS)" display="S5KC(LS)"/>
    <hyperlink ref="B132" r:id="rId_hyperlink_235" tooltip="S5JC-S5MC (LS) Datasheet" display="S5JC-S5MC (LS) Datasheet"/>
    <hyperlink ref="A133" r:id="rId_hyperlink_236" tooltip="S5KP5M" display="S5KP5M"/>
    <hyperlink ref="B133" r:id="rId_hyperlink_237" tooltip="S5KP5M Datasheet" display="S5KP5M Datasheet"/>
    <hyperlink ref="A134" r:id="rId_hyperlink_238" tooltip="S5MB" display="S5MB"/>
    <hyperlink ref="B134" r:id="rId_hyperlink_239" tooltip="S5JB-S5MB Datasheet" display="S5JB-S5MB Datasheet"/>
    <hyperlink ref="A135" r:id="rId_hyperlink_240" tooltip="S5MB(LS)" display="S5MB(LS)"/>
    <hyperlink ref="B135" r:id="rId_hyperlink_241" tooltip="S5JB-S5MB (LS) Datasheet" display="S5JB-S5MB (LS) Datasheet"/>
    <hyperlink ref="A136" r:id="rId_hyperlink_242" tooltip="S5MC" display="S5MC"/>
    <hyperlink ref="B136" r:id="rId_hyperlink_243" tooltip="S5AC Datasheet" display="S5AC Datasheet"/>
    <hyperlink ref="A137" r:id="rId_hyperlink_244" tooltip="S5MC(LS)" display="S5MC(LS)"/>
    <hyperlink ref="B137" r:id="rId_hyperlink_245" tooltip="S5JC-S5MC (LS) Datasheet" display="S5JC-S5MC (LS) Datasheet"/>
    <hyperlink ref="A138" r:id="rId_hyperlink_246" tooltip="S8CMHQ" display="S8CMHQ"/>
    <hyperlink ref="B138" r:id="rId_hyperlink_247" tooltip="S8CMHQ Datasheet" display="S8CMHQ Datasheet"/>
    <hyperlink ref="A139" r:id="rId_hyperlink_248" tooltip="S8JC(LS)" display="S8JC(LS)"/>
    <hyperlink ref="A140" r:id="rId_hyperlink_249" tooltip="S8KC" display="S8KC"/>
    <hyperlink ref="B140" r:id="rId_hyperlink_250" tooltip="S8KC Datasheet" display="S8KC Datasheet"/>
    <hyperlink ref="A141" r:id="rId_hyperlink_251" tooltip="S8KC(LS)" display="S8KC(LS)"/>
    <hyperlink ref="A142" r:id="rId_hyperlink_252" tooltip="S8MC" display="S8MC"/>
    <hyperlink ref="B142" r:id="rId_hyperlink_253" tooltip="S8KC Datasheet" display="S8KC Datasheet"/>
    <hyperlink ref="A143" r:id="rId_hyperlink_254" tooltip="S8MC(LS)" display="S8MC(LS)"/>
    <hyperlink ref="A144" r:id="rId_hyperlink_255" tooltip="S8MCQ" display="S8MCQ"/>
    <hyperlink ref="B144" r:id="rId_hyperlink_256" tooltip="S8MCQ Datasheet" display="S8MCQ Datasheet"/>
    <hyperlink ref="A145" r:id="rId_hyperlink_257" tooltip="S8NC" display="S8NC"/>
    <hyperlink ref="B145" r:id="rId_hyperlink_258" tooltip="S8NC Datasheet" display="S8NC Datasheet"/>
    <hyperlink ref="A146" r:id="rId_hyperlink_259" tooltip="SGP1610AC(LS)" display="SGP1610AC(LS)"/>
    <hyperlink ref="B146" r:id="rId_hyperlink_260" tooltip="SGP1610AC(LS) Datasheet" display="SGP1610AC(LS)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2024-03-28T19:20:46-05:00</dcterms:created>
  <dcterms:modified xsi:type="dcterms:W3CDTF">2024-03-28T19:20:46-05:00</dcterms:modified>
  <dc:title>Untitled Spreadsheet</dc:title>
  <dc:description/>
  <dc:subject/>
  <cp:keywords/>
  <cp:category/>
</cp:coreProperties>
</file>