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<sst xmlns="http://schemas.openxmlformats.org/spreadsheetml/2006/main" uniqueCount="177">
  <si>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</si>
  <si>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</si>
  <si>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</si>
  <si>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</si>
  <si>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</si>
  <si>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</si>
  <si>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</si>
  <si>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TerminalTemperature TT (ºC)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</si>
  <si>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</si>
  <si>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ForwardSurge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</si>
  <si>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</si>
  <si>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</si>
  <si>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</si>
  <si>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</si>
  <si>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</si>
  <si>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</si>
  <si>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t>Packages</t>
  </si>
  <si>
    <t>1.0A Schottky Barrier Rectifier</t>
  </si>
  <si>
    <t>No</t>
  </si>
  <si>
    <t>Standard</t>
  </si>
  <si>
    <t>Single</t>
  </si>
  <si>
    <t>DO-41 (Plastic)</t>
  </si>
  <si>
    <t>N/A</t>
  </si>
  <si>
    <t>Schottky</t>
  </si>
  <si>
    <t>Yes</t>
  </si>
  <si>
    <t>SOD123</t>
  </si>
  <si>
    <t>1A SBR SUPER BARRIER RECTIFIER</t>
  </si>
  <si>
    <t>SOD123F (Type B)</t>
  </si>
  <si>
    <t>R6 (LS)</t>
  </si>
  <si>
    <t>SOD323</t>
  </si>
  <si>
    <t>Surface-Mount Schottky Barrier Rectifier</t>
  </si>
  <si>
    <t>Automotive</t>
  </si>
  <si>
    <t>SMA</t>
  </si>
  <si>
    <t>SMB</t>
  </si>
  <si>
    <t>SMB (LS)</t>
  </si>
  <si>
    <t>SURFACE MOUNT SCHOTTKY BARRIER DIODE</t>
  </si>
  <si>
    <t>SMA (LS)</t>
  </si>
  <si>
    <t>1.0A SCHOTTKY BARRIER RECTIFIER</t>
  </si>
  <si>
    <t>SMAF</t>
  </si>
  <si>
    <t>1A Trench Schottky Barrier Rectifier SMA</t>
  </si>
  <si>
    <t>1.0A SURFACE MOUNT SCHOTTKY BARRIER RECTIFIER</t>
  </si>
  <si>
    <t>SOD123F (Standard)</t>
  </si>
  <si>
    <t>2.0A HIGH VOLTAGE SCHOTTKY BARRIER RECTIFIER</t>
  </si>
  <si>
    <t>2.0A SCHOTTKY BARRIER RECTIFIER</t>
  </si>
  <si>
    <t>TRENCH SCHOTTKY BARRIER RECTIFIER</t>
  </si>
  <si>
    <t>2.0A Schottky Barrier Rectifier</t>
  </si>
  <si>
    <t>SOD123F</t>
  </si>
  <si>
    <t>2A TRENCH SCHOTTKY BARRIER RECTIFIER</t>
  </si>
  <si>
    <t>TRENCH SCHOTTKY RECTIFIER</t>
  </si>
  <si>
    <t>SMC</t>
  </si>
  <si>
    <t>SURFACE MOUNT SCHOTTKY BARRIER RECTIFIERS</t>
  </si>
  <si>
    <t>SMC (LS)</t>
  </si>
  <si>
    <t>3.0A SCHOTTKY BARRIER RECTIFIER</t>
  </si>
  <si>
    <t>3.0A SURFACE MOUNT SCHOTTKY BARRIER RECTIFIER</t>
  </si>
  <si>
    <t>3A SCHOTTKY BARRIER RECTIFIER</t>
  </si>
  <si>
    <t>SMA-FS</t>
  </si>
  <si>
    <t>3A TRENCH SCHOTTKY BARRIER RECTIFIER</t>
  </si>
  <si>
    <t>U-DFN3030-8</t>
  </si>
  <si>
    <t>5A Trench Schottky Barrier Rectifier</t>
  </si>
  <si>
    <t>SOT23</t>
  </si>
  <si>
    <t>1A SURFACE MOUNT SCHOTTKY BARRIER RECTIFIER</t>
  </si>
  <si>
    <t>SURFACE MOUNT SCHOTTKY BARRIER RECTIFIER</t>
  </si>
  <si>
    <t>TO-252/DPAK (LS)</t>
  </si>
  <si>
    <t>PowerDI123</t>
  </si>
  <si>
    <t>Trench Schottky Rectifier</t>
  </si>
  <si>
    <t>2A Trench Schottky Barrier Rectifier PowerDI123</t>
  </si>
  <si>
    <t>DO-222AA / MITE-FLAT (LS)</t>
  </si>
  <si>
    <t>F1A (LS)</t>
  </si>
  <si>
    <t>SOD-323EP (LS)</t>
  </si>
  <si>
    <t>F3-D (LS)</t>
  </si>
  <si>
    <t>SMA FLAT (LS)</t>
  </si>
  <si>
    <t>Dual</t>
  </si>
  <si>
    <t>ITO220AB (LS)</t>
  </si>
  <si>
    <t>TO220AB (LS)</t>
  </si>
  <si>
    <t>ITO-220(S)AB - (LS)</t>
  </si>
  <si>
    <t>PowerDI5</t>
  </si>
  <si>
    <t>ITO-220(S)AB(WB) - (LS)</t>
  </si>
  <si>
    <t>F5 (LS)</t>
  </si>
  <si>
    <t>SURFACE MOUNT TRENCH SCHOTTKY RECTIFIER</t>
  </si>
  <si>
    <t>ITO220AB Type BR (TO220F), TO220-3</t>
  </si>
  <si>
    <t>HIGH VOLTAGE POWER SCHOTTKY RECTIFIER</t>
  </si>
  <si>
    <t>TO220-3</t>
  </si>
  <si>
    <t>TO220AC</t>
  </si>
  <si>
    <t>TO220AB</t>
  </si>
  <si>
    <t>1A Schottky Rectifier</t>
  </si>
  <si>
    <t>SCHOTTKY BARRIER RECTIFIER</t>
  </si>
  <si>
    <t>HIGH EFFICIENCY POWER SCHOTTKY RECTIFIER</t>
  </si>
  <si>
    <t>TO-3P</t>
  </si>
  <si>
    <t>TO263AB (D2PAK)</t>
  </si>
  <si>
    <t>TO252 (DPAK)</t>
  </si>
  <si>
    <t>ITO220AC (LS)</t>
  </si>
  <si>
    <t>PowerDI323</t>
  </si>
  <si>
    <t>Schottky ?Q? Portfolio for Automotive Applications</t>
  </si>
  <si>
    <t>10A SCHOTTKY BARRIER RECTIFIER</t>
  </si>
  <si>
    <t>10A Schottky Barrier Rectifier</t>
  </si>
  <si>
    <t>4A HIGH VOLTAGE SCHOTTKY BARRIER RECTIFIER</t>
  </si>
  <si>
    <t>5A HIGH VOLTAGE SCHOTTKY BARRIER RECTIFIER</t>
  </si>
  <si>
    <t>5A Schottky Barrier Rectifier</t>
  </si>
  <si>
    <t>7A Schottky Barrier Rectifier</t>
  </si>
  <si>
    <t>DO-15 (LS)</t>
  </si>
  <si>
    <t>3.0A Schottky Barrier Rectifier</t>
  </si>
  <si>
    <t>DO-201AD</t>
  </si>
  <si>
    <t>DO-201AD (LS)</t>
  </si>
  <si>
    <t>SCHOTTKY BARRIER RECTIFIERS</t>
  </si>
  <si>
    <t>TO247 (LS)</t>
  </si>
  <si>
    <t>0.5A SCHOTTKY BARRIER RECTIFIER CHIP SCALE PACKAGE</t>
  </si>
  <si>
    <t>X3-WLB0603-2</t>
  </si>
  <si>
    <t>0.5A  SCHOTTKY BARRIER RECTIFIER CSP</t>
  </si>
  <si>
    <t>X3-WLB1006-2</t>
  </si>
  <si>
    <t>0.5A SCHOTTKY BARRIER RECTIFIER</t>
  </si>
  <si>
    <t>0.5A Schottky Barrier Rectifier</t>
  </si>
  <si>
    <t>1A 100 VOLT SCHOTTKY BARRIER RECTIFIER</t>
  </si>
  <si>
    <t>U-DFN2020-2 (Type B)</t>
  </si>
  <si>
    <t>1A SCHOTTKY</t>
  </si>
  <si>
    <t>X3-DSN1006-2</t>
  </si>
  <si>
    <t>1A SCHOTTKY BARRIER RECTIFIER CHIP SCALE PACKAGE</t>
  </si>
  <si>
    <t>1A DUAL COMMON CATHODE SCHOTTKY BARRIER DIODE DIE SIZE PACKAGE</t>
  </si>
  <si>
    <t>X3-DSN1006-3</t>
  </si>
  <si>
    <t>1A SCHOTTKY BARRIER DIODE CHIP SCALE PACKAGE</t>
  </si>
  <si>
    <t>X2-WLB2010-2</t>
  </si>
  <si>
    <t>U-DFN1608-2</t>
  </si>
  <si>
    <t>1A SCHOTTKY BARRIER RECTIFIER</t>
  </si>
  <si>
    <t>1A Schottky Barrier Rectifier</t>
  </si>
  <si>
    <t>1.0A SCHOTTKY BARRIER RECTIFER CHIP SCALE PACKAGE</t>
  </si>
  <si>
    <t>X3-WLB1406-2</t>
  </si>
  <si>
    <t>1A SCHOTTKY BARRIER RECTIFER CHIP SCALE PACKAGE</t>
  </si>
  <si>
    <t>2A SCHOTTKY BARRIER RECTIFIER</t>
  </si>
  <si>
    <t>2.0A SCHOTTKY BARRIER RECTIFER CHIP SCALE PACKAGE</t>
  </si>
  <si>
    <t>2A SCHOTTKY BARRIER RECTIFIER CHIP SCALE PACKAGE</t>
  </si>
  <si>
    <t>X3-WLB1608-2</t>
  </si>
  <si>
    <t>2A SCHOTTKY BARRIER RECTIFER CHIP SCALE PACKAGE</t>
  </si>
  <si>
    <t>2.0A SURFACE MOUNT SCHOTTKY BARRIER RECTIFIER</t>
  </si>
  <si>
    <t>4A SCHOTTKY BARRIER RECTIFIER SURFACE MOUNT PACKAGE</t>
  </si>
  <si>
    <t>X3-TSN1608-2</t>
  </si>
  <si>
    <t>5A SCHOTTKY BARRIER DIODE SURFACE MOUNT PACKAGE</t>
  </si>
  <si>
    <t>X3-TSN1616-2</t>
  </si>
  <si>
    <t>0.5A Trench Schottky Barrier Rectifier Chip-Scale Package</t>
  </si>
  <si>
    <t>X3-DSN0603-2</t>
  </si>
  <si>
    <t>10A TRENCH SCHOTTKY BARRIER RECTIFIER</t>
  </si>
  <si>
    <t>TO220AB (Generic)</t>
  </si>
  <si>
    <t>ITO220AB, ITO220AB (Type HE)</t>
  </si>
  <si>
    <t>10A TRENCH SCHOTTKY RECTIFIER</t>
  </si>
  <si>
    <t>ITO220AB (Type WX2)</t>
  </si>
  <si>
    <t>ITO220AB</t>
  </si>
  <si>
    <t>12A TRENCH SCHOTTKY BARRIER RECTIFIER</t>
  </si>
  <si>
    <t>15A TRENCH SCHOTTKY BARRIER RECTIFIER</t>
  </si>
  <si>
    <t>15A TRENCH SCHOTTKY RECTIFIER</t>
  </si>
  <si>
    <t>20A TRENCH SCHOTTKY RECTIFIER</t>
  </si>
  <si>
    <t>20A
TRENCH SCHOTTKY BARRIER RECTIFIER</t>
  </si>
  <si>
    <t>20A Trench schottky rectifier</t>
  </si>
  <si>
    <t>2A TRENCH SCHOTTKY BARRIER RECTIFIER CHIP SCALE PACKAGE</t>
  </si>
  <si>
    <t>X3-DSN1608-2</t>
  </si>
  <si>
    <t xml:space="preserve"> 2A Trench Schottky Barrier Rectifier Chip-Scale Package</t>
  </si>
  <si>
    <t>X3-DSN1406-2</t>
  </si>
  <si>
    <t>2A Trench Schottky Barrier Rectifier Chip-Scale Package</t>
  </si>
  <si>
    <t>30A TRENCH SCHOTTKY RECTIFIER</t>
  </si>
  <si>
    <t>30A
TRENCH SCHOTTKY BARRIER RECTIFIER</t>
  </si>
  <si>
    <t>3A Trench Schottky Barrier Rectifier</t>
  </si>
  <si>
    <t>40A TRENCH SCHOTTKY RECTIFIER</t>
  </si>
  <si>
    <t>40A Trench Schottky Rectifier</t>
  </si>
  <si>
    <t>ITO220AB, ITO220AB (Type WX2)</t>
  </si>
  <si>
    <t>ITO220AB (Type HE)</t>
  </si>
  <si>
    <t>40A TRENCH SCHOTTKY BARRIER RECTIFIER</t>
  </si>
  <si>
    <t>TO263AB (Standard)</t>
  </si>
  <si>
    <t>4A TRENCH SCHOTTKY BARRIER RECTIFIER CHIP SCALE PACKAGE</t>
  </si>
  <si>
    <t>5A TRENCH SCHOTTKY RECTIFIER</t>
  </si>
  <si>
    <t>5A TRENCH SCHOTTKY BARRIER RECTIFIER</t>
  </si>
  <si>
    <t>5A TRENCH SCHOTTKY BARRIER RECTIFIER POWERDI</t>
  </si>
  <si>
    <t>5.0A TRENCH SCHOTTKY BARRIER RECTIFIER</t>
  </si>
  <si>
    <t>60A TRENCH SCHOTTKY BARRIER RECTIFIER</t>
  </si>
  <si>
    <t>6A TRENCH SCHOTTKY RECTIFIER</t>
  </si>
  <si>
    <t>TO252 (DPAK) (Type TH)</t>
  </si>
  <si>
    <t>8A TRENCH SCHOTTKY BARRIER RECTIFIER</t>
  </si>
  <si>
    <t>8A TRENCH SCHOTTKY RECTIFIER</t>
  </si>
  <si>
    <t>40V SURFACE MOUNT SCHOTTKY BARRIER DIODE</t>
  </si>
  <si>
    <t>SOT26</t>
  </si>
  <si>
    <t>40V HIGH CURRENT LOW LEAKAGE SCHOTTKY DIODE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</si>
</sst>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5817" TargetMode="External"/><Relationship Id="rId_hyperlink_2" Type="http://schemas.openxmlformats.org/officeDocument/2006/relationships/hyperlink" Target="https://www.diodes.com/assets/Datasheets/1N5817-1N5819.pdf" TargetMode="External"/><Relationship Id="rId_hyperlink_3" Type="http://schemas.openxmlformats.org/officeDocument/2006/relationships/hyperlink" Target="https://www.diodes.com/part/view/1N5818" TargetMode="External"/><Relationship Id="rId_hyperlink_4" Type="http://schemas.openxmlformats.org/officeDocument/2006/relationships/hyperlink" Target="https://www.diodes.com/assets/Datasheets/1N5817-1N5819.pdf" TargetMode="External"/><Relationship Id="rId_hyperlink_5" Type="http://schemas.openxmlformats.org/officeDocument/2006/relationships/hyperlink" Target="https://www.diodes.com/part/view/1N5819" TargetMode="External"/><Relationship Id="rId_hyperlink_6" Type="http://schemas.openxmlformats.org/officeDocument/2006/relationships/hyperlink" Target="https://www.diodes.com/assets/Datasheets/1N5817-1N5819.pdf" TargetMode="External"/><Relationship Id="rId_hyperlink_7" Type="http://schemas.openxmlformats.org/officeDocument/2006/relationships/hyperlink" Target="https://www.diodes.com/part/view/1N5819HW" TargetMode="External"/><Relationship Id="rId_hyperlink_8" Type="http://schemas.openxmlformats.org/officeDocument/2006/relationships/hyperlink" Target="https://www.diodes.com/assets/Datasheets/1N5819HW.pdf" TargetMode="External"/><Relationship Id="rId_hyperlink_9" Type="http://schemas.openxmlformats.org/officeDocument/2006/relationships/hyperlink" Target="https://www.diodes.com/part/view/1N5819HW1" TargetMode="External"/><Relationship Id="rId_hyperlink_10" Type="http://schemas.openxmlformats.org/officeDocument/2006/relationships/hyperlink" Target="https://www.diodes.com/assets/Datasheets/1N5819HW1.pdf" TargetMode="External"/><Relationship Id="rId_hyperlink_11" Type="http://schemas.openxmlformats.org/officeDocument/2006/relationships/hyperlink" Target="https://www.diodes.com/part/view/20SQ045" TargetMode="External"/><Relationship Id="rId_hyperlink_12" Type="http://schemas.openxmlformats.org/officeDocument/2006/relationships/hyperlink" Target="https://www.diodes.com/assets/Datasheets/20SQ045.pdf" TargetMode="External"/><Relationship Id="rId_hyperlink_13" Type="http://schemas.openxmlformats.org/officeDocument/2006/relationships/hyperlink" Target="https://www.diodes.com/part/view/B0520LW" TargetMode="External"/><Relationship Id="rId_hyperlink_14" Type="http://schemas.openxmlformats.org/officeDocument/2006/relationships/hyperlink" Target="https://www.diodes.com/assets/Datasheets/B0520LW.pdf" TargetMode="External"/><Relationship Id="rId_hyperlink_15" Type="http://schemas.openxmlformats.org/officeDocument/2006/relationships/hyperlink" Target="https://www.diodes.com/part/view/B0520WS" TargetMode="External"/><Relationship Id="rId_hyperlink_16" Type="http://schemas.openxmlformats.org/officeDocument/2006/relationships/hyperlink" Target="https://www.diodes.com/assets/Datasheets/B0520WS.pdf" TargetMode="External"/><Relationship Id="rId_hyperlink_17" Type="http://schemas.openxmlformats.org/officeDocument/2006/relationships/hyperlink" Target="https://www.diodes.com/part/view/B0530W" TargetMode="External"/><Relationship Id="rId_hyperlink_18" Type="http://schemas.openxmlformats.org/officeDocument/2006/relationships/hyperlink" Target="https://www.diodes.com/assets/Datasheets/B0530W.pdf" TargetMode="External"/><Relationship Id="rId_hyperlink_19" Type="http://schemas.openxmlformats.org/officeDocument/2006/relationships/hyperlink" Target="https://www.diodes.com/part/view/B0530WS" TargetMode="External"/><Relationship Id="rId_hyperlink_20" Type="http://schemas.openxmlformats.org/officeDocument/2006/relationships/hyperlink" Target="https://www.diodes.com/assets/Datasheets/B0530WS.pdf" TargetMode="External"/><Relationship Id="rId_hyperlink_21" Type="http://schemas.openxmlformats.org/officeDocument/2006/relationships/hyperlink" Target="https://www.diodes.com/part/view/B0540W" TargetMode="External"/><Relationship Id="rId_hyperlink_22" Type="http://schemas.openxmlformats.org/officeDocument/2006/relationships/hyperlink" Target="https://www.diodes.com/assets/Datasheets/B0540W.pdf" TargetMode="External"/><Relationship Id="rId_hyperlink_23" Type="http://schemas.openxmlformats.org/officeDocument/2006/relationships/hyperlink" Target="https://www.diodes.com/part/view/B0540WS" TargetMode="External"/><Relationship Id="rId_hyperlink_24" Type="http://schemas.openxmlformats.org/officeDocument/2006/relationships/hyperlink" Target="https://www.diodes.com/assets/Datasheets/B0540WS.pdf" TargetMode="External"/><Relationship Id="rId_hyperlink_25" Type="http://schemas.openxmlformats.org/officeDocument/2006/relationships/hyperlink" Target="https://www.diodes.com/part/view/B0540WSQ" TargetMode="External"/><Relationship Id="rId_hyperlink_26" Type="http://schemas.openxmlformats.org/officeDocument/2006/relationships/hyperlink" Target="https://www.diodes.com/assets/Datasheets/B0540WSQ.pdf" TargetMode="External"/><Relationship Id="rId_hyperlink_27" Type="http://schemas.openxmlformats.org/officeDocument/2006/relationships/hyperlink" Target="https://www.diodes.com/part/view/B1100" TargetMode="External"/><Relationship Id="rId_hyperlink_28" Type="http://schemas.openxmlformats.org/officeDocument/2006/relationships/hyperlink" Target="https://www.diodes.com/assets/Datasheets/B170B_B1100B.pdf" TargetMode="External"/><Relationship Id="rId_hyperlink_29" Type="http://schemas.openxmlformats.org/officeDocument/2006/relationships/hyperlink" Target="https://www.diodes.com/part/view/B1100B" TargetMode="External"/><Relationship Id="rId_hyperlink_30" Type="http://schemas.openxmlformats.org/officeDocument/2006/relationships/hyperlink" Target="https://www.diodes.com/assets/Datasheets/B170B_B1100B.pdf" TargetMode="External"/><Relationship Id="rId_hyperlink_31" Type="http://schemas.openxmlformats.org/officeDocument/2006/relationships/hyperlink" Target="https://www.diodes.com/part/view/B1100LB" TargetMode="External"/><Relationship Id="rId_hyperlink_32" Type="http://schemas.openxmlformats.org/officeDocument/2006/relationships/hyperlink" Target="https://www.diodes.com/assets/Datasheets/ds30077.pdf" TargetMode="External"/><Relationship Id="rId_hyperlink_33" Type="http://schemas.openxmlformats.org/officeDocument/2006/relationships/hyperlink" Target="https://www.diodes.com/part/view/B1100LB%28LS%29" TargetMode="External"/><Relationship Id="rId_hyperlink_34" Type="http://schemas.openxmlformats.org/officeDocument/2006/relationships/hyperlink" Target="https://www.diodes.com/assets/Datasheets/B1100LB_LS.pdf" TargetMode="External"/><Relationship Id="rId_hyperlink_35" Type="http://schemas.openxmlformats.org/officeDocument/2006/relationships/hyperlink" Target="https://www.diodes.com/part/view/B120" TargetMode="External"/><Relationship Id="rId_hyperlink_36" Type="http://schemas.openxmlformats.org/officeDocument/2006/relationships/hyperlink" Target="https://www.diodes.com/assets/Datasheets/B120_B-B160_B.pdf" TargetMode="External"/><Relationship Id="rId_hyperlink_37" Type="http://schemas.openxmlformats.org/officeDocument/2006/relationships/hyperlink" Target="https://www.diodes.com/part/view/B120%28LS%29" TargetMode="External"/><Relationship Id="rId_hyperlink_38" Type="http://schemas.openxmlformats.org/officeDocument/2006/relationships/hyperlink" Target="https://www.diodes.com/assets/Datasheets/B120_thru_140.pdf" TargetMode="External"/><Relationship Id="rId_hyperlink_39" Type="http://schemas.openxmlformats.org/officeDocument/2006/relationships/hyperlink" Target="https://www.diodes.com/part/view/B120AF" TargetMode="External"/><Relationship Id="rId_hyperlink_40" Type="http://schemas.openxmlformats.org/officeDocument/2006/relationships/hyperlink" Target="https://www.diodes.com/assets/Datasheets/B120AF-B140AF.pdf" TargetMode="External"/><Relationship Id="rId_hyperlink_41" Type="http://schemas.openxmlformats.org/officeDocument/2006/relationships/hyperlink" Target="https://www.diodes.com/part/view/B120B" TargetMode="External"/><Relationship Id="rId_hyperlink_42" Type="http://schemas.openxmlformats.org/officeDocument/2006/relationships/hyperlink" Target="https://www.diodes.com/assets/Datasheets/B120_B-B160_B.pdf" TargetMode="External"/><Relationship Id="rId_hyperlink_43" Type="http://schemas.openxmlformats.org/officeDocument/2006/relationships/hyperlink" Target="https://www.diodes.com/part/view/B130" TargetMode="External"/><Relationship Id="rId_hyperlink_44" Type="http://schemas.openxmlformats.org/officeDocument/2006/relationships/hyperlink" Target="https://www.diodes.com/assets/Datasheets/B120_B-B160_B.pdf" TargetMode="External"/><Relationship Id="rId_hyperlink_45" Type="http://schemas.openxmlformats.org/officeDocument/2006/relationships/hyperlink" Target="https://www.diodes.com/part/view/B130AF" TargetMode="External"/><Relationship Id="rId_hyperlink_46" Type="http://schemas.openxmlformats.org/officeDocument/2006/relationships/hyperlink" Target="https://www.diodes.com/assets/Datasheets/B120AF-B140AF.pdf" TargetMode="External"/><Relationship Id="rId_hyperlink_47" Type="http://schemas.openxmlformats.org/officeDocument/2006/relationships/hyperlink" Target="https://www.diodes.com/part/view/B130B" TargetMode="External"/><Relationship Id="rId_hyperlink_48" Type="http://schemas.openxmlformats.org/officeDocument/2006/relationships/hyperlink" Target="https://www.diodes.com/assets/Datasheets/B120_B-B160_B.pdf" TargetMode="External"/><Relationship Id="rId_hyperlink_49" Type="http://schemas.openxmlformats.org/officeDocument/2006/relationships/hyperlink" Target="https://www.diodes.com/part/view/B130B%28LS%29" TargetMode="External"/><Relationship Id="rId_hyperlink_50" Type="http://schemas.openxmlformats.org/officeDocument/2006/relationships/hyperlink" Target="https://www.diodes.com/assets/Datasheets/B130B_LS.pdf" TargetMode="External"/><Relationship Id="rId_hyperlink_51" Type="http://schemas.openxmlformats.org/officeDocument/2006/relationships/hyperlink" Target="https://www.diodes.com/part/view/B130L" TargetMode="External"/><Relationship Id="rId_hyperlink_52" Type="http://schemas.openxmlformats.org/officeDocument/2006/relationships/hyperlink" Target="https://www.diodes.com/assets/Datasheets/B130L.pdf" TargetMode="External"/><Relationship Id="rId_hyperlink_53" Type="http://schemas.openxmlformats.org/officeDocument/2006/relationships/hyperlink" Target="https://www.diodes.com/part/view/B130LAW" TargetMode="External"/><Relationship Id="rId_hyperlink_54" Type="http://schemas.openxmlformats.org/officeDocument/2006/relationships/hyperlink" Target="https://www.diodes.com/assets/Datasheets/B130LAW.pdf" TargetMode="External"/><Relationship Id="rId_hyperlink_55" Type="http://schemas.openxmlformats.org/officeDocument/2006/relationships/hyperlink" Target="https://www.diodes.com/part/view/B130LB" TargetMode="External"/><Relationship Id="rId_hyperlink_56" Type="http://schemas.openxmlformats.org/officeDocument/2006/relationships/hyperlink" Target="https://www.diodes.com/assets/Datasheets/ds30043.pdf" TargetMode="External"/><Relationship Id="rId_hyperlink_57" Type="http://schemas.openxmlformats.org/officeDocument/2006/relationships/hyperlink" Target="https://www.diodes.com/part/view/B140" TargetMode="External"/><Relationship Id="rId_hyperlink_58" Type="http://schemas.openxmlformats.org/officeDocument/2006/relationships/hyperlink" Target="https://www.diodes.com/assets/Datasheets/B120_B-B160_B.pdf" TargetMode="External"/><Relationship Id="rId_hyperlink_59" Type="http://schemas.openxmlformats.org/officeDocument/2006/relationships/hyperlink" Target="https://www.diodes.com/part/view/B140%28LS%29" TargetMode="External"/><Relationship Id="rId_hyperlink_60" Type="http://schemas.openxmlformats.org/officeDocument/2006/relationships/hyperlink" Target="https://www.diodes.com/assets/Datasheets/B120_thru_140.pdf" TargetMode="External"/><Relationship Id="rId_hyperlink_61" Type="http://schemas.openxmlformats.org/officeDocument/2006/relationships/hyperlink" Target="https://www.diodes.com/part/view/B140AF" TargetMode="External"/><Relationship Id="rId_hyperlink_62" Type="http://schemas.openxmlformats.org/officeDocument/2006/relationships/hyperlink" Target="https://www.diodes.com/assets/Datasheets/B120AF-B140AF.pdf" TargetMode="External"/><Relationship Id="rId_hyperlink_63" Type="http://schemas.openxmlformats.org/officeDocument/2006/relationships/hyperlink" Target="https://www.diodes.com/part/view/B140AX" TargetMode="External"/><Relationship Id="rId_hyperlink_64" Type="http://schemas.openxmlformats.org/officeDocument/2006/relationships/hyperlink" Target="https://www.diodes.com/assets/Datasheets/B140AX.pdf" TargetMode="External"/><Relationship Id="rId_hyperlink_65" Type="http://schemas.openxmlformats.org/officeDocument/2006/relationships/hyperlink" Target="https://www.diodes.com/part/view/B140B" TargetMode="External"/><Relationship Id="rId_hyperlink_66" Type="http://schemas.openxmlformats.org/officeDocument/2006/relationships/hyperlink" Target="https://www.diodes.com/assets/Datasheets/B120_B-B160_B.pdf" TargetMode="External"/><Relationship Id="rId_hyperlink_67" Type="http://schemas.openxmlformats.org/officeDocument/2006/relationships/hyperlink" Target="https://www.diodes.com/part/view/B140BQ" TargetMode="External"/><Relationship Id="rId_hyperlink_68" Type="http://schemas.openxmlformats.org/officeDocument/2006/relationships/hyperlink" Target="https://www.diodes.com/assets/Datasheets/B120Q-BQ-B160Q-BQ.pdf" TargetMode="External"/><Relationship Id="rId_hyperlink_69" Type="http://schemas.openxmlformats.org/officeDocument/2006/relationships/hyperlink" Target="https://www.diodes.com/part/view/B140HB" TargetMode="External"/><Relationship Id="rId_hyperlink_70" Type="http://schemas.openxmlformats.org/officeDocument/2006/relationships/hyperlink" Target="https://www.diodes.com/assets/Datasheets/ds30128.pdf" TargetMode="External"/><Relationship Id="rId_hyperlink_71" Type="http://schemas.openxmlformats.org/officeDocument/2006/relationships/hyperlink" Target="https://www.diodes.com/part/view/B140HW" TargetMode="External"/><Relationship Id="rId_hyperlink_72" Type="http://schemas.openxmlformats.org/officeDocument/2006/relationships/hyperlink" Target="https://www.diodes.com/assets/Datasheets/B140HW.pdf" TargetMode="External"/><Relationship Id="rId_hyperlink_73" Type="http://schemas.openxmlformats.org/officeDocument/2006/relationships/hyperlink" Target="https://www.diodes.com/part/view/B140Q" TargetMode="External"/><Relationship Id="rId_hyperlink_74" Type="http://schemas.openxmlformats.org/officeDocument/2006/relationships/hyperlink" Target="https://www.diodes.com/assets/Datasheets/B120Q-BQ-B160Q-BQ.pdf" TargetMode="External"/><Relationship Id="rId_hyperlink_75" Type="http://schemas.openxmlformats.org/officeDocument/2006/relationships/hyperlink" Target="https://www.diodes.com/part/view/B140S1F" TargetMode="External"/><Relationship Id="rId_hyperlink_76" Type="http://schemas.openxmlformats.org/officeDocument/2006/relationships/hyperlink" Target="https://www.diodes.com/assets/Datasheets/B140S1F.pdf" TargetMode="External"/><Relationship Id="rId_hyperlink_77" Type="http://schemas.openxmlformats.org/officeDocument/2006/relationships/hyperlink" Target="https://www.diodes.com/part/view/B140WS" TargetMode="External"/><Relationship Id="rId_hyperlink_78" Type="http://schemas.openxmlformats.org/officeDocument/2006/relationships/hyperlink" Target="https://www.diodes.com/assets/Datasheets/ds31543.pdf" TargetMode="External"/><Relationship Id="rId_hyperlink_79" Type="http://schemas.openxmlformats.org/officeDocument/2006/relationships/hyperlink" Target="https://www.diodes.com/part/view/B140WSQ" TargetMode="External"/><Relationship Id="rId_hyperlink_80" Type="http://schemas.openxmlformats.org/officeDocument/2006/relationships/hyperlink" Target="https://www.diodes.com/assets/Datasheets/B140WSQ.pdf" TargetMode="External"/><Relationship Id="rId_hyperlink_81" Type="http://schemas.openxmlformats.org/officeDocument/2006/relationships/hyperlink" Target="https://www.diodes.com/part/view/B150" TargetMode="External"/><Relationship Id="rId_hyperlink_82" Type="http://schemas.openxmlformats.org/officeDocument/2006/relationships/hyperlink" Target="https://www.diodes.com/assets/Datasheets/B120_B-B160_B.pdf" TargetMode="External"/><Relationship Id="rId_hyperlink_83" Type="http://schemas.openxmlformats.org/officeDocument/2006/relationships/hyperlink" Target="https://www.diodes.com/part/view/B150AE" TargetMode="External"/><Relationship Id="rId_hyperlink_84" Type="http://schemas.openxmlformats.org/officeDocument/2006/relationships/hyperlink" Target="https://www.diodes.com/assets/Datasheets/B150AEBE-B160AEBE.pdf" TargetMode="External"/><Relationship Id="rId_hyperlink_85" Type="http://schemas.openxmlformats.org/officeDocument/2006/relationships/hyperlink" Target="https://www.diodes.com/part/view/B150AF" TargetMode="External"/><Relationship Id="rId_hyperlink_86" Type="http://schemas.openxmlformats.org/officeDocument/2006/relationships/hyperlink" Target="https://www.diodes.com/assets/Datasheets/B150A-B160AF.pdf" TargetMode="External"/><Relationship Id="rId_hyperlink_87" Type="http://schemas.openxmlformats.org/officeDocument/2006/relationships/hyperlink" Target="https://www.diodes.com/part/view/B150B" TargetMode="External"/><Relationship Id="rId_hyperlink_88" Type="http://schemas.openxmlformats.org/officeDocument/2006/relationships/hyperlink" Target="https://www.diodes.com/assets/Datasheets/B120_B-B160_B.pdf" TargetMode="External"/><Relationship Id="rId_hyperlink_89" Type="http://schemas.openxmlformats.org/officeDocument/2006/relationships/hyperlink" Target="https://www.diodes.com/part/view/B150BE" TargetMode="External"/><Relationship Id="rId_hyperlink_90" Type="http://schemas.openxmlformats.org/officeDocument/2006/relationships/hyperlink" Target="https://www.diodes.com/assets/Datasheets/B150AEBE-B160AEBE.pdf" TargetMode="External"/><Relationship Id="rId_hyperlink_91" Type="http://schemas.openxmlformats.org/officeDocument/2006/relationships/hyperlink" Target="https://www.diodes.com/part/view/B150Q" TargetMode="External"/><Relationship Id="rId_hyperlink_92" Type="http://schemas.openxmlformats.org/officeDocument/2006/relationships/hyperlink" Target="https://www.diodes.com/assets/Datasheets/B120Q-BQ-B160Q-BQ.pdf" TargetMode="External"/><Relationship Id="rId_hyperlink_93" Type="http://schemas.openxmlformats.org/officeDocument/2006/relationships/hyperlink" Target="https://www.diodes.com/part/view/B160" TargetMode="External"/><Relationship Id="rId_hyperlink_94" Type="http://schemas.openxmlformats.org/officeDocument/2006/relationships/hyperlink" Target="https://www.diodes.com/assets/Datasheets/B120_B-B160_B.pdf" TargetMode="External"/><Relationship Id="rId_hyperlink_95" Type="http://schemas.openxmlformats.org/officeDocument/2006/relationships/hyperlink" Target="https://www.diodes.com/part/view/B160%28LS%29" TargetMode="External"/><Relationship Id="rId_hyperlink_96" Type="http://schemas.openxmlformats.org/officeDocument/2006/relationships/hyperlink" Target="https://www.diodes.com/assets/Datasheets/B160_LS.pdf" TargetMode="External"/><Relationship Id="rId_hyperlink_97" Type="http://schemas.openxmlformats.org/officeDocument/2006/relationships/hyperlink" Target="https://www.diodes.com/part/view/B160AE" TargetMode="External"/><Relationship Id="rId_hyperlink_98" Type="http://schemas.openxmlformats.org/officeDocument/2006/relationships/hyperlink" Target="https://www.diodes.com/assets/Datasheets/B150AEBE-B160AEBE.pdf" TargetMode="External"/><Relationship Id="rId_hyperlink_99" Type="http://schemas.openxmlformats.org/officeDocument/2006/relationships/hyperlink" Target="https://www.diodes.com/part/view/B160AF" TargetMode="External"/><Relationship Id="rId_hyperlink_100" Type="http://schemas.openxmlformats.org/officeDocument/2006/relationships/hyperlink" Target="https://www.diodes.com/assets/Datasheets/B150A-B160AF.pdf" TargetMode="External"/><Relationship Id="rId_hyperlink_101" Type="http://schemas.openxmlformats.org/officeDocument/2006/relationships/hyperlink" Target="https://www.diodes.com/part/view/B160AX" TargetMode="External"/><Relationship Id="rId_hyperlink_102" Type="http://schemas.openxmlformats.org/officeDocument/2006/relationships/hyperlink" Target="https://www.diodes.com/assets/Datasheets/B160AX.pdf" TargetMode="External"/><Relationship Id="rId_hyperlink_103" Type="http://schemas.openxmlformats.org/officeDocument/2006/relationships/hyperlink" Target="https://www.diodes.com/part/view/B160B" TargetMode="External"/><Relationship Id="rId_hyperlink_104" Type="http://schemas.openxmlformats.org/officeDocument/2006/relationships/hyperlink" Target="https://www.diodes.com/assets/Datasheets/B120_B-B160_B.pdf" TargetMode="External"/><Relationship Id="rId_hyperlink_105" Type="http://schemas.openxmlformats.org/officeDocument/2006/relationships/hyperlink" Target="https://www.diodes.com/part/view/B160BE" TargetMode="External"/><Relationship Id="rId_hyperlink_106" Type="http://schemas.openxmlformats.org/officeDocument/2006/relationships/hyperlink" Target="https://www.diodes.com/assets/Datasheets/B150AEBE-B160AEBE.pdf" TargetMode="External"/><Relationship Id="rId_hyperlink_107" Type="http://schemas.openxmlformats.org/officeDocument/2006/relationships/hyperlink" Target="https://www.diodes.com/part/view/B160Q" TargetMode="External"/><Relationship Id="rId_hyperlink_108" Type="http://schemas.openxmlformats.org/officeDocument/2006/relationships/hyperlink" Target="https://www.diodes.com/assets/Datasheets/B120Q-BQ-B160Q-BQ.pdf" TargetMode="External"/><Relationship Id="rId_hyperlink_109" Type="http://schemas.openxmlformats.org/officeDocument/2006/relationships/hyperlink" Target="https://www.diodes.com/part/view/B160S1F" TargetMode="External"/><Relationship Id="rId_hyperlink_110" Type="http://schemas.openxmlformats.org/officeDocument/2006/relationships/hyperlink" Target="https://www.diodes.com/assets/Datasheets/B160S1F.pdf" TargetMode="External"/><Relationship Id="rId_hyperlink_111" Type="http://schemas.openxmlformats.org/officeDocument/2006/relationships/hyperlink" Target="https://www.diodes.com/part/view/B170" TargetMode="External"/><Relationship Id="rId_hyperlink_112" Type="http://schemas.openxmlformats.org/officeDocument/2006/relationships/hyperlink" Target="https://www.diodes.com/assets/Datasheets/B170B_B1100B.pdf" TargetMode="External"/><Relationship Id="rId_hyperlink_113" Type="http://schemas.openxmlformats.org/officeDocument/2006/relationships/hyperlink" Target="https://www.diodes.com/part/view/B170B" TargetMode="External"/><Relationship Id="rId_hyperlink_114" Type="http://schemas.openxmlformats.org/officeDocument/2006/relationships/hyperlink" Target="https://www.diodes.com/assets/Datasheets/B170B_B1100B.pdf" TargetMode="External"/><Relationship Id="rId_hyperlink_115" Type="http://schemas.openxmlformats.org/officeDocument/2006/relationships/hyperlink" Target="https://www.diodes.com/part/view/B180" TargetMode="External"/><Relationship Id="rId_hyperlink_116" Type="http://schemas.openxmlformats.org/officeDocument/2006/relationships/hyperlink" Target="https://www.diodes.com/assets/Datasheets/B170B_B1100B.pdf" TargetMode="External"/><Relationship Id="rId_hyperlink_117" Type="http://schemas.openxmlformats.org/officeDocument/2006/relationships/hyperlink" Target="https://www.diodes.com/part/view/B180B" TargetMode="External"/><Relationship Id="rId_hyperlink_118" Type="http://schemas.openxmlformats.org/officeDocument/2006/relationships/hyperlink" Target="https://www.diodes.com/assets/Datasheets/B170B_B1100B.pdf" TargetMode="External"/><Relationship Id="rId_hyperlink_119" Type="http://schemas.openxmlformats.org/officeDocument/2006/relationships/hyperlink" Target="https://www.diodes.com/part/view/B190" TargetMode="External"/><Relationship Id="rId_hyperlink_120" Type="http://schemas.openxmlformats.org/officeDocument/2006/relationships/hyperlink" Target="https://www.diodes.com/assets/Datasheets/B170B_B1100B.pdf" TargetMode="External"/><Relationship Id="rId_hyperlink_121" Type="http://schemas.openxmlformats.org/officeDocument/2006/relationships/hyperlink" Target="https://www.diodes.com/part/view/B190B" TargetMode="External"/><Relationship Id="rId_hyperlink_122" Type="http://schemas.openxmlformats.org/officeDocument/2006/relationships/hyperlink" Target="https://www.diodes.com/assets/Datasheets/B170B_B1100B.pdf" TargetMode="External"/><Relationship Id="rId_hyperlink_123" Type="http://schemas.openxmlformats.org/officeDocument/2006/relationships/hyperlink" Target="https://www.diodes.com/part/view/B190LB" TargetMode="External"/><Relationship Id="rId_hyperlink_124" Type="http://schemas.openxmlformats.org/officeDocument/2006/relationships/hyperlink" Target="https://www.diodes.com/assets/Datasheets/B190LB.pdf" TargetMode="External"/><Relationship Id="rId_hyperlink_125" Type="http://schemas.openxmlformats.org/officeDocument/2006/relationships/hyperlink" Target="https://www.diodes.com/part/view/B2100" TargetMode="External"/><Relationship Id="rId_hyperlink_126" Type="http://schemas.openxmlformats.org/officeDocument/2006/relationships/hyperlink" Target="https://www.diodes.com/assets/Datasheets/ds30021.pdf" TargetMode="External"/><Relationship Id="rId_hyperlink_127" Type="http://schemas.openxmlformats.org/officeDocument/2006/relationships/hyperlink" Target="https://www.diodes.com/part/view/B2100%28LS%29" TargetMode="External"/><Relationship Id="rId_hyperlink_128" Type="http://schemas.openxmlformats.org/officeDocument/2006/relationships/hyperlink" Target="https://www.diodes.com/assets/Datasheets/B2100_LS.pdf" TargetMode="External"/><Relationship Id="rId_hyperlink_129" Type="http://schemas.openxmlformats.org/officeDocument/2006/relationships/hyperlink" Target="https://www.diodes.com/part/view/B2100A" TargetMode="External"/><Relationship Id="rId_hyperlink_130" Type="http://schemas.openxmlformats.org/officeDocument/2006/relationships/hyperlink" Target="https://www.diodes.com/assets/Datasheets/B2100A.pdf" TargetMode="External"/><Relationship Id="rId_hyperlink_131" Type="http://schemas.openxmlformats.org/officeDocument/2006/relationships/hyperlink" Target="https://www.diodes.com/part/view/B2100A%28LS%29" TargetMode="External"/><Relationship Id="rId_hyperlink_132" Type="http://schemas.openxmlformats.org/officeDocument/2006/relationships/hyperlink" Target="https://www.diodes.com/assets/Datasheets/B2100A_LS.pdf" TargetMode="External"/><Relationship Id="rId_hyperlink_133" Type="http://schemas.openxmlformats.org/officeDocument/2006/relationships/hyperlink" Target="https://www.diodes.com/part/view/B2100AE" TargetMode="External"/><Relationship Id="rId_hyperlink_134" Type="http://schemas.openxmlformats.org/officeDocument/2006/relationships/hyperlink" Target="https://www.diodes.com/assets/Datasheets/B280AEB290AEB2100AE.pdf" TargetMode="External"/><Relationship Id="rId_hyperlink_135" Type="http://schemas.openxmlformats.org/officeDocument/2006/relationships/hyperlink" Target="https://www.diodes.com/part/view/B2100AF" TargetMode="External"/><Relationship Id="rId_hyperlink_136" Type="http://schemas.openxmlformats.org/officeDocument/2006/relationships/hyperlink" Target="https://www.diodes.com/assets/Datasheets/B2100AF.pdf" TargetMode="External"/><Relationship Id="rId_hyperlink_137" Type="http://schemas.openxmlformats.org/officeDocument/2006/relationships/hyperlink" Target="https://www.diodes.com/part/view/B2150A" TargetMode="External"/><Relationship Id="rId_hyperlink_138" Type="http://schemas.openxmlformats.org/officeDocument/2006/relationships/hyperlink" Target="https://www.diodes.com/assets/Datasheets/B2150A.pdf" TargetMode="External"/><Relationship Id="rId_hyperlink_139" Type="http://schemas.openxmlformats.org/officeDocument/2006/relationships/hyperlink" Target="https://www.diodes.com/part/view/B220" TargetMode="External"/><Relationship Id="rId_hyperlink_140" Type="http://schemas.openxmlformats.org/officeDocument/2006/relationships/hyperlink" Target="https://www.diodes.com/assets/Datasheets/B220_A-B260_A.pdf" TargetMode="External"/><Relationship Id="rId_hyperlink_141" Type="http://schemas.openxmlformats.org/officeDocument/2006/relationships/hyperlink" Target="https://www.diodes.com/part/view/B220%28LS%29" TargetMode="External"/><Relationship Id="rId_hyperlink_142" Type="http://schemas.openxmlformats.org/officeDocument/2006/relationships/hyperlink" Target="https://www.diodes.com/assets/Datasheets/B220_thru_B240.pdf" TargetMode="External"/><Relationship Id="rId_hyperlink_143" Type="http://schemas.openxmlformats.org/officeDocument/2006/relationships/hyperlink" Target="https://www.diodes.com/part/view/B220A" TargetMode="External"/><Relationship Id="rId_hyperlink_144" Type="http://schemas.openxmlformats.org/officeDocument/2006/relationships/hyperlink" Target="https://www.diodes.com/assets/Datasheets/B220_A-B260_A.pdf" TargetMode="External"/><Relationship Id="rId_hyperlink_145" Type="http://schemas.openxmlformats.org/officeDocument/2006/relationships/hyperlink" Target="https://www.diodes.com/part/view/B220A%28LS%29" TargetMode="External"/><Relationship Id="rId_hyperlink_146" Type="http://schemas.openxmlformats.org/officeDocument/2006/relationships/hyperlink" Target="https://www.diodes.com/assets/Datasheets/B220A_thru_B240A.pdf" TargetMode="External"/><Relationship Id="rId_hyperlink_147" Type="http://schemas.openxmlformats.org/officeDocument/2006/relationships/hyperlink" Target="https://www.diodes.com/part/view/B220AE" TargetMode="External"/><Relationship Id="rId_hyperlink_148" Type="http://schemas.openxmlformats.org/officeDocument/2006/relationships/hyperlink" Target="https://www.diodes.com/assets/Datasheets/B220AEBE-B245AEBE.pdf" TargetMode="External"/><Relationship Id="rId_hyperlink_149" Type="http://schemas.openxmlformats.org/officeDocument/2006/relationships/hyperlink" Target="https://www.diodes.com/part/view/B220AF" TargetMode="External"/><Relationship Id="rId_hyperlink_150" Type="http://schemas.openxmlformats.org/officeDocument/2006/relationships/hyperlink" Target="https://www.diodes.com/assets/Datasheets/B220AFB230AFB240AFB245AF.pdf" TargetMode="External"/><Relationship Id="rId_hyperlink_151" Type="http://schemas.openxmlformats.org/officeDocument/2006/relationships/hyperlink" Target="https://www.diodes.com/part/view/B220BE" TargetMode="External"/><Relationship Id="rId_hyperlink_152" Type="http://schemas.openxmlformats.org/officeDocument/2006/relationships/hyperlink" Target="https://www.diodes.com/assets/Datasheets/B220AEBE-B245AEBE.pdf" TargetMode="External"/><Relationship Id="rId_hyperlink_153" Type="http://schemas.openxmlformats.org/officeDocument/2006/relationships/hyperlink" Target="https://www.diodes.com/part/view/B230" TargetMode="External"/><Relationship Id="rId_hyperlink_154" Type="http://schemas.openxmlformats.org/officeDocument/2006/relationships/hyperlink" Target="https://www.diodes.com/assets/Datasheets/B220_A-B260_A.pdf" TargetMode="External"/><Relationship Id="rId_hyperlink_155" Type="http://schemas.openxmlformats.org/officeDocument/2006/relationships/hyperlink" Target="https://www.diodes.com/part/view/B230A" TargetMode="External"/><Relationship Id="rId_hyperlink_156" Type="http://schemas.openxmlformats.org/officeDocument/2006/relationships/hyperlink" Target="https://www.diodes.com/assets/Datasheets/B220_A-B260_A.pdf" TargetMode="External"/><Relationship Id="rId_hyperlink_157" Type="http://schemas.openxmlformats.org/officeDocument/2006/relationships/hyperlink" Target="https://www.diodes.com/part/view/B230AE" TargetMode="External"/><Relationship Id="rId_hyperlink_158" Type="http://schemas.openxmlformats.org/officeDocument/2006/relationships/hyperlink" Target="https://www.diodes.com/assets/Datasheets/B220AEBE-B245AEBE.pdf" TargetMode="External"/><Relationship Id="rId_hyperlink_159" Type="http://schemas.openxmlformats.org/officeDocument/2006/relationships/hyperlink" Target="https://www.diodes.com/part/view/B230AF" TargetMode="External"/><Relationship Id="rId_hyperlink_160" Type="http://schemas.openxmlformats.org/officeDocument/2006/relationships/hyperlink" Target="https://www.diodes.com/assets/Datasheets/B220AFB230AFB240AFB245AF.pdf" TargetMode="External"/><Relationship Id="rId_hyperlink_161" Type="http://schemas.openxmlformats.org/officeDocument/2006/relationships/hyperlink" Target="https://www.diodes.com/part/view/B230BE" TargetMode="External"/><Relationship Id="rId_hyperlink_162" Type="http://schemas.openxmlformats.org/officeDocument/2006/relationships/hyperlink" Target="https://www.diodes.com/assets/Datasheets/B220AEBE-B245AEBE.pdf" TargetMode="External"/><Relationship Id="rId_hyperlink_163" Type="http://schemas.openxmlformats.org/officeDocument/2006/relationships/hyperlink" Target="https://www.diodes.com/part/view/B240" TargetMode="External"/><Relationship Id="rId_hyperlink_164" Type="http://schemas.openxmlformats.org/officeDocument/2006/relationships/hyperlink" Target="https://www.diodes.com/assets/Datasheets/B220_A-B260_A.pdf" TargetMode="External"/><Relationship Id="rId_hyperlink_165" Type="http://schemas.openxmlformats.org/officeDocument/2006/relationships/hyperlink" Target="https://www.diodes.com/part/view/B240%28LS%29" TargetMode="External"/><Relationship Id="rId_hyperlink_166" Type="http://schemas.openxmlformats.org/officeDocument/2006/relationships/hyperlink" Target="https://www.diodes.com/assets/Datasheets/B220_thru_B240.pdf" TargetMode="External"/><Relationship Id="rId_hyperlink_167" Type="http://schemas.openxmlformats.org/officeDocument/2006/relationships/hyperlink" Target="https://www.diodes.com/part/view/B240A" TargetMode="External"/><Relationship Id="rId_hyperlink_168" Type="http://schemas.openxmlformats.org/officeDocument/2006/relationships/hyperlink" Target="https://www.diodes.com/assets/Datasheets/B220_A-B260_A.pdf" TargetMode="External"/><Relationship Id="rId_hyperlink_169" Type="http://schemas.openxmlformats.org/officeDocument/2006/relationships/hyperlink" Target="https://www.diodes.com/part/view/B240A%28LS%29" TargetMode="External"/><Relationship Id="rId_hyperlink_170" Type="http://schemas.openxmlformats.org/officeDocument/2006/relationships/hyperlink" Target="https://www.diodes.com/assets/Datasheets/B220A_thru_B240A.pdf" TargetMode="External"/><Relationship Id="rId_hyperlink_171" Type="http://schemas.openxmlformats.org/officeDocument/2006/relationships/hyperlink" Target="https://www.diodes.com/part/view/B240AE" TargetMode="External"/><Relationship Id="rId_hyperlink_172" Type="http://schemas.openxmlformats.org/officeDocument/2006/relationships/hyperlink" Target="https://www.diodes.com/assets/Datasheets/B220AEBE-B245AEBE.pdf" TargetMode="External"/><Relationship Id="rId_hyperlink_173" Type="http://schemas.openxmlformats.org/officeDocument/2006/relationships/hyperlink" Target="https://www.diodes.com/part/view/B240AF" TargetMode="External"/><Relationship Id="rId_hyperlink_174" Type="http://schemas.openxmlformats.org/officeDocument/2006/relationships/hyperlink" Target="https://www.diodes.com/assets/Datasheets/B220AFB230AFB240AFB245AF.pdf" TargetMode="External"/><Relationship Id="rId_hyperlink_175" Type="http://schemas.openxmlformats.org/officeDocument/2006/relationships/hyperlink" Target="https://www.diodes.com/part/view/B240AX" TargetMode="External"/><Relationship Id="rId_hyperlink_176" Type="http://schemas.openxmlformats.org/officeDocument/2006/relationships/hyperlink" Target="https://www.diodes.com/assets/Datasheets/B240AX.pdf" TargetMode="External"/><Relationship Id="rId_hyperlink_177" Type="http://schemas.openxmlformats.org/officeDocument/2006/relationships/hyperlink" Target="https://www.diodes.com/part/view/B240BE" TargetMode="External"/><Relationship Id="rId_hyperlink_178" Type="http://schemas.openxmlformats.org/officeDocument/2006/relationships/hyperlink" Target="https://www.diodes.com/assets/Datasheets/B220AEBE-B245AEBE.pdf" TargetMode="External"/><Relationship Id="rId_hyperlink_179" Type="http://schemas.openxmlformats.org/officeDocument/2006/relationships/hyperlink" Target="https://www.diodes.com/part/view/B240L" TargetMode="External"/><Relationship Id="rId_hyperlink_180" Type="http://schemas.openxmlformats.org/officeDocument/2006/relationships/hyperlink" Target="https://www.diodes.com/assets/Datasheets/B240L.pdf" TargetMode="External"/><Relationship Id="rId_hyperlink_181" Type="http://schemas.openxmlformats.org/officeDocument/2006/relationships/hyperlink" Target="https://www.diodes.com/part/view/B240S1F" TargetMode="External"/><Relationship Id="rId_hyperlink_182" Type="http://schemas.openxmlformats.org/officeDocument/2006/relationships/hyperlink" Target="https://www.diodes.com/assets/Datasheets/B240S1F.pdf" TargetMode="External"/><Relationship Id="rId_hyperlink_183" Type="http://schemas.openxmlformats.org/officeDocument/2006/relationships/hyperlink" Target="https://www.diodes.com/part/view/B240S1FQ" TargetMode="External"/><Relationship Id="rId_hyperlink_184" Type="http://schemas.openxmlformats.org/officeDocument/2006/relationships/hyperlink" Target="https://www.diodes.com/assets/Datasheets/B240S1FQ.pdf" TargetMode="External"/><Relationship Id="rId_hyperlink_185" Type="http://schemas.openxmlformats.org/officeDocument/2006/relationships/hyperlink" Target="https://www.diodes.com/part/view/B245AE" TargetMode="External"/><Relationship Id="rId_hyperlink_186" Type="http://schemas.openxmlformats.org/officeDocument/2006/relationships/hyperlink" Target="https://www.diodes.com/assets/Datasheets/B220AEBE-B245AEBE.pdf" TargetMode="External"/><Relationship Id="rId_hyperlink_187" Type="http://schemas.openxmlformats.org/officeDocument/2006/relationships/hyperlink" Target="https://www.diodes.com/part/view/B245AF" TargetMode="External"/><Relationship Id="rId_hyperlink_188" Type="http://schemas.openxmlformats.org/officeDocument/2006/relationships/hyperlink" Target="https://www.diodes.com/assets/Datasheets/B220AFB230AFB240AFB245AF.pdf" TargetMode="External"/><Relationship Id="rId_hyperlink_189" Type="http://schemas.openxmlformats.org/officeDocument/2006/relationships/hyperlink" Target="https://www.diodes.com/part/view/B245BE" TargetMode="External"/><Relationship Id="rId_hyperlink_190" Type="http://schemas.openxmlformats.org/officeDocument/2006/relationships/hyperlink" Target="https://www.diodes.com/assets/Datasheets/B220AEBE-B245AEBE.pdf" TargetMode="External"/><Relationship Id="rId_hyperlink_191" Type="http://schemas.openxmlformats.org/officeDocument/2006/relationships/hyperlink" Target="https://www.diodes.com/part/view/B250" TargetMode="External"/><Relationship Id="rId_hyperlink_192" Type="http://schemas.openxmlformats.org/officeDocument/2006/relationships/hyperlink" Target="https://www.diodes.com/assets/Datasheets/B220_A-B260_A.pdf" TargetMode="External"/><Relationship Id="rId_hyperlink_193" Type="http://schemas.openxmlformats.org/officeDocument/2006/relationships/hyperlink" Target="https://www.diodes.com/part/view/B250A" TargetMode="External"/><Relationship Id="rId_hyperlink_194" Type="http://schemas.openxmlformats.org/officeDocument/2006/relationships/hyperlink" Target="https://www.diodes.com/assets/Datasheets/B220_A-B260_A.pdf" TargetMode="External"/><Relationship Id="rId_hyperlink_195" Type="http://schemas.openxmlformats.org/officeDocument/2006/relationships/hyperlink" Target="https://www.diodes.com/part/view/B250AE" TargetMode="External"/><Relationship Id="rId_hyperlink_196" Type="http://schemas.openxmlformats.org/officeDocument/2006/relationships/hyperlink" Target="https://www.diodes.com/assets/Datasheets/B250AE-B260AE.pdf" TargetMode="External"/><Relationship Id="rId_hyperlink_197" Type="http://schemas.openxmlformats.org/officeDocument/2006/relationships/hyperlink" Target="https://www.diodes.com/part/view/B250AF" TargetMode="External"/><Relationship Id="rId_hyperlink_198" Type="http://schemas.openxmlformats.org/officeDocument/2006/relationships/hyperlink" Target="https://www.diodes.com/assets/Datasheets/B250AF-B260AF.pdf" TargetMode="External"/><Relationship Id="rId_hyperlink_199" Type="http://schemas.openxmlformats.org/officeDocument/2006/relationships/hyperlink" Target="https://www.diodes.com/part/view/B250BE" TargetMode="External"/><Relationship Id="rId_hyperlink_200" Type="http://schemas.openxmlformats.org/officeDocument/2006/relationships/hyperlink" Target="https://www.diodes.com/assets/Datasheets/B250AE-B260AE.pdf" TargetMode="External"/><Relationship Id="rId_hyperlink_201" Type="http://schemas.openxmlformats.org/officeDocument/2006/relationships/hyperlink" Target="https://www.diodes.com/part/view/B260" TargetMode="External"/><Relationship Id="rId_hyperlink_202" Type="http://schemas.openxmlformats.org/officeDocument/2006/relationships/hyperlink" Target="https://www.diodes.com/assets/Datasheets/B220_A-B260_A.pdf" TargetMode="External"/><Relationship Id="rId_hyperlink_203" Type="http://schemas.openxmlformats.org/officeDocument/2006/relationships/hyperlink" Target="https://www.diodes.com/part/view/B260%28LS%29" TargetMode="External"/><Relationship Id="rId_hyperlink_204" Type="http://schemas.openxmlformats.org/officeDocument/2006/relationships/hyperlink" Target="https://www.diodes.com/assets/Datasheets/B250-B260_LS.pdf" TargetMode="External"/><Relationship Id="rId_hyperlink_205" Type="http://schemas.openxmlformats.org/officeDocument/2006/relationships/hyperlink" Target="https://www.diodes.com/part/view/B260A" TargetMode="External"/><Relationship Id="rId_hyperlink_206" Type="http://schemas.openxmlformats.org/officeDocument/2006/relationships/hyperlink" Target="https://www.diodes.com/assets/Datasheets/B220_A-B260_A.pdf" TargetMode="External"/><Relationship Id="rId_hyperlink_207" Type="http://schemas.openxmlformats.org/officeDocument/2006/relationships/hyperlink" Target="https://www.diodes.com/part/view/B260A%28LS%29" TargetMode="External"/><Relationship Id="rId_hyperlink_208" Type="http://schemas.openxmlformats.org/officeDocument/2006/relationships/hyperlink" Target="https://www.diodes.com/assets/Datasheets/B260A_LS.pdf" TargetMode="External"/><Relationship Id="rId_hyperlink_209" Type="http://schemas.openxmlformats.org/officeDocument/2006/relationships/hyperlink" Target="https://www.diodes.com/part/view/B260AE" TargetMode="External"/><Relationship Id="rId_hyperlink_210" Type="http://schemas.openxmlformats.org/officeDocument/2006/relationships/hyperlink" Target="https://www.diodes.com/assets/Datasheets/B250AE-B260AE.pdf" TargetMode="External"/><Relationship Id="rId_hyperlink_211" Type="http://schemas.openxmlformats.org/officeDocument/2006/relationships/hyperlink" Target="https://www.diodes.com/part/view/B260AF" TargetMode="External"/><Relationship Id="rId_hyperlink_212" Type="http://schemas.openxmlformats.org/officeDocument/2006/relationships/hyperlink" Target="https://www.diodes.com/assets/Datasheets/B250AF-B260AF.pdf" TargetMode="External"/><Relationship Id="rId_hyperlink_213" Type="http://schemas.openxmlformats.org/officeDocument/2006/relationships/hyperlink" Target="https://www.diodes.com/part/view/B260AX" TargetMode="External"/><Relationship Id="rId_hyperlink_214" Type="http://schemas.openxmlformats.org/officeDocument/2006/relationships/hyperlink" Target="https://www.diodes.com/assets/Datasheets/B260AX.pdf" TargetMode="External"/><Relationship Id="rId_hyperlink_215" Type="http://schemas.openxmlformats.org/officeDocument/2006/relationships/hyperlink" Target="https://www.diodes.com/part/view/B260BE" TargetMode="External"/><Relationship Id="rId_hyperlink_216" Type="http://schemas.openxmlformats.org/officeDocument/2006/relationships/hyperlink" Target="https://www.diodes.com/assets/Datasheets/B250AE-B260AE.pdf" TargetMode="External"/><Relationship Id="rId_hyperlink_217" Type="http://schemas.openxmlformats.org/officeDocument/2006/relationships/hyperlink" Target="https://www.diodes.com/part/view/B260S1F" TargetMode="External"/><Relationship Id="rId_hyperlink_218" Type="http://schemas.openxmlformats.org/officeDocument/2006/relationships/hyperlink" Target="https://www.diodes.com/assets/Datasheets/B260S1F.pdf" TargetMode="External"/><Relationship Id="rId_hyperlink_219" Type="http://schemas.openxmlformats.org/officeDocument/2006/relationships/hyperlink" Target="https://www.diodes.com/part/view/B260S1FX" TargetMode="External"/><Relationship Id="rId_hyperlink_220" Type="http://schemas.openxmlformats.org/officeDocument/2006/relationships/hyperlink" Target="https://www.diodes.com/assets/Datasheets/B260S1FX.pdf" TargetMode="External"/><Relationship Id="rId_hyperlink_221" Type="http://schemas.openxmlformats.org/officeDocument/2006/relationships/hyperlink" Target="https://www.diodes.com/part/view/B270" TargetMode="External"/><Relationship Id="rId_hyperlink_222" Type="http://schemas.openxmlformats.org/officeDocument/2006/relationships/hyperlink" Target="https://www.diodes.com/assets/Datasheets/ds30021.pdf" TargetMode="External"/><Relationship Id="rId_hyperlink_223" Type="http://schemas.openxmlformats.org/officeDocument/2006/relationships/hyperlink" Target="https://www.diodes.com/part/view/B280" TargetMode="External"/><Relationship Id="rId_hyperlink_224" Type="http://schemas.openxmlformats.org/officeDocument/2006/relationships/hyperlink" Target="https://www.diodes.com/assets/Datasheets/ds30021.pdf" TargetMode="External"/><Relationship Id="rId_hyperlink_225" Type="http://schemas.openxmlformats.org/officeDocument/2006/relationships/hyperlink" Target="https://www.diodes.com/part/view/B280AE" TargetMode="External"/><Relationship Id="rId_hyperlink_226" Type="http://schemas.openxmlformats.org/officeDocument/2006/relationships/hyperlink" Target="https://www.diodes.com/assets/Datasheets/B280AEB290AEB2100AE.pdf" TargetMode="External"/><Relationship Id="rId_hyperlink_227" Type="http://schemas.openxmlformats.org/officeDocument/2006/relationships/hyperlink" Target="https://www.diodes.com/part/view/B290" TargetMode="External"/><Relationship Id="rId_hyperlink_228" Type="http://schemas.openxmlformats.org/officeDocument/2006/relationships/hyperlink" Target="https://www.diodes.com/assets/Datasheets/ds30021.pdf" TargetMode="External"/><Relationship Id="rId_hyperlink_229" Type="http://schemas.openxmlformats.org/officeDocument/2006/relationships/hyperlink" Target="https://www.diodes.com/part/view/B290AE" TargetMode="External"/><Relationship Id="rId_hyperlink_230" Type="http://schemas.openxmlformats.org/officeDocument/2006/relationships/hyperlink" Target="https://www.diodes.com/assets/Datasheets/B280AEB290AEB2100AE.pdf" TargetMode="External"/><Relationship Id="rId_hyperlink_231" Type="http://schemas.openxmlformats.org/officeDocument/2006/relationships/hyperlink" Target="https://www.diodes.com/part/view/B3100" TargetMode="External"/><Relationship Id="rId_hyperlink_232" Type="http://schemas.openxmlformats.org/officeDocument/2006/relationships/hyperlink" Target="https://www.diodes.com/assets/Datasheets/B370-B3100.pdf" TargetMode="External"/><Relationship Id="rId_hyperlink_233" Type="http://schemas.openxmlformats.org/officeDocument/2006/relationships/hyperlink" Target="https://www.diodes.com/part/view/B3100%28LS%29" TargetMode="External"/><Relationship Id="rId_hyperlink_234" Type="http://schemas.openxmlformats.org/officeDocument/2006/relationships/hyperlink" Target="https://www.diodes.com/assets/Datasheets/B3100_LS.pdf" TargetMode="External"/><Relationship Id="rId_hyperlink_235" Type="http://schemas.openxmlformats.org/officeDocument/2006/relationships/hyperlink" Target="https://www.diodes.com/part/view/B3100B%28LS%29" TargetMode="External"/><Relationship Id="rId_hyperlink_236" Type="http://schemas.openxmlformats.org/officeDocument/2006/relationships/hyperlink" Target="https://www.diodes.com/assets/Datasheets/B3100B_LS.pdf" TargetMode="External"/><Relationship Id="rId_hyperlink_237" Type="http://schemas.openxmlformats.org/officeDocument/2006/relationships/hyperlink" Target="https://www.diodes.com/part/view/B3100BE" TargetMode="External"/><Relationship Id="rId_hyperlink_238" Type="http://schemas.openxmlformats.org/officeDocument/2006/relationships/hyperlink" Target="https://www.diodes.com/assets/Datasheets/B370BE-B380BE-B390BE-B3100BE-B370CE-B380CE-B390CE-B3100CE.pdf" TargetMode="External"/><Relationship Id="rId_hyperlink_239" Type="http://schemas.openxmlformats.org/officeDocument/2006/relationships/hyperlink" Target="https://www.diodes.com/part/view/B3100CE" TargetMode="External"/><Relationship Id="rId_hyperlink_240" Type="http://schemas.openxmlformats.org/officeDocument/2006/relationships/hyperlink" Target="https://www.diodes.com/assets/Datasheets/B370BE-B380BE-B390BE-B3100BE-B370CE-B380CE-B390CE-B3100CE.pdf" TargetMode="External"/><Relationship Id="rId_hyperlink_241" Type="http://schemas.openxmlformats.org/officeDocument/2006/relationships/hyperlink" Target="https://www.diodes.com/part/view/B320" TargetMode="External"/><Relationship Id="rId_hyperlink_242" Type="http://schemas.openxmlformats.org/officeDocument/2006/relationships/hyperlink" Target="https://www.diodes.com/assets/Datasheets/B320-B360.pdf" TargetMode="External"/><Relationship Id="rId_hyperlink_243" Type="http://schemas.openxmlformats.org/officeDocument/2006/relationships/hyperlink" Target="https://www.diodes.com/part/view/B3200B" TargetMode="External"/><Relationship Id="rId_hyperlink_244" Type="http://schemas.openxmlformats.org/officeDocument/2006/relationships/hyperlink" Target="https://www.diodes.com/assets/Datasheets/B3200B.pdf" TargetMode="External"/><Relationship Id="rId_hyperlink_245" Type="http://schemas.openxmlformats.org/officeDocument/2006/relationships/hyperlink" Target="https://www.diodes.com/part/view/B320A" TargetMode="External"/><Relationship Id="rId_hyperlink_246" Type="http://schemas.openxmlformats.org/officeDocument/2006/relationships/hyperlink" Target="https://www.diodes.com/assets/Datasheets/B320A_B360A.pdf" TargetMode="External"/><Relationship Id="rId_hyperlink_247" Type="http://schemas.openxmlformats.org/officeDocument/2006/relationships/hyperlink" Target="https://www.diodes.com/part/view/B320A%28LS%29" TargetMode="External"/><Relationship Id="rId_hyperlink_248" Type="http://schemas.openxmlformats.org/officeDocument/2006/relationships/hyperlink" Target="https://www.diodes.com/assets/Datasheets/B320A-B360A_LS.pdf" TargetMode="External"/><Relationship Id="rId_hyperlink_249" Type="http://schemas.openxmlformats.org/officeDocument/2006/relationships/hyperlink" Target="https://www.diodes.com/part/view/B320AE" TargetMode="External"/><Relationship Id="rId_hyperlink_250" Type="http://schemas.openxmlformats.org/officeDocument/2006/relationships/hyperlink" Target="https://www.diodes.com/assets/Datasheets/B320AE/B340AE.pdf" TargetMode="External"/><Relationship Id="rId_hyperlink_251" Type="http://schemas.openxmlformats.org/officeDocument/2006/relationships/hyperlink" Target="https://www.diodes.com/part/view/B320AF" TargetMode="External"/><Relationship Id="rId_hyperlink_252" Type="http://schemas.openxmlformats.org/officeDocument/2006/relationships/hyperlink" Target="https://www.diodes.com/assets/Datasheets/B320AF-B330AF.pdf" TargetMode="External"/><Relationship Id="rId_hyperlink_253" Type="http://schemas.openxmlformats.org/officeDocument/2006/relationships/hyperlink" Target="https://www.diodes.com/part/view/B320AQ" TargetMode="External"/><Relationship Id="rId_hyperlink_254" Type="http://schemas.openxmlformats.org/officeDocument/2006/relationships/hyperlink" Target="https://www.diodes.com/assets/Datasheets/B320AQ-B360AQ.pdf" TargetMode="External"/><Relationship Id="rId_hyperlink_255" Type="http://schemas.openxmlformats.org/officeDocument/2006/relationships/hyperlink" Target="https://www.diodes.com/part/view/B320B" TargetMode="External"/><Relationship Id="rId_hyperlink_256" Type="http://schemas.openxmlformats.org/officeDocument/2006/relationships/hyperlink" Target="https://www.diodes.com/assets/Datasheets/B320B-B360B.pdf" TargetMode="External"/><Relationship Id="rId_hyperlink_257" Type="http://schemas.openxmlformats.org/officeDocument/2006/relationships/hyperlink" Target="https://www.diodes.com/part/view/B320BE" TargetMode="External"/><Relationship Id="rId_hyperlink_258" Type="http://schemas.openxmlformats.org/officeDocument/2006/relationships/hyperlink" Target="https://www.diodes.com/assets/Datasheets/B320BE-B345BE-B320CE-B345CE.pdf" TargetMode="External"/><Relationship Id="rId_hyperlink_259" Type="http://schemas.openxmlformats.org/officeDocument/2006/relationships/hyperlink" Target="https://www.diodes.com/part/view/B320CE" TargetMode="External"/><Relationship Id="rId_hyperlink_260" Type="http://schemas.openxmlformats.org/officeDocument/2006/relationships/hyperlink" Target="https://www.diodes.com/assets/Datasheets/B320BE-B345BE-B320CE-B345CE.pdf" TargetMode="External"/><Relationship Id="rId_hyperlink_261" Type="http://schemas.openxmlformats.org/officeDocument/2006/relationships/hyperlink" Target="https://www.diodes.com/part/view/B330" TargetMode="External"/><Relationship Id="rId_hyperlink_262" Type="http://schemas.openxmlformats.org/officeDocument/2006/relationships/hyperlink" Target="https://www.diodes.com/assets/Datasheets/B320-B360.pdf" TargetMode="External"/><Relationship Id="rId_hyperlink_263" Type="http://schemas.openxmlformats.org/officeDocument/2006/relationships/hyperlink" Target="https://www.diodes.com/part/view/B330A" TargetMode="External"/><Relationship Id="rId_hyperlink_264" Type="http://schemas.openxmlformats.org/officeDocument/2006/relationships/hyperlink" Target="https://www.diodes.com/assets/Datasheets/B320A_B360A.pdf" TargetMode="External"/><Relationship Id="rId_hyperlink_265" Type="http://schemas.openxmlformats.org/officeDocument/2006/relationships/hyperlink" Target="https://www.diodes.com/part/view/B330AE" TargetMode="External"/><Relationship Id="rId_hyperlink_266" Type="http://schemas.openxmlformats.org/officeDocument/2006/relationships/hyperlink" Target="https://www.diodes.com/assets/Datasheets/B320AE/B340AE.pdf" TargetMode="External"/><Relationship Id="rId_hyperlink_267" Type="http://schemas.openxmlformats.org/officeDocument/2006/relationships/hyperlink" Target="https://www.diodes.com/part/view/B330AF" TargetMode="External"/><Relationship Id="rId_hyperlink_268" Type="http://schemas.openxmlformats.org/officeDocument/2006/relationships/hyperlink" Target="https://www.diodes.com/assets/Datasheets/B320AF-B330AF.pdf" TargetMode="External"/><Relationship Id="rId_hyperlink_269" Type="http://schemas.openxmlformats.org/officeDocument/2006/relationships/hyperlink" Target="https://www.diodes.com/part/view/B330AQ" TargetMode="External"/><Relationship Id="rId_hyperlink_270" Type="http://schemas.openxmlformats.org/officeDocument/2006/relationships/hyperlink" Target="https://www.diodes.com/assets/Datasheets/B320AQ-B360AQ.pdf" TargetMode="External"/><Relationship Id="rId_hyperlink_271" Type="http://schemas.openxmlformats.org/officeDocument/2006/relationships/hyperlink" Target="https://www.diodes.com/part/view/B330B" TargetMode="External"/><Relationship Id="rId_hyperlink_272" Type="http://schemas.openxmlformats.org/officeDocument/2006/relationships/hyperlink" Target="https://www.diodes.com/assets/Datasheets/B320BE-B345BE-B320CE-B345CE.pdf" TargetMode="External"/><Relationship Id="rId_hyperlink_273" Type="http://schemas.openxmlformats.org/officeDocument/2006/relationships/hyperlink" Target="https://www.diodes.com/part/view/B330B%28LS%29" TargetMode="External"/><Relationship Id="rId_hyperlink_274" Type="http://schemas.openxmlformats.org/officeDocument/2006/relationships/hyperlink" Target="https://www.diodes.com/assets/Datasheets/B330B-B340B_LS.pdf" TargetMode="External"/><Relationship Id="rId_hyperlink_275" Type="http://schemas.openxmlformats.org/officeDocument/2006/relationships/hyperlink" Target="https://www.diodes.com/part/view/B330BE" TargetMode="External"/><Relationship Id="rId_hyperlink_276" Type="http://schemas.openxmlformats.org/officeDocument/2006/relationships/hyperlink" Target="https://www.diodes.com/assets/Datasheets/B320BE-B345BE-B320CE-B345CE.pdf" TargetMode="External"/><Relationship Id="rId_hyperlink_277" Type="http://schemas.openxmlformats.org/officeDocument/2006/relationships/hyperlink" Target="https://www.diodes.com/part/view/B330CE" TargetMode="External"/><Relationship Id="rId_hyperlink_278" Type="http://schemas.openxmlformats.org/officeDocument/2006/relationships/hyperlink" Target="https://www.diodes.com/assets/Datasheets/B320BE-B345BE-B320CE-B345CE.pdf" TargetMode="External"/><Relationship Id="rId_hyperlink_279" Type="http://schemas.openxmlformats.org/officeDocument/2006/relationships/hyperlink" Target="https://www.diodes.com/part/view/B340" TargetMode="External"/><Relationship Id="rId_hyperlink_280" Type="http://schemas.openxmlformats.org/officeDocument/2006/relationships/hyperlink" Target="https://www.diodes.com/assets/Datasheets/B320-B360.pdf" TargetMode="External"/><Relationship Id="rId_hyperlink_281" Type="http://schemas.openxmlformats.org/officeDocument/2006/relationships/hyperlink" Target="https://www.diodes.com/part/view/B340%28LS%29" TargetMode="External"/><Relationship Id="rId_hyperlink_282" Type="http://schemas.openxmlformats.org/officeDocument/2006/relationships/hyperlink" Target="https://www.diodes.com/assets/Datasheets/B340_LS.pdf" TargetMode="External"/><Relationship Id="rId_hyperlink_283" Type="http://schemas.openxmlformats.org/officeDocument/2006/relationships/hyperlink" Target="https://www.diodes.com/part/view/B340A" TargetMode="External"/><Relationship Id="rId_hyperlink_284" Type="http://schemas.openxmlformats.org/officeDocument/2006/relationships/hyperlink" Target="https://www.diodes.com/assets/Datasheets/B320A_B360A.pdf" TargetMode="External"/><Relationship Id="rId_hyperlink_285" Type="http://schemas.openxmlformats.org/officeDocument/2006/relationships/hyperlink" Target="https://www.diodes.com/part/view/B340A%28LS%29" TargetMode="External"/><Relationship Id="rId_hyperlink_286" Type="http://schemas.openxmlformats.org/officeDocument/2006/relationships/hyperlink" Target="https://www.diodes.com/assets/Datasheets/B320A-B360A_LS.pdf" TargetMode="External"/><Relationship Id="rId_hyperlink_287" Type="http://schemas.openxmlformats.org/officeDocument/2006/relationships/hyperlink" Target="https://www.diodes.com/part/view/B340AE" TargetMode="External"/><Relationship Id="rId_hyperlink_288" Type="http://schemas.openxmlformats.org/officeDocument/2006/relationships/hyperlink" Target="https://www.diodes.com/assets/Datasheets/B320AE/B340AE.pdf" TargetMode="External"/><Relationship Id="rId_hyperlink_289" Type="http://schemas.openxmlformats.org/officeDocument/2006/relationships/hyperlink" Target="https://www.diodes.com/part/view/B340AF" TargetMode="External"/><Relationship Id="rId_hyperlink_290" Type="http://schemas.openxmlformats.org/officeDocument/2006/relationships/hyperlink" Target="https://www.diodes.com/assets/Datasheets/B340AF_B345AF.pdf" TargetMode="External"/><Relationship Id="rId_hyperlink_291" Type="http://schemas.openxmlformats.org/officeDocument/2006/relationships/hyperlink" Target="https://www.diodes.com/part/view/B340AQ" TargetMode="External"/><Relationship Id="rId_hyperlink_292" Type="http://schemas.openxmlformats.org/officeDocument/2006/relationships/hyperlink" Target="https://www.diodes.com/assets/Datasheets/B320AQ-B360AQ.pdf" TargetMode="External"/><Relationship Id="rId_hyperlink_293" Type="http://schemas.openxmlformats.org/officeDocument/2006/relationships/hyperlink" Target="https://www.diodes.com/part/view/B340AX" TargetMode="External"/><Relationship Id="rId_hyperlink_294" Type="http://schemas.openxmlformats.org/officeDocument/2006/relationships/hyperlink" Target="https://www.diodes.com/assets/Datasheets/B340AX.pdf" TargetMode="External"/><Relationship Id="rId_hyperlink_295" Type="http://schemas.openxmlformats.org/officeDocument/2006/relationships/hyperlink" Target="https://www.diodes.com/part/view/B340AXF" TargetMode="External"/><Relationship Id="rId_hyperlink_296" Type="http://schemas.openxmlformats.org/officeDocument/2006/relationships/hyperlink" Target="https://www.diodes.com/assets/Datasheets/B340AXF.pdf" TargetMode="External"/><Relationship Id="rId_hyperlink_297" Type="http://schemas.openxmlformats.org/officeDocument/2006/relationships/hyperlink" Target="https://www.diodes.com/part/view/B340AXS" TargetMode="External"/><Relationship Id="rId_hyperlink_298" Type="http://schemas.openxmlformats.org/officeDocument/2006/relationships/hyperlink" Target="https://www.diodes.com/assets/Datasheets/B340AXS.pdf" TargetMode="External"/><Relationship Id="rId_hyperlink_299" Type="http://schemas.openxmlformats.org/officeDocument/2006/relationships/hyperlink" Target="https://www.diodes.com/part/view/B340B" TargetMode="External"/><Relationship Id="rId_hyperlink_300" Type="http://schemas.openxmlformats.org/officeDocument/2006/relationships/hyperlink" Target="https://www.diodes.com/assets/Datasheets/B320B-B360B.pdf" TargetMode="External"/><Relationship Id="rId_hyperlink_301" Type="http://schemas.openxmlformats.org/officeDocument/2006/relationships/hyperlink" Target="https://www.diodes.com/part/view/B340B%28LS%29" TargetMode="External"/><Relationship Id="rId_hyperlink_302" Type="http://schemas.openxmlformats.org/officeDocument/2006/relationships/hyperlink" Target="https://www.diodes.com/assets/Datasheets/B330B-B340B_LS.pdf" TargetMode="External"/><Relationship Id="rId_hyperlink_303" Type="http://schemas.openxmlformats.org/officeDocument/2006/relationships/hyperlink" Target="https://www.diodes.com/part/view/B340BE" TargetMode="External"/><Relationship Id="rId_hyperlink_304" Type="http://schemas.openxmlformats.org/officeDocument/2006/relationships/hyperlink" Target="https://www.diodes.com/assets/Datasheets/B320BE-B345BE-B320CE-B345CE.pdf" TargetMode="External"/><Relationship Id="rId_hyperlink_305" Type="http://schemas.openxmlformats.org/officeDocument/2006/relationships/hyperlink" Target="https://www.diodes.com/part/view/B340CE" TargetMode="External"/><Relationship Id="rId_hyperlink_306" Type="http://schemas.openxmlformats.org/officeDocument/2006/relationships/hyperlink" Target="https://www.diodes.com/assets/Datasheets/B320BE-B345BE-B320CE-B345CE.pdf" TargetMode="External"/><Relationship Id="rId_hyperlink_307" Type="http://schemas.openxmlformats.org/officeDocument/2006/relationships/hyperlink" Target="https://www.diodes.com/part/view/B340LA" TargetMode="External"/><Relationship Id="rId_hyperlink_308" Type="http://schemas.openxmlformats.org/officeDocument/2006/relationships/hyperlink" Target="https://www.diodes.com/assets/Datasheets/B340LA_B.pdf" TargetMode="External"/><Relationship Id="rId_hyperlink_309" Type="http://schemas.openxmlformats.org/officeDocument/2006/relationships/hyperlink" Target="https://www.diodes.com/part/view/B340LA%28LS%29" TargetMode="External"/><Relationship Id="rId_hyperlink_310" Type="http://schemas.openxmlformats.org/officeDocument/2006/relationships/hyperlink" Target="https://www.diodes.com/assets/Datasheets/B340LA_LS.pdf" TargetMode="External"/><Relationship Id="rId_hyperlink_311" Type="http://schemas.openxmlformats.org/officeDocument/2006/relationships/hyperlink" Target="https://www.diodes.com/part/view/B340LB" TargetMode="External"/><Relationship Id="rId_hyperlink_312" Type="http://schemas.openxmlformats.org/officeDocument/2006/relationships/hyperlink" Target="https://www.diodes.com/assets/Datasheets/B340LA_B.pdf" TargetMode="External"/><Relationship Id="rId_hyperlink_313" Type="http://schemas.openxmlformats.org/officeDocument/2006/relationships/hyperlink" Target="https://www.diodes.com/part/view/B340LB%28LS%29" TargetMode="External"/><Relationship Id="rId_hyperlink_314" Type="http://schemas.openxmlformats.org/officeDocument/2006/relationships/hyperlink" Target="https://www.diodes.com/assets/Datasheets/B340LB_LS.pdf" TargetMode="External"/><Relationship Id="rId_hyperlink_315" Type="http://schemas.openxmlformats.org/officeDocument/2006/relationships/hyperlink" Target="https://www.diodes.com/part/view/B345AE" TargetMode="External"/><Relationship Id="rId_hyperlink_316" Type="http://schemas.openxmlformats.org/officeDocument/2006/relationships/hyperlink" Target="https://www.diodes.com/assets/Datasheets/B320AE/B340AE.pdf" TargetMode="External"/><Relationship Id="rId_hyperlink_317" Type="http://schemas.openxmlformats.org/officeDocument/2006/relationships/hyperlink" Target="https://www.diodes.com/part/view/B345AF" TargetMode="External"/><Relationship Id="rId_hyperlink_318" Type="http://schemas.openxmlformats.org/officeDocument/2006/relationships/hyperlink" Target="https://www.diodes.com/assets/Datasheets/B340AF_B345AF.pdf" TargetMode="External"/><Relationship Id="rId_hyperlink_319" Type="http://schemas.openxmlformats.org/officeDocument/2006/relationships/hyperlink" Target="https://www.diodes.com/part/view/B345BE" TargetMode="External"/><Relationship Id="rId_hyperlink_320" Type="http://schemas.openxmlformats.org/officeDocument/2006/relationships/hyperlink" Target="https://www.diodes.com/assets/Datasheets/B320BE-B345BE-B320CE-B345CE.pdf" TargetMode="External"/><Relationship Id="rId_hyperlink_321" Type="http://schemas.openxmlformats.org/officeDocument/2006/relationships/hyperlink" Target="https://www.diodes.com/part/view/B345CE" TargetMode="External"/><Relationship Id="rId_hyperlink_322" Type="http://schemas.openxmlformats.org/officeDocument/2006/relationships/hyperlink" Target="https://www.diodes.com/assets/Datasheets/B320BE-B345BE-B320CE-B345CE.pdf" TargetMode="External"/><Relationship Id="rId_hyperlink_323" Type="http://schemas.openxmlformats.org/officeDocument/2006/relationships/hyperlink" Target="https://www.diodes.com/part/view/B350" TargetMode="External"/><Relationship Id="rId_hyperlink_324" Type="http://schemas.openxmlformats.org/officeDocument/2006/relationships/hyperlink" Target="https://www.diodes.com/assets/Datasheets/B320-B360.pdf" TargetMode="External"/><Relationship Id="rId_hyperlink_325" Type="http://schemas.openxmlformats.org/officeDocument/2006/relationships/hyperlink" Target="https://www.diodes.com/part/view/B350A" TargetMode="External"/><Relationship Id="rId_hyperlink_326" Type="http://schemas.openxmlformats.org/officeDocument/2006/relationships/hyperlink" Target="https://www.diodes.com/assets/Datasheets/B320A_B360A.pdf" TargetMode="External"/><Relationship Id="rId_hyperlink_327" Type="http://schemas.openxmlformats.org/officeDocument/2006/relationships/hyperlink" Target="https://www.diodes.com/part/view/B350A%28LS%29" TargetMode="External"/><Relationship Id="rId_hyperlink_328" Type="http://schemas.openxmlformats.org/officeDocument/2006/relationships/hyperlink" Target="https://www.diodes.com/assets/Datasheets/B320A-B360A_LS.pdf" TargetMode="External"/><Relationship Id="rId_hyperlink_329" Type="http://schemas.openxmlformats.org/officeDocument/2006/relationships/hyperlink" Target="https://www.diodes.com/part/view/B350AE" TargetMode="External"/><Relationship Id="rId_hyperlink_330" Type="http://schemas.openxmlformats.org/officeDocument/2006/relationships/hyperlink" Target="https://www.diodes.com/assets/Datasheets/B350AE-B360AE.pdf" TargetMode="External"/><Relationship Id="rId_hyperlink_331" Type="http://schemas.openxmlformats.org/officeDocument/2006/relationships/hyperlink" Target="https://www.diodes.com/part/view/B350AF" TargetMode="External"/><Relationship Id="rId_hyperlink_332" Type="http://schemas.openxmlformats.org/officeDocument/2006/relationships/hyperlink" Target="https://www.diodes.com/assets/Datasheets/B350AF-B360AF.pdf" TargetMode="External"/><Relationship Id="rId_hyperlink_333" Type="http://schemas.openxmlformats.org/officeDocument/2006/relationships/hyperlink" Target="https://www.diodes.com/part/view/B350AQ" TargetMode="External"/><Relationship Id="rId_hyperlink_334" Type="http://schemas.openxmlformats.org/officeDocument/2006/relationships/hyperlink" Target="https://www.diodes.com/assets/Datasheets/B320AQ-B360AQ.pdf" TargetMode="External"/><Relationship Id="rId_hyperlink_335" Type="http://schemas.openxmlformats.org/officeDocument/2006/relationships/hyperlink" Target="https://www.diodes.com/part/view/B350B" TargetMode="External"/><Relationship Id="rId_hyperlink_336" Type="http://schemas.openxmlformats.org/officeDocument/2006/relationships/hyperlink" Target="https://www.diodes.com/assets/Datasheets/B320B-B360B.pdf" TargetMode="External"/><Relationship Id="rId_hyperlink_337" Type="http://schemas.openxmlformats.org/officeDocument/2006/relationships/hyperlink" Target="https://www.diodes.com/part/view/B360" TargetMode="External"/><Relationship Id="rId_hyperlink_338" Type="http://schemas.openxmlformats.org/officeDocument/2006/relationships/hyperlink" Target="https://www.diodes.com/assets/Datasheets/B320-B360.pdf" TargetMode="External"/><Relationship Id="rId_hyperlink_339" Type="http://schemas.openxmlformats.org/officeDocument/2006/relationships/hyperlink" Target="https://www.diodes.com/part/view/B360%28LS%29" TargetMode="External"/><Relationship Id="rId_hyperlink_340" Type="http://schemas.openxmlformats.org/officeDocument/2006/relationships/hyperlink" Target="https://www.diodes.com/assets/Datasheets/B360_LS.pdf" TargetMode="External"/><Relationship Id="rId_hyperlink_341" Type="http://schemas.openxmlformats.org/officeDocument/2006/relationships/hyperlink" Target="https://www.diodes.com/part/view/B360A" TargetMode="External"/><Relationship Id="rId_hyperlink_342" Type="http://schemas.openxmlformats.org/officeDocument/2006/relationships/hyperlink" Target="https://www.diodes.com/assets/Datasheets/B320A_B360A.pdf" TargetMode="External"/><Relationship Id="rId_hyperlink_343" Type="http://schemas.openxmlformats.org/officeDocument/2006/relationships/hyperlink" Target="https://www.diodes.com/part/view/B360A%28LS%29" TargetMode="External"/><Relationship Id="rId_hyperlink_344" Type="http://schemas.openxmlformats.org/officeDocument/2006/relationships/hyperlink" Target="https://www.diodes.com/assets/Datasheets/B320A-B360A_LS.pdf" TargetMode="External"/><Relationship Id="rId_hyperlink_345" Type="http://schemas.openxmlformats.org/officeDocument/2006/relationships/hyperlink" Target="https://www.diodes.com/part/view/B360AE" TargetMode="External"/><Relationship Id="rId_hyperlink_346" Type="http://schemas.openxmlformats.org/officeDocument/2006/relationships/hyperlink" Target="https://www.diodes.com/assets/Datasheets/B350AE-B360AE.pdf" TargetMode="External"/><Relationship Id="rId_hyperlink_347" Type="http://schemas.openxmlformats.org/officeDocument/2006/relationships/hyperlink" Target="https://www.diodes.com/part/view/B360AF" TargetMode="External"/><Relationship Id="rId_hyperlink_348" Type="http://schemas.openxmlformats.org/officeDocument/2006/relationships/hyperlink" Target="https://www.diodes.com/assets/Datasheets/B350AF-B360AF.pdf" TargetMode="External"/><Relationship Id="rId_hyperlink_349" Type="http://schemas.openxmlformats.org/officeDocument/2006/relationships/hyperlink" Target="https://www.diodes.com/part/view/B360AM" TargetMode="External"/><Relationship Id="rId_hyperlink_350" Type="http://schemas.openxmlformats.org/officeDocument/2006/relationships/hyperlink" Target="https://www.diodes.com/assets/Datasheets/B360AM.pdf" TargetMode="External"/><Relationship Id="rId_hyperlink_351" Type="http://schemas.openxmlformats.org/officeDocument/2006/relationships/hyperlink" Target="https://www.diodes.com/part/view/B360AQ" TargetMode="External"/><Relationship Id="rId_hyperlink_352" Type="http://schemas.openxmlformats.org/officeDocument/2006/relationships/hyperlink" Target="https://www.diodes.com/assets/Datasheets/B320AQ-B360AQ.pdf" TargetMode="External"/><Relationship Id="rId_hyperlink_353" Type="http://schemas.openxmlformats.org/officeDocument/2006/relationships/hyperlink" Target="https://www.diodes.com/part/view/B360AX" TargetMode="External"/><Relationship Id="rId_hyperlink_354" Type="http://schemas.openxmlformats.org/officeDocument/2006/relationships/hyperlink" Target="https://www.diodes.com/assets/Datasheets/B360AX.pdf" TargetMode="External"/><Relationship Id="rId_hyperlink_355" Type="http://schemas.openxmlformats.org/officeDocument/2006/relationships/hyperlink" Target="https://www.diodes.com/part/view/B360B" TargetMode="External"/><Relationship Id="rId_hyperlink_356" Type="http://schemas.openxmlformats.org/officeDocument/2006/relationships/hyperlink" Target="https://www.diodes.com/assets/Datasheets/B320B-B360B.pdf" TargetMode="External"/><Relationship Id="rId_hyperlink_357" Type="http://schemas.openxmlformats.org/officeDocument/2006/relationships/hyperlink" Target="https://www.diodes.com/part/view/B360B%28LS%29" TargetMode="External"/><Relationship Id="rId_hyperlink_358" Type="http://schemas.openxmlformats.org/officeDocument/2006/relationships/hyperlink" Target="https://www.diodes.com/assets/Datasheets/B360B_LS.pdf" TargetMode="External"/><Relationship Id="rId_hyperlink_359" Type="http://schemas.openxmlformats.org/officeDocument/2006/relationships/hyperlink" Target="https://www.diodes.com/part/view/B370" TargetMode="External"/><Relationship Id="rId_hyperlink_360" Type="http://schemas.openxmlformats.org/officeDocument/2006/relationships/hyperlink" Target="https://www.diodes.com/assets/Datasheets/B370-B3100.pdf" TargetMode="External"/><Relationship Id="rId_hyperlink_361" Type="http://schemas.openxmlformats.org/officeDocument/2006/relationships/hyperlink" Target="https://www.diodes.com/part/view/B370BE" TargetMode="External"/><Relationship Id="rId_hyperlink_362" Type="http://schemas.openxmlformats.org/officeDocument/2006/relationships/hyperlink" Target="https://www.diodes.com/assets/Datasheets/B370BE-B380BE-B390BE-B3100BE-B370CE-B380CE-B390CE-B3100CE.pdf" TargetMode="External"/><Relationship Id="rId_hyperlink_363" Type="http://schemas.openxmlformats.org/officeDocument/2006/relationships/hyperlink" Target="https://www.diodes.com/part/view/B370CE" TargetMode="External"/><Relationship Id="rId_hyperlink_364" Type="http://schemas.openxmlformats.org/officeDocument/2006/relationships/hyperlink" Target="https://www.diodes.com/assets/Datasheets/B370BE-B380BE-B390BE-B3100BE-B370CE-B380CE-B390CE-B3100CE.pdf" TargetMode="External"/><Relationship Id="rId_hyperlink_365" Type="http://schemas.openxmlformats.org/officeDocument/2006/relationships/hyperlink" Target="https://www.diodes.com/part/view/B380" TargetMode="External"/><Relationship Id="rId_hyperlink_366" Type="http://schemas.openxmlformats.org/officeDocument/2006/relationships/hyperlink" Target="https://www.diodes.com/assets/Datasheets/B370-B3100.pdf" TargetMode="External"/><Relationship Id="rId_hyperlink_367" Type="http://schemas.openxmlformats.org/officeDocument/2006/relationships/hyperlink" Target="https://www.diodes.com/part/view/B380B" TargetMode="External"/><Relationship Id="rId_hyperlink_368" Type="http://schemas.openxmlformats.org/officeDocument/2006/relationships/hyperlink" Target="https://www.diodes.com/assets/Datasheets/ds30849.pdf" TargetMode="External"/><Relationship Id="rId_hyperlink_369" Type="http://schemas.openxmlformats.org/officeDocument/2006/relationships/hyperlink" Target="https://www.diodes.com/part/view/B380BE" TargetMode="External"/><Relationship Id="rId_hyperlink_370" Type="http://schemas.openxmlformats.org/officeDocument/2006/relationships/hyperlink" Target="https://www.diodes.com/assets/Datasheets/B370BE-B380BE-B390BE-B3100BE-B370CE-B380CE-B390CE-B3100CE.pdf" TargetMode="External"/><Relationship Id="rId_hyperlink_371" Type="http://schemas.openxmlformats.org/officeDocument/2006/relationships/hyperlink" Target="https://www.diodes.com/part/view/B380CE" TargetMode="External"/><Relationship Id="rId_hyperlink_372" Type="http://schemas.openxmlformats.org/officeDocument/2006/relationships/hyperlink" Target="https://www.diodes.com/assets/Datasheets/B370BE-B380BE-B390BE-B3100BE-B370CE-B380CE-B390CE-B3100CE.pdf" TargetMode="External"/><Relationship Id="rId_hyperlink_373" Type="http://schemas.openxmlformats.org/officeDocument/2006/relationships/hyperlink" Target="https://www.diodes.com/part/view/B390" TargetMode="External"/><Relationship Id="rId_hyperlink_374" Type="http://schemas.openxmlformats.org/officeDocument/2006/relationships/hyperlink" Target="https://www.diodes.com/assets/Datasheets/B370-B3100.pdf" TargetMode="External"/><Relationship Id="rId_hyperlink_375" Type="http://schemas.openxmlformats.org/officeDocument/2006/relationships/hyperlink" Target="https://www.diodes.com/part/view/B390BE" TargetMode="External"/><Relationship Id="rId_hyperlink_376" Type="http://schemas.openxmlformats.org/officeDocument/2006/relationships/hyperlink" Target="https://www.diodes.com/assets/Datasheets/B370BE-B380BE-B390BE-B3100BE-B370CE-B380CE-B390CE-B3100CE.pdf" TargetMode="External"/><Relationship Id="rId_hyperlink_377" Type="http://schemas.openxmlformats.org/officeDocument/2006/relationships/hyperlink" Target="https://www.diodes.com/part/view/B390CE" TargetMode="External"/><Relationship Id="rId_hyperlink_378" Type="http://schemas.openxmlformats.org/officeDocument/2006/relationships/hyperlink" Target="https://www.diodes.com/assets/Datasheets/B370BE-B380BE-B390BE-B3100BE-B370CE-B380CE-B390CE-B3100CE.pdf" TargetMode="External"/><Relationship Id="rId_hyperlink_379" Type="http://schemas.openxmlformats.org/officeDocument/2006/relationships/hyperlink" Target="https://www.diodes.com/part/view/B3L30LP" TargetMode="External"/><Relationship Id="rId_hyperlink_380" Type="http://schemas.openxmlformats.org/officeDocument/2006/relationships/hyperlink" Target="https://www.diodes.com/assets/Datasheets/ds30915.pdf" TargetMode="External"/><Relationship Id="rId_hyperlink_381" Type="http://schemas.openxmlformats.org/officeDocument/2006/relationships/hyperlink" Target="https://www.diodes.com/part/view/B5100C" TargetMode="External"/><Relationship Id="rId_hyperlink_382" Type="http://schemas.openxmlformats.org/officeDocument/2006/relationships/hyperlink" Target="https://www.diodes.com/assets/Datasheets/B5100C.pdf" TargetMode="External"/><Relationship Id="rId_hyperlink_383" Type="http://schemas.openxmlformats.org/officeDocument/2006/relationships/hyperlink" Target="https://www.diodes.com/part/view/B5150C" TargetMode="External"/><Relationship Id="rId_hyperlink_384" Type="http://schemas.openxmlformats.org/officeDocument/2006/relationships/hyperlink" Target="https://www.diodes.com/assets/Datasheets/B5150C.pdf" TargetMode="External"/><Relationship Id="rId_hyperlink_385" Type="http://schemas.openxmlformats.org/officeDocument/2006/relationships/hyperlink" Target="https://www.diodes.com/part/view/B520C" TargetMode="External"/><Relationship Id="rId_hyperlink_386" Type="http://schemas.openxmlformats.org/officeDocument/2006/relationships/hyperlink" Target="https://www.diodes.com/assets/Datasheets/B520C-B560C.pdf" TargetMode="External"/><Relationship Id="rId_hyperlink_387" Type="http://schemas.openxmlformats.org/officeDocument/2006/relationships/hyperlink" Target="https://www.diodes.com/part/view/B530C" TargetMode="External"/><Relationship Id="rId_hyperlink_388" Type="http://schemas.openxmlformats.org/officeDocument/2006/relationships/hyperlink" Target="https://www.diodes.com/assets/Datasheets/B520C-B560C.pdf" TargetMode="External"/><Relationship Id="rId_hyperlink_389" Type="http://schemas.openxmlformats.org/officeDocument/2006/relationships/hyperlink" Target="https://www.diodes.com/part/view/B540C" TargetMode="External"/><Relationship Id="rId_hyperlink_390" Type="http://schemas.openxmlformats.org/officeDocument/2006/relationships/hyperlink" Target="https://www.diodes.com/assets/Datasheets/B520C-B560C.pdf" TargetMode="External"/><Relationship Id="rId_hyperlink_391" Type="http://schemas.openxmlformats.org/officeDocument/2006/relationships/hyperlink" Target="https://www.diodes.com/part/view/B540C%28LS%29" TargetMode="External"/><Relationship Id="rId_hyperlink_392" Type="http://schemas.openxmlformats.org/officeDocument/2006/relationships/hyperlink" Target="https://www.diodes.com/assets/Datasheets/B540C_LS.pdf" TargetMode="External"/><Relationship Id="rId_hyperlink_393" Type="http://schemas.openxmlformats.org/officeDocument/2006/relationships/hyperlink" Target="https://www.diodes.com/part/view/B540CX" TargetMode="External"/><Relationship Id="rId_hyperlink_394" Type="http://schemas.openxmlformats.org/officeDocument/2006/relationships/hyperlink" Target="https://www.diodes.com/assets/Datasheets/B540CX.pdf" TargetMode="External"/><Relationship Id="rId_hyperlink_395" Type="http://schemas.openxmlformats.org/officeDocument/2006/relationships/hyperlink" Target="https://www.diodes.com/part/view/B550C" TargetMode="External"/><Relationship Id="rId_hyperlink_396" Type="http://schemas.openxmlformats.org/officeDocument/2006/relationships/hyperlink" Target="https://www.diodes.com/assets/Datasheets/B520C-B560C.pdf" TargetMode="External"/><Relationship Id="rId_hyperlink_397" Type="http://schemas.openxmlformats.org/officeDocument/2006/relationships/hyperlink" Target="https://www.diodes.com/part/view/B560C" TargetMode="External"/><Relationship Id="rId_hyperlink_398" Type="http://schemas.openxmlformats.org/officeDocument/2006/relationships/hyperlink" Target="https://www.diodes.com/assets/Datasheets/B520C-B560C.pdf" TargetMode="External"/><Relationship Id="rId_hyperlink_399" Type="http://schemas.openxmlformats.org/officeDocument/2006/relationships/hyperlink" Target="https://www.diodes.com/part/view/B560C%28LS%29" TargetMode="External"/><Relationship Id="rId_hyperlink_400" Type="http://schemas.openxmlformats.org/officeDocument/2006/relationships/hyperlink" Target="https://www.diodes.com/assets/Datasheets/B560C_LS.pdf" TargetMode="External"/><Relationship Id="rId_hyperlink_401" Type="http://schemas.openxmlformats.org/officeDocument/2006/relationships/hyperlink" Target="https://www.diodes.com/part/view/B560CX" TargetMode="External"/><Relationship Id="rId_hyperlink_402" Type="http://schemas.openxmlformats.org/officeDocument/2006/relationships/hyperlink" Target="https://www.diodes.com/assets/Datasheets/B560CX.pdf" TargetMode="External"/><Relationship Id="rId_hyperlink_403" Type="http://schemas.openxmlformats.org/officeDocument/2006/relationships/hyperlink" Target="https://www.diodes.com/part/view/B860C" TargetMode="External"/><Relationship Id="rId_hyperlink_404" Type="http://schemas.openxmlformats.org/officeDocument/2006/relationships/hyperlink" Target="https://www.diodes.com/assets/Datasheets/B860C.pdf" TargetMode="External"/><Relationship Id="rId_hyperlink_405" Type="http://schemas.openxmlformats.org/officeDocument/2006/relationships/hyperlink" Target="https://www.diodes.com/part/view/BAT1000" TargetMode="External"/><Relationship Id="rId_hyperlink_406" Type="http://schemas.openxmlformats.org/officeDocument/2006/relationships/hyperlink" Target="https://www.diodes.com/assets/Datasheets/BAT1000.pdf" TargetMode="External"/><Relationship Id="rId_hyperlink_407" Type="http://schemas.openxmlformats.org/officeDocument/2006/relationships/hyperlink" Target="https://www.diodes.com/part/view/BAT1000Q-7-F" TargetMode="External"/><Relationship Id="rId_hyperlink_408" Type="http://schemas.openxmlformats.org/officeDocument/2006/relationships/hyperlink" Target="https://www.diodes.com/assets/Datasheets/BAT1000.pdf" TargetMode="External"/><Relationship Id="rId_hyperlink_409" Type="http://schemas.openxmlformats.org/officeDocument/2006/relationships/hyperlink" Target="https://www.diodes.com/part/view/BAT400D" TargetMode="External"/><Relationship Id="rId_hyperlink_410" Type="http://schemas.openxmlformats.org/officeDocument/2006/relationships/hyperlink" Target="https://www.diodes.com/assets/Datasheets/BAT400D.pdf" TargetMode="External"/><Relationship Id="rId_hyperlink_411" Type="http://schemas.openxmlformats.org/officeDocument/2006/relationships/hyperlink" Target="https://www.diodes.com/part/view/BAT750" TargetMode="External"/><Relationship Id="rId_hyperlink_412" Type="http://schemas.openxmlformats.org/officeDocument/2006/relationships/hyperlink" Target="https://www.diodes.com/assets/Datasheets/BAT750.pdf" TargetMode="External"/><Relationship Id="rId_hyperlink_413" Type="http://schemas.openxmlformats.org/officeDocument/2006/relationships/hyperlink" Target="https://www.diodes.com/part/view/BAT750%28Z%29" TargetMode="External"/><Relationship Id="rId_hyperlink_414" Type="http://schemas.openxmlformats.org/officeDocument/2006/relationships/hyperlink" Target="https://www.diodes.com/assets/Datasheets/BAT750Z.pdf" TargetMode="External"/><Relationship Id="rId_hyperlink_415" Type="http://schemas.openxmlformats.org/officeDocument/2006/relationships/hyperlink" Target="https://www.diodes.com/part/view/BAT760" TargetMode="External"/><Relationship Id="rId_hyperlink_416" Type="http://schemas.openxmlformats.org/officeDocument/2006/relationships/hyperlink" Target="https://www.diodes.com/assets/Datasheets/BAT760.pdf" TargetMode="External"/><Relationship Id="rId_hyperlink_417" Type="http://schemas.openxmlformats.org/officeDocument/2006/relationships/hyperlink" Target="https://www.diodes.com/part/view/BAT760Q" TargetMode="External"/><Relationship Id="rId_hyperlink_418" Type="http://schemas.openxmlformats.org/officeDocument/2006/relationships/hyperlink" Target="https://www.diodes.com/assets/Datasheets/BAT760Q.pdf" TargetMode="External"/><Relationship Id="rId_hyperlink_419" Type="http://schemas.openxmlformats.org/officeDocument/2006/relationships/hyperlink" Target="https://www.diodes.com/part/view/C1045DW" TargetMode="External"/><Relationship Id="rId_hyperlink_420" Type="http://schemas.openxmlformats.org/officeDocument/2006/relationships/hyperlink" Target="https://www.diodes.com/assets/Datasheets/C1045DW.pdf" TargetMode="External"/><Relationship Id="rId_hyperlink_421" Type="http://schemas.openxmlformats.org/officeDocument/2006/relationships/hyperlink" Target="https://www.diodes.com/part/view/DFLS1100" TargetMode="External"/><Relationship Id="rId_hyperlink_422" Type="http://schemas.openxmlformats.org/officeDocument/2006/relationships/hyperlink" Target="https://www.diodes.com/assets/Datasheets/ds30497.pdf" TargetMode="External"/><Relationship Id="rId_hyperlink_423" Type="http://schemas.openxmlformats.org/officeDocument/2006/relationships/hyperlink" Target="https://www.diodes.com/part/view/DFLS1150" TargetMode="External"/><Relationship Id="rId_hyperlink_424" Type="http://schemas.openxmlformats.org/officeDocument/2006/relationships/hyperlink" Target="https://www.diodes.com/assets/Datasheets/DFLS1150.pdf" TargetMode="External"/><Relationship Id="rId_hyperlink_425" Type="http://schemas.openxmlformats.org/officeDocument/2006/relationships/hyperlink" Target="https://www.diodes.com/part/view/DFLS1200" TargetMode="External"/><Relationship Id="rId_hyperlink_426" Type="http://schemas.openxmlformats.org/officeDocument/2006/relationships/hyperlink" Target="https://www.diodes.com/assets/Datasheets/ds30628.pdf" TargetMode="External"/><Relationship Id="rId_hyperlink_427" Type="http://schemas.openxmlformats.org/officeDocument/2006/relationships/hyperlink" Target="https://www.diodes.com/part/view/DFLS1200Q" TargetMode="External"/><Relationship Id="rId_hyperlink_428" Type="http://schemas.openxmlformats.org/officeDocument/2006/relationships/hyperlink" Target="https://www.diodes.com/assets/Datasheets/DFLS1200Q.pdf" TargetMode="External"/><Relationship Id="rId_hyperlink_429" Type="http://schemas.openxmlformats.org/officeDocument/2006/relationships/hyperlink" Target="https://www.diodes.com/part/view/DFLS120L" TargetMode="External"/><Relationship Id="rId_hyperlink_430" Type="http://schemas.openxmlformats.org/officeDocument/2006/relationships/hyperlink" Target="https://www.diodes.com/assets/Datasheets/ds30444.pdf" TargetMode="External"/><Relationship Id="rId_hyperlink_431" Type="http://schemas.openxmlformats.org/officeDocument/2006/relationships/hyperlink" Target="https://www.diodes.com/part/view/DFLS120LQ" TargetMode="External"/><Relationship Id="rId_hyperlink_432" Type="http://schemas.openxmlformats.org/officeDocument/2006/relationships/hyperlink" Target="https://www.diodes.com/assets/Datasheets/DFLS120LQ.pdf" TargetMode="External"/><Relationship Id="rId_hyperlink_433" Type="http://schemas.openxmlformats.org/officeDocument/2006/relationships/hyperlink" Target="https://www.diodes.com/part/view/DFLS130" TargetMode="External"/><Relationship Id="rId_hyperlink_434" Type="http://schemas.openxmlformats.org/officeDocument/2006/relationships/hyperlink" Target="https://www.diodes.com/assets/Datasheets/ds30445.pdf" TargetMode="External"/><Relationship Id="rId_hyperlink_435" Type="http://schemas.openxmlformats.org/officeDocument/2006/relationships/hyperlink" Target="https://www.diodes.com/part/view/DFLS130L" TargetMode="External"/><Relationship Id="rId_hyperlink_436" Type="http://schemas.openxmlformats.org/officeDocument/2006/relationships/hyperlink" Target="https://www.diodes.com/assets/Datasheets/DFLS130L.pdf" TargetMode="External"/><Relationship Id="rId_hyperlink_437" Type="http://schemas.openxmlformats.org/officeDocument/2006/relationships/hyperlink" Target="https://www.diodes.com/part/view/DFLS130LQ" TargetMode="External"/><Relationship Id="rId_hyperlink_438" Type="http://schemas.openxmlformats.org/officeDocument/2006/relationships/hyperlink" Target="https://www.diodes.com/assets/Datasheets/DFLS130LQ.pdf" TargetMode="External"/><Relationship Id="rId_hyperlink_439" Type="http://schemas.openxmlformats.org/officeDocument/2006/relationships/hyperlink" Target="https://www.diodes.com/part/view/DFLS140" TargetMode="External"/><Relationship Id="rId_hyperlink_440" Type="http://schemas.openxmlformats.org/officeDocument/2006/relationships/hyperlink" Target="https://www.diodes.com/assets/Datasheets/DFLS140.pdf" TargetMode="External"/><Relationship Id="rId_hyperlink_441" Type="http://schemas.openxmlformats.org/officeDocument/2006/relationships/hyperlink" Target="https://www.diodes.com/part/view/DFLS140L" TargetMode="External"/><Relationship Id="rId_hyperlink_442" Type="http://schemas.openxmlformats.org/officeDocument/2006/relationships/hyperlink" Target="https://www.diodes.com/assets/Datasheets/DFLS140L.pdf" TargetMode="External"/><Relationship Id="rId_hyperlink_443" Type="http://schemas.openxmlformats.org/officeDocument/2006/relationships/hyperlink" Target="https://www.diodes.com/part/view/DFLS140LQ" TargetMode="External"/><Relationship Id="rId_hyperlink_444" Type="http://schemas.openxmlformats.org/officeDocument/2006/relationships/hyperlink" Target="https://www.diodes.com/assets/Datasheets/DFLS140LQ.pdf" TargetMode="External"/><Relationship Id="rId_hyperlink_445" Type="http://schemas.openxmlformats.org/officeDocument/2006/relationships/hyperlink" Target="https://www.diodes.com/part/view/DFLS140Q" TargetMode="External"/><Relationship Id="rId_hyperlink_446" Type="http://schemas.openxmlformats.org/officeDocument/2006/relationships/hyperlink" Target="https://www.diodes.com/assets/Datasheets/DFLS140Q.pdf" TargetMode="External"/><Relationship Id="rId_hyperlink_447" Type="http://schemas.openxmlformats.org/officeDocument/2006/relationships/hyperlink" Target="https://www.diodes.com/part/view/DFLS160" TargetMode="External"/><Relationship Id="rId_hyperlink_448" Type="http://schemas.openxmlformats.org/officeDocument/2006/relationships/hyperlink" Target="https://www.diodes.com/assets/Datasheets/DFLS160.pdf" TargetMode="External"/><Relationship Id="rId_hyperlink_449" Type="http://schemas.openxmlformats.org/officeDocument/2006/relationships/hyperlink" Target="https://www.diodes.com/part/view/DFLS2100" TargetMode="External"/><Relationship Id="rId_hyperlink_450" Type="http://schemas.openxmlformats.org/officeDocument/2006/relationships/hyperlink" Target="https://www.diodes.com/assets/Datasheets/DFLS2100.pdf" TargetMode="External"/><Relationship Id="rId_hyperlink_451" Type="http://schemas.openxmlformats.org/officeDocument/2006/relationships/hyperlink" Target="https://www.diodes.com/part/view/DFLS2100Q" TargetMode="External"/><Relationship Id="rId_hyperlink_452" Type="http://schemas.openxmlformats.org/officeDocument/2006/relationships/hyperlink" Target="https://www.diodes.com/assets/Datasheets/DFLS2100Q.pdf" TargetMode="External"/><Relationship Id="rId_hyperlink_453" Type="http://schemas.openxmlformats.org/officeDocument/2006/relationships/hyperlink" Target="https://www.diodes.com/part/view/DFLS220L" TargetMode="External"/><Relationship Id="rId_hyperlink_454" Type="http://schemas.openxmlformats.org/officeDocument/2006/relationships/hyperlink" Target="https://www.diodes.com/assets/Datasheets/DFLS220L.pdf" TargetMode="External"/><Relationship Id="rId_hyperlink_455" Type="http://schemas.openxmlformats.org/officeDocument/2006/relationships/hyperlink" Target="https://www.diodes.com/part/view/DFLS230" TargetMode="External"/><Relationship Id="rId_hyperlink_456" Type="http://schemas.openxmlformats.org/officeDocument/2006/relationships/hyperlink" Target="https://www.diodes.com/assets/Datasheets/DFLS230.pdf" TargetMode="External"/><Relationship Id="rId_hyperlink_457" Type="http://schemas.openxmlformats.org/officeDocument/2006/relationships/hyperlink" Target="https://www.diodes.com/part/view/DFLS230L" TargetMode="External"/><Relationship Id="rId_hyperlink_458" Type="http://schemas.openxmlformats.org/officeDocument/2006/relationships/hyperlink" Target="https://www.diodes.com/assets/Datasheets/DFLS230L.pdf" TargetMode="External"/><Relationship Id="rId_hyperlink_459" Type="http://schemas.openxmlformats.org/officeDocument/2006/relationships/hyperlink" Target="https://www.diodes.com/part/view/DFLS230LH" TargetMode="External"/><Relationship Id="rId_hyperlink_460" Type="http://schemas.openxmlformats.org/officeDocument/2006/relationships/hyperlink" Target="https://www.diodes.com/assets/Datasheets/DFLS230LH.pdf" TargetMode="External"/><Relationship Id="rId_hyperlink_461" Type="http://schemas.openxmlformats.org/officeDocument/2006/relationships/hyperlink" Target="https://www.diodes.com/part/view/DFLS230LQ" TargetMode="External"/><Relationship Id="rId_hyperlink_462" Type="http://schemas.openxmlformats.org/officeDocument/2006/relationships/hyperlink" Target="https://www.diodes.com/assets/Datasheets/DFLS230LQ.pdf" TargetMode="External"/><Relationship Id="rId_hyperlink_463" Type="http://schemas.openxmlformats.org/officeDocument/2006/relationships/hyperlink" Target="https://www.diodes.com/part/view/DFLS230Q" TargetMode="External"/><Relationship Id="rId_hyperlink_464" Type="http://schemas.openxmlformats.org/officeDocument/2006/relationships/hyperlink" Target="https://www.diodes.com/assets/Datasheets/DFLS230Q.pdf" TargetMode="External"/><Relationship Id="rId_hyperlink_465" Type="http://schemas.openxmlformats.org/officeDocument/2006/relationships/hyperlink" Target="https://www.diodes.com/part/view/DFLS240" TargetMode="External"/><Relationship Id="rId_hyperlink_466" Type="http://schemas.openxmlformats.org/officeDocument/2006/relationships/hyperlink" Target="https://www.diodes.com/assets/Datasheets/DFLS240.pdf" TargetMode="External"/><Relationship Id="rId_hyperlink_467" Type="http://schemas.openxmlformats.org/officeDocument/2006/relationships/hyperlink" Target="https://www.diodes.com/part/view/DFLS240L" TargetMode="External"/><Relationship Id="rId_hyperlink_468" Type="http://schemas.openxmlformats.org/officeDocument/2006/relationships/hyperlink" Target="https://www.diodes.com/assets/Datasheets/DFLS240L.pdf" TargetMode="External"/><Relationship Id="rId_hyperlink_469" Type="http://schemas.openxmlformats.org/officeDocument/2006/relationships/hyperlink" Target="https://www.diodes.com/part/view/DFLS240LQ" TargetMode="External"/><Relationship Id="rId_hyperlink_470" Type="http://schemas.openxmlformats.org/officeDocument/2006/relationships/hyperlink" Target="https://www.diodes.com/assets/Datasheets/DFLS240LQ.pdf" TargetMode="External"/><Relationship Id="rId_hyperlink_471" Type="http://schemas.openxmlformats.org/officeDocument/2006/relationships/hyperlink" Target="https://www.diodes.com/part/view/DFLS240LX" TargetMode="External"/><Relationship Id="rId_hyperlink_472" Type="http://schemas.openxmlformats.org/officeDocument/2006/relationships/hyperlink" Target="https://www.diodes.com/assets/Datasheets/DFLS240LX.pdf" TargetMode="External"/><Relationship Id="rId_hyperlink_473" Type="http://schemas.openxmlformats.org/officeDocument/2006/relationships/hyperlink" Target="https://www.diodes.com/part/view/DFLS260" TargetMode="External"/><Relationship Id="rId_hyperlink_474" Type="http://schemas.openxmlformats.org/officeDocument/2006/relationships/hyperlink" Target="https://www.diodes.com/assets/Datasheets/DFLS260.pdf" TargetMode="External"/><Relationship Id="rId_hyperlink_475" Type="http://schemas.openxmlformats.org/officeDocument/2006/relationships/hyperlink" Target="https://www.diodes.com/part/view/DFLS260Q" TargetMode="External"/><Relationship Id="rId_hyperlink_476" Type="http://schemas.openxmlformats.org/officeDocument/2006/relationships/hyperlink" Target="https://www.diodes.com/assets/Datasheets/DFLS260Q.pdf" TargetMode="External"/><Relationship Id="rId_hyperlink_477" Type="http://schemas.openxmlformats.org/officeDocument/2006/relationships/hyperlink" Target="https://www.diodes.com/part/view/DFLS260X" TargetMode="External"/><Relationship Id="rId_hyperlink_478" Type="http://schemas.openxmlformats.org/officeDocument/2006/relationships/hyperlink" Target="https://www.diodes.com/assets/Datasheets/DFLS260X.pdf" TargetMode="External"/><Relationship Id="rId_hyperlink_479" Type="http://schemas.openxmlformats.org/officeDocument/2006/relationships/hyperlink" Target="https://www.diodes.com/part/view/FB1100M" TargetMode="External"/><Relationship Id="rId_hyperlink_480" Type="http://schemas.openxmlformats.org/officeDocument/2006/relationships/hyperlink" Target="https://www.diodes.com/assets/Datasheets/FB1100M.pdf" TargetMode="External"/><Relationship Id="rId_hyperlink_481" Type="http://schemas.openxmlformats.org/officeDocument/2006/relationships/hyperlink" Target="https://www.diodes.com/part/view/FB140E" TargetMode="External"/><Relationship Id="rId_hyperlink_482" Type="http://schemas.openxmlformats.org/officeDocument/2006/relationships/hyperlink" Target="https://www.diodes.com/assets/Datasheets/FB140E.pdf" TargetMode="External"/><Relationship Id="rId_hyperlink_483" Type="http://schemas.openxmlformats.org/officeDocument/2006/relationships/hyperlink" Target="https://www.diodes.com/part/view/FB160E" TargetMode="External"/><Relationship Id="rId_hyperlink_484" Type="http://schemas.openxmlformats.org/officeDocument/2006/relationships/hyperlink" Target="https://www.diodes.com/assets/Datasheets/FB160E.pdf" TargetMode="External"/><Relationship Id="rId_hyperlink_485" Type="http://schemas.openxmlformats.org/officeDocument/2006/relationships/hyperlink" Target="https://www.diodes.com/part/view/FB2100M" TargetMode="External"/><Relationship Id="rId_hyperlink_486" Type="http://schemas.openxmlformats.org/officeDocument/2006/relationships/hyperlink" Target="https://www.diodes.com/assets/Datasheets/FB2100M.pdf" TargetMode="External"/><Relationship Id="rId_hyperlink_487" Type="http://schemas.openxmlformats.org/officeDocument/2006/relationships/hyperlink" Target="https://www.diodes.com/part/view/FB230H" TargetMode="External"/><Relationship Id="rId_hyperlink_488" Type="http://schemas.openxmlformats.org/officeDocument/2006/relationships/hyperlink" Target="https://www.diodes.com/assets/Datasheets/FB230H.pdf" TargetMode="External"/><Relationship Id="rId_hyperlink_489" Type="http://schemas.openxmlformats.org/officeDocument/2006/relationships/hyperlink" Target="https://www.diodes.com/part/view/FB240LM" TargetMode="External"/><Relationship Id="rId_hyperlink_490" Type="http://schemas.openxmlformats.org/officeDocument/2006/relationships/hyperlink" Target="https://www.diodes.com/assets/Datasheets/FB240LM.pdf" TargetMode="External"/><Relationship Id="rId_hyperlink_491" Type="http://schemas.openxmlformats.org/officeDocument/2006/relationships/hyperlink" Target="https://www.diodes.com/part/view/FB240M" TargetMode="External"/><Relationship Id="rId_hyperlink_492" Type="http://schemas.openxmlformats.org/officeDocument/2006/relationships/hyperlink" Target="https://www.diodes.com/assets/Datasheets/FB240M.pdf" TargetMode="External"/><Relationship Id="rId_hyperlink_493" Type="http://schemas.openxmlformats.org/officeDocument/2006/relationships/hyperlink" Target="https://www.diodes.com/part/view/FB260E" TargetMode="External"/><Relationship Id="rId_hyperlink_494" Type="http://schemas.openxmlformats.org/officeDocument/2006/relationships/hyperlink" Target="https://www.diodes.com/assets/Datasheets/FB260E.pdf" TargetMode="External"/><Relationship Id="rId_hyperlink_495" Type="http://schemas.openxmlformats.org/officeDocument/2006/relationships/hyperlink" Target="https://www.diodes.com/part/view/FB260M" TargetMode="External"/><Relationship Id="rId_hyperlink_496" Type="http://schemas.openxmlformats.org/officeDocument/2006/relationships/hyperlink" Target="https://www.diodes.com/assets/Datasheets/FB250M-FB260M.pdf" TargetMode="External"/><Relationship Id="rId_hyperlink_497" Type="http://schemas.openxmlformats.org/officeDocument/2006/relationships/hyperlink" Target="https://www.diodes.com/part/view/FB3100D" TargetMode="External"/><Relationship Id="rId_hyperlink_498" Type="http://schemas.openxmlformats.org/officeDocument/2006/relationships/hyperlink" Target="https://www.diodes.com/assets/Datasheets/FB3100D.pdf" TargetMode="External"/><Relationship Id="rId_hyperlink_499" Type="http://schemas.openxmlformats.org/officeDocument/2006/relationships/hyperlink" Target="https://www.diodes.com/part/view/FB3150D" TargetMode="External"/><Relationship Id="rId_hyperlink_500" Type="http://schemas.openxmlformats.org/officeDocument/2006/relationships/hyperlink" Target="https://www.diodes.com/assets/Datasheets/FB3150D.pdf" TargetMode="External"/><Relationship Id="rId_hyperlink_501" Type="http://schemas.openxmlformats.org/officeDocument/2006/relationships/hyperlink" Target="https://www.diodes.com/part/view/FB320LA" TargetMode="External"/><Relationship Id="rId_hyperlink_502" Type="http://schemas.openxmlformats.org/officeDocument/2006/relationships/hyperlink" Target="https://www.diodes.com/assets/Datasheets/FB320LA.pdf" TargetMode="External"/><Relationship Id="rId_hyperlink_503" Type="http://schemas.openxmlformats.org/officeDocument/2006/relationships/hyperlink" Target="https://www.diodes.com/part/view/FB340D" TargetMode="External"/><Relationship Id="rId_hyperlink_504" Type="http://schemas.openxmlformats.org/officeDocument/2006/relationships/hyperlink" Target="https://www.diodes.com/assets/Datasheets/FB340D.pdf" TargetMode="External"/><Relationship Id="rId_hyperlink_505" Type="http://schemas.openxmlformats.org/officeDocument/2006/relationships/hyperlink" Target="https://www.diodes.com/part/view/FB340E" TargetMode="External"/><Relationship Id="rId_hyperlink_506" Type="http://schemas.openxmlformats.org/officeDocument/2006/relationships/hyperlink" Target="https://www.diodes.com/assets/Datasheets/FB340E.pdf" TargetMode="External"/><Relationship Id="rId_hyperlink_507" Type="http://schemas.openxmlformats.org/officeDocument/2006/relationships/hyperlink" Target="https://www.diodes.com/part/view/FB340LA" TargetMode="External"/><Relationship Id="rId_hyperlink_508" Type="http://schemas.openxmlformats.org/officeDocument/2006/relationships/hyperlink" Target="https://www.diodes.com/assets/Datasheets/FB340LA.pdf" TargetMode="External"/><Relationship Id="rId_hyperlink_509" Type="http://schemas.openxmlformats.org/officeDocument/2006/relationships/hyperlink" Target="https://www.diodes.com/part/view/FB340LM" TargetMode="External"/><Relationship Id="rId_hyperlink_510" Type="http://schemas.openxmlformats.org/officeDocument/2006/relationships/hyperlink" Target="https://www.diodes.com/assets/Datasheets/FB340LM.pdf" TargetMode="External"/><Relationship Id="rId_hyperlink_511" Type="http://schemas.openxmlformats.org/officeDocument/2006/relationships/hyperlink" Target="https://www.diodes.com/part/view/FB340M" TargetMode="External"/><Relationship Id="rId_hyperlink_512" Type="http://schemas.openxmlformats.org/officeDocument/2006/relationships/hyperlink" Target="https://www.diodes.com/assets/Datasheets/FB340M.pdf" TargetMode="External"/><Relationship Id="rId_hyperlink_513" Type="http://schemas.openxmlformats.org/officeDocument/2006/relationships/hyperlink" Target="https://www.diodes.com/part/view/FB345D" TargetMode="External"/><Relationship Id="rId_hyperlink_514" Type="http://schemas.openxmlformats.org/officeDocument/2006/relationships/hyperlink" Target="https://www.diodes.com/assets/Datasheets/FB345D.pdf" TargetMode="External"/><Relationship Id="rId_hyperlink_515" Type="http://schemas.openxmlformats.org/officeDocument/2006/relationships/hyperlink" Target="https://www.diodes.com/part/view/FB360D" TargetMode="External"/><Relationship Id="rId_hyperlink_516" Type="http://schemas.openxmlformats.org/officeDocument/2006/relationships/hyperlink" Target="https://www.diodes.com/assets/Datasheets/FB360D.pdf" TargetMode="External"/><Relationship Id="rId_hyperlink_517" Type="http://schemas.openxmlformats.org/officeDocument/2006/relationships/hyperlink" Target="https://www.diodes.com/part/view/FB360E" TargetMode="External"/><Relationship Id="rId_hyperlink_518" Type="http://schemas.openxmlformats.org/officeDocument/2006/relationships/hyperlink" Target="https://www.diodes.com/assets/Datasheets/FB360E.pdf" TargetMode="External"/><Relationship Id="rId_hyperlink_519" Type="http://schemas.openxmlformats.org/officeDocument/2006/relationships/hyperlink" Target="https://www.diodes.com/part/view/FB3A45D" TargetMode="External"/><Relationship Id="rId_hyperlink_520" Type="http://schemas.openxmlformats.org/officeDocument/2006/relationships/hyperlink" Target="https://www.diodes.com/assets/Datasheets/FB3A45D.pdf" TargetMode="External"/><Relationship Id="rId_hyperlink_521" Type="http://schemas.openxmlformats.org/officeDocument/2006/relationships/hyperlink" Target="https://www.diodes.com/part/view/FB5100D" TargetMode="External"/><Relationship Id="rId_hyperlink_522" Type="http://schemas.openxmlformats.org/officeDocument/2006/relationships/hyperlink" Target="https://www.diodes.com/assets/Datasheets/FB5100D.pdf" TargetMode="External"/><Relationship Id="rId_hyperlink_523" Type="http://schemas.openxmlformats.org/officeDocument/2006/relationships/hyperlink" Target="https://www.diodes.com/part/view/FB5150D" TargetMode="External"/><Relationship Id="rId_hyperlink_524" Type="http://schemas.openxmlformats.org/officeDocument/2006/relationships/hyperlink" Target="https://www.diodes.com/assets/Datasheets/FB5150D.pdf" TargetMode="External"/><Relationship Id="rId_hyperlink_525" Type="http://schemas.openxmlformats.org/officeDocument/2006/relationships/hyperlink" Target="https://www.diodes.com/part/view/FB540D" TargetMode="External"/><Relationship Id="rId_hyperlink_526" Type="http://schemas.openxmlformats.org/officeDocument/2006/relationships/hyperlink" Target="https://www.diodes.com/assets/Datasheets/FB540D.pdf" TargetMode="External"/><Relationship Id="rId_hyperlink_527" Type="http://schemas.openxmlformats.org/officeDocument/2006/relationships/hyperlink" Target="https://www.diodes.com/part/view/FB545D" TargetMode="External"/><Relationship Id="rId_hyperlink_528" Type="http://schemas.openxmlformats.org/officeDocument/2006/relationships/hyperlink" Target="https://www.diodes.com/assets/Datasheets/FB545D.pdf" TargetMode="External"/><Relationship Id="rId_hyperlink_529" Type="http://schemas.openxmlformats.org/officeDocument/2006/relationships/hyperlink" Target="https://www.diodes.com/part/view/FB560D" TargetMode="External"/><Relationship Id="rId_hyperlink_530" Type="http://schemas.openxmlformats.org/officeDocument/2006/relationships/hyperlink" Target="https://www.diodes.com/assets/Datasheets/FB560D.pdf" TargetMode="External"/><Relationship Id="rId_hyperlink_531" Type="http://schemas.openxmlformats.org/officeDocument/2006/relationships/hyperlink" Target="https://www.diodes.com/part/view/G10100CTFW" TargetMode="External"/><Relationship Id="rId_hyperlink_532" Type="http://schemas.openxmlformats.org/officeDocument/2006/relationships/hyperlink" Target="https://www.diodes.com/assets/Datasheets/G10100CTFW.pdf" TargetMode="External"/><Relationship Id="rId_hyperlink_533" Type="http://schemas.openxmlformats.org/officeDocument/2006/relationships/hyperlink" Target="https://www.diodes.com/part/view/G10E100CTFW" TargetMode="External"/><Relationship Id="rId_hyperlink_534" Type="http://schemas.openxmlformats.org/officeDocument/2006/relationships/hyperlink" Target="https://www.diodes.com/assets/Datasheets/G10E100CTFW.pdf" TargetMode="External"/><Relationship Id="rId_hyperlink_535" Type="http://schemas.openxmlformats.org/officeDocument/2006/relationships/hyperlink" Target="https://www.diodes.com/part/view/G10E100CTW" TargetMode="External"/><Relationship Id="rId_hyperlink_536" Type="http://schemas.openxmlformats.org/officeDocument/2006/relationships/hyperlink" Target="https://www.diodes.com/assets/Datasheets/G10E100CTW.pdf" TargetMode="External"/><Relationship Id="rId_hyperlink_537" Type="http://schemas.openxmlformats.org/officeDocument/2006/relationships/hyperlink" Target="https://www.diodes.com/part/view/G10E100DW" TargetMode="External"/><Relationship Id="rId_hyperlink_538" Type="http://schemas.openxmlformats.org/officeDocument/2006/relationships/hyperlink" Target="https://www.diodes.com/assets/Datasheets/G10E100DW.pdf" TargetMode="External"/><Relationship Id="rId_hyperlink_539" Type="http://schemas.openxmlformats.org/officeDocument/2006/relationships/hyperlink" Target="https://www.diodes.com/part/view/G10E120CTSW" TargetMode="External"/><Relationship Id="rId_hyperlink_540" Type="http://schemas.openxmlformats.org/officeDocument/2006/relationships/hyperlink" Target="https://www.diodes.com/assets/Datasheets/G10E120CTSW.pdf" TargetMode="External"/><Relationship Id="rId_hyperlink_541" Type="http://schemas.openxmlformats.org/officeDocument/2006/relationships/hyperlink" Target="https://www.diodes.com/part/view/G10E120CTW" TargetMode="External"/><Relationship Id="rId_hyperlink_542" Type="http://schemas.openxmlformats.org/officeDocument/2006/relationships/hyperlink" Target="https://www.diodes.com/assets/Datasheets/G10E120CTW.pdf" TargetMode="External"/><Relationship Id="rId_hyperlink_543" Type="http://schemas.openxmlformats.org/officeDocument/2006/relationships/hyperlink" Target="https://www.diodes.com/part/view/G10E120DW" TargetMode="External"/><Relationship Id="rId_hyperlink_544" Type="http://schemas.openxmlformats.org/officeDocument/2006/relationships/hyperlink" Target="https://www.diodes.com/assets/Datasheets/G10E120DW.pdf" TargetMode="External"/><Relationship Id="rId_hyperlink_545" Type="http://schemas.openxmlformats.org/officeDocument/2006/relationships/hyperlink" Target="https://www.diodes.com/part/view/G10H150CTW" TargetMode="External"/><Relationship Id="rId_hyperlink_546" Type="http://schemas.openxmlformats.org/officeDocument/2006/relationships/hyperlink" Target="https://www.diodes.com/assets/Datasheets/G10H150CTW.pdf" TargetMode="External"/><Relationship Id="rId_hyperlink_547" Type="http://schemas.openxmlformats.org/officeDocument/2006/relationships/hyperlink" Target="https://www.diodes.com/part/view/G15H150D5" TargetMode="External"/><Relationship Id="rId_hyperlink_548" Type="http://schemas.openxmlformats.org/officeDocument/2006/relationships/hyperlink" Target="https://www.diodes.com/assets/Datasheets/G15H150D5.pdf" TargetMode="External"/><Relationship Id="rId_hyperlink_549" Type="http://schemas.openxmlformats.org/officeDocument/2006/relationships/hyperlink" Target="https://www.diodes.com/part/view/G20100CTFW" TargetMode="External"/><Relationship Id="rId_hyperlink_550" Type="http://schemas.openxmlformats.org/officeDocument/2006/relationships/hyperlink" Target="https://www.diodes.com/assets/Datasheets/G20100CTFW.pdf" TargetMode="External"/><Relationship Id="rId_hyperlink_551" Type="http://schemas.openxmlformats.org/officeDocument/2006/relationships/hyperlink" Target="https://www.diodes.com/part/view/G20100CTW" TargetMode="External"/><Relationship Id="rId_hyperlink_552" Type="http://schemas.openxmlformats.org/officeDocument/2006/relationships/hyperlink" Target="https://www.diodes.com/assets/Datasheets/G20100CTW.pdf" TargetMode="External"/><Relationship Id="rId_hyperlink_553" Type="http://schemas.openxmlformats.org/officeDocument/2006/relationships/hyperlink" Target="https://www.diodes.com/part/view/G20120CTW" TargetMode="External"/><Relationship Id="rId_hyperlink_554" Type="http://schemas.openxmlformats.org/officeDocument/2006/relationships/hyperlink" Target="https://www.diodes.com/assets/Datasheets/G20120CTW.pdf" TargetMode="External"/><Relationship Id="rId_hyperlink_555" Type="http://schemas.openxmlformats.org/officeDocument/2006/relationships/hyperlink" Target="https://www.diodes.com/part/view/G2045CTFW" TargetMode="External"/><Relationship Id="rId_hyperlink_556" Type="http://schemas.openxmlformats.org/officeDocument/2006/relationships/hyperlink" Target="https://www.diodes.com/assets/Datasheets/G2045CTFW.pdf" TargetMode="External"/><Relationship Id="rId_hyperlink_557" Type="http://schemas.openxmlformats.org/officeDocument/2006/relationships/hyperlink" Target="https://www.diodes.com/part/view/G2045CTW" TargetMode="External"/><Relationship Id="rId_hyperlink_558" Type="http://schemas.openxmlformats.org/officeDocument/2006/relationships/hyperlink" Target="https://www.diodes.com/assets/Datasheets/G2045CTW.pdf" TargetMode="External"/><Relationship Id="rId_hyperlink_559" Type="http://schemas.openxmlformats.org/officeDocument/2006/relationships/hyperlink" Target="https://www.diodes.com/part/view/G2060CTFW" TargetMode="External"/><Relationship Id="rId_hyperlink_560" Type="http://schemas.openxmlformats.org/officeDocument/2006/relationships/hyperlink" Target="https://www.diodes.com/assets/Datasheets/G2060CTFW.pdf" TargetMode="External"/><Relationship Id="rId_hyperlink_561" Type="http://schemas.openxmlformats.org/officeDocument/2006/relationships/hyperlink" Target="https://www.diodes.com/part/view/G2060CTW" TargetMode="External"/><Relationship Id="rId_hyperlink_562" Type="http://schemas.openxmlformats.org/officeDocument/2006/relationships/hyperlink" Target="https://www.diodes.com/assets/Datasheets/G2060CTW.pdf" TargetMode="External"/><Relationship Id="rId_hyperlink_563" Type="http://schemas.openxmlformats.org/officeDocument/2006/relationships/hyperlink" Target="https://www.diodes.com/part/view/G20C100CTFW" TargetMode="External"/><Relationship Id="rId_hyperlink_564" Type="http://schemas.openxmlformats.org/officeDocument/2006/relationships/hyperlink" Target="https://www.diodes.com/assets/Datasheets/G20C100CTFW.pdf" TargetMode="External"/><Relationship Id="rId_hyperlink_565" Type="http://schemas.openxmlformats.org/officeDocument/2006/relationships/hyperlink" Target="https://www.diodes.com/part/view/G20C100CTW" TargetMode="External"/><Relationship Id="rId_hyperlink_566" Type="http://schemas.openxmlformats.org/officeDocument/2006/relationships/hyperlink" Target="https://www.diodes.com/assets/Datasheets/G20C100CTW.pdf" TargetMode="External"/><Relationship Id="rId_hyperlink_567" Type="http://schemas.openxmlformats.org/officeDocument/2006/relationships/hyperlink" Target="https://www.diodes.com/part/view/G20C100CVW" TargetMode="External"/><Relationship Id="rId_hyperlink_568" Type="http://schemas.openxmlformats.org/officeDocument/2006/relationships/hyperlink" Target="https://www.diodes.com/assets/Datasheets/G20C100CVW.pdf" TargetMode="External"/><Relationship Id="rId_hyperlink_569" Type="http://schemas.openxmlformats.org/officeDocument/2006/relationships/hyperlink" Target="https://www.diodes.com/part/view/G20C120CTFW" TargetMode="External"/><Relationship Id="rId_hyperlink_570" Type="http://schemas.openxmlformats.org/officeDocument/2006/relationships/hyperlink" Target="https://www.diodes.com/assets/Datasheets/G20C120CTFW.pdf" TargetMode="External"/><Relationship Id="rId_hyperlink_571" Type="http://schemas.openxmlformats.org/officeDocument/2006/relationships/hyperlink" Target="https://www.diodes.com/part/view/G20C120CTW" TargetMode="External"/><Relationship Id="rId_hyperlink_572" Type="http://schemas.openxmlformats.org/officeDocument/2006/relationships/hyperlink" Target="https://www.diodes.com/assets/Datasheets/G20C120CTW.pdf" TargetMode="External"/><Relationship Id="rId_hyperlink_573" Type="http://schemas.openxmlformats.org/officeDocument/2006/relationships/hyperlink" Target="https://www.diodes.com/part/view/G20E100CTFW" TargetMode="External"/><Relationship Id="rId_hyperlink_574" Type="http://schemas.openxmlformats.org/officeDocument/2006/relationships/hyperlink" Target="https://www.diodes.com/assets/Datasheets/G20E100CTFW.pdf" TargetMode="External"/><Relationship Id="rId_hyperlink_575" Type="http://schemas.openxmlformats.org/officeDocument/2006/relationships/hyperlink" Target="https://www.diodes.com/part/view/G20E100CTSW" TargetMode="External"/><Relationship Id="rId_hyperlink_576" Type="http://schemas.openxmlformats.org/officeDocument/2006/relationships/hyperlink" Target="https://www.diodes.com/assets/Datasheets/G20E100CTSW.pdf" TargetMode="External"/><Relationship Id="rId_hyperlink_577" Type="http://schemas.openxmlformats.org/officeDocument/2006/relationships/hyperlink" Target="https://www.diodes.com/part/view/G20E100CTW" TargetMode="External"/><Relationship Id="rId_hyperlink_578" Type="http://schemas.openxmlformats.org/officeDocument/2006/relationships/hyperlink" Target="https://www.diodes.com/assets/Datasheets/G20E100CTW.pdf" TargetMode="External"/><Relationship Id="rId_hyperlink_579" Type="http://schemas.openxmlformats.org/officeDocument/2006/relationships/hyperlink" Target="https://www.diodes.com/part/view/G20E100DW" TargetMode="External"/><Relationship Id="rId_hyperlink_580" Type="http://schemas.openxmlformats.org/officeDocument/2006/relationships/hyperlink" Target="https://www.diodes.com/assets/Datasheets/G20E100DW.pdf" TargetMode="External"/><Relationship Id="rId_hyperlink_581" Type="http://schemas.openxmlformats.org/officeDocument/2006/relationships/hyperlink" Target="https://www.diodes.com/part/view/G20E120CTFW" TargetMode="External"/><Relationship Id="rId_hyperlink_582" Type="http://schemas.openxmlformats.org/officeDocument/2006/relationships/hyperlink" Target="https://www.diodes.com/assets/Datasheets/G20E120CTFW.pdf" TargetMode="External"/><Relationship Id="rId_hyperlink_583" Type="http://schemas.openxmlformats.org/officeDocument/2006/relationships/hyperlink" Target="https://www.diodes.com/part/view/G20E120CTSW" TargetMode="External"/><Relationship Id="rId_hyperlink_584" Type="http://schemas.openxmlformats.org/officeDocument/2006/relationships/hyperlink" Target="https://www.diodes.com/assets/Datasheets/G20E120CTSW.pdf" TargetMode="External"/><Relationship Id="rId_hyperlink_585" Type="http://schemas.openxmlformats.org/officeDocument/2006/relationships/hyperlink" Target="https://www.diodes.com/part/view/G20E120CTW" TargetMode="External"/><Relationship Id="rId_hyperlink_586" Type="http://schemas.openxmlformats.org/officeDocument/2006/relationships/hyperlink" Target="https://www.diodes.com/assets/Datasheets/G20E120CTW.pdf" TargetMode="External"/><Relationship Id="rId_hyperlink_587" Type="http://schemas.openxmlformats.org/officeDocument/2006/relationships/hyperlink" Target="https://www.diodes.com/part/view/G20E120DW" TargetMode="External"/><Relationship Id="rId_hyperlink_588" Type="http://schemas.openxmlformats.org/officeDocument/2006/relationships/hyperlink" Target="https://www.diodes.com/assets/Datasheets/G20E120DW.pdf" TargetMode="External"/><Relationship Id="rId_hyperlink_589" Type="http://schemas.openxmlformats.org/officeDocument/2006/relationships/hyperlink" Target="https://www.diodes.com/part/view/G20H100CTFW" TargetMode="External"/><Relationship Id="rId_hyperlink_590" Type="http://schemas.openxmlformats.org/officeDocument/2006/relationships/hyperlink" Target="https://www.diodes.com/assets/Datasheets/G20H100CTFW.pdf" TargetMode="External"/><Relationship Id="rId_hyperlink_591" Type="http://schemas.openxmlformats.org/officeDocument/2006/relationships/hyperlink" Target="https://www.diodes.com/part/view/G20H100CTW" TargetMode="External"/><Relationship Id="rId_hyperlink_592" Type="http://schemas.openxmlformats.org/officeDocument/2006/relationships/hyperlink" Target="https://www.diodes.com/assets/Datasheets/G20H100CTW.pdf" TargetMode="External"/><Relationship Id="rId_hyperlink_593" Type="http://schemas.openxmlformats.org/officeDocument/2006/relationships/hyperlink" Target="https://www.diodes.com/part/view/G20H120CTFW" TargetMode="External"/><Relationship Id="rId_hyperlink_594" Type="http://schemas.openxmlformats.org/officeDocument/2006/relationships/hyperlink" Target="https://www.diodes.com/assets/Datasheets/G20H120CTFW.pdf" TargetMode="External"/><Relationship Id="rId_hyperlink_595" Type="http://schemas.openxmlformats.org/officeDocument/2006/relationships/hyperlink" Target="https://www.diodes.com/part/view/G20H120CTW" TargetMode="External"/><Relationship Id="rId_hyperlink_596" Type="http://schemas.openxmlformats.org/officeDocument/2006/relationships/hyperlink" Target="https://www.diodes.com/assets/Datasheets/G20H120CTW.pdf" TargetMode="External"/><Relationship Id="rId_hyperlink_597" Type="http://schemas.openxmlformats.org/officeDocument/2006/relationships/hyperlink" Target="https://www.diodes.com/part/view/G20S63CDW" TargetMode="External"/><Relationship Id="rId_hyperlink_598" Type="http://schemas.openxmlformats.org/officeDocument/2006/relationships/hyperlink" Target="https://www.diodes.com/assets/Datasheets/G20S63CDW.pdf" TargetMode="External"/><Relationship Id="rId_hyperlink_599" Type="http://schemas.openxmlformats.org/officeDocument/2006/relationships/hyperlink" Target="https://www.diodes.com/part/view/G20U100CTFW" TargetMode="External"/><Relationship Id="rId_hyperlink_600" Type="http://schemas.openxmlformats.org/officeDocument/2006/relationships/hyperlink" Target="https://www.diodes.com/assets/Datasheets/G20U100CTFW.pdf" TargetMode="External"/><Relationship Id="rId_hyperlink_601" Type="http://schemas.openxmlformats.org/officeDocument/2006/relationships/hyperlink" Target="https://www.diodes.com/part/view/G30100CTFW" TargetMode="External"/><Relationship Id="rId_hyperlink_602" Type="http://schemas.openxmlformats.org/officeDocument/2006/relationships/hyperlink" Target="https://www.diodes.com/assets/Datasheets/G30100CTFW.pdf" TargetMode="External"/><Relationship Id="rId_hyperlink_603" Type="http://schemas.openxmlformats.org/officeDocument/2006/relationships/hyperlink" Target="https://www.diodes.com/part/view/G30100CTW" TargetMode="External"/><Relationship Id="rId_hyperlink_604" Type="http://schemas.openxmlformats.org/officeDocument/2006/relationships/hyperlink" Target="https://www.diodes.com/assets/Datasheets/G30100CTW.pdf" TargetMode="External"/><Relationship Id="rId_hyperlink_605" Type="http://schemas.openxmlformats.org/officeDocument/2006/relationships/hyperlink" Target="https://www.diodes.com/part/view/G30120CTFW" TargetMode="External"/><Relationship Id="rId_hyperlink_606" Type="http://schemas.openxmlformats.org/officeDocument/2006/relationships/hyperlink" Target="https://www.diodes.com/assets/Datasheets/G30120CTFW.pdf" TargetMode="External"/><Relationship Id="rId_hyperlink_607" Type="http://schemas.openxmlformats.org/officeDocument/2006/relationships/hyperlink" Target="https://www.diodes.com/part/view/G30120CTW" TargetMode="External"/><Relationship Id="rId_hyperlink_608" Type="http://schemas.openxmlformats.org/officeDocument/2006/relationships/hyperlink" Target="https://www.diodes.com/assets/Datasheets/G30120CTW.pdf" TargetMode="External"/><Relationship Id="rId_hyperlink_609" Type="http://schemas.openxmlformats.org/officeDocument/2006/relationships/hyperlink" Target="https://www.diodes.com/part/view/G3045CTFW" TargetMode="External"/><Relationship Id="rId_hyperlink_610" Type="http://schemas.openxmlformats.org/officeDocument/2006/relationships/hyperlink" Target="https://www.diodes.com/assets/Datasheets/G3045CTFW.pdf" TargetMode="External"/><Relationship Id="rId_hyperlink_611" Type="http://schemas.openxmlformats.org/officeDocument/2006/relationships/hyperlink" Target="https://www.diodes.com/part/view/G3045CTW" TargetMode="External"/><Relationship Id="rId_hyperlink_612" Type="http://schemas.openxmlformats.org/officeDocument/2006/relationships/hyperlink" Target="https://www.diodes.com/assets/Datasheets/G3045CTW.pdf" TargetMode="External"/><Relationship Id="rId_hyperlink_613" Type="http://schemas.openxmlformats.org/officeDocument/2006/relationships/hyperlink" Target="https://www.diodes.com/part/view/G3060CTFW" TargetMode="External"/><Relationship Id="rId_hyperlink_614" Type="http://schemas.openxmlformats.org/officeDocument/2006/relationships/hyperlink" Target="https://www.diodes.com/assets/Datasheets/G3060CTFW.pdf" TargetMode="External"/><Relationship Id="rId_hyperlink_615" Type="http://schemas.openxmlformats.org/officeDocument/2006/relationships/hyperlink" Target="https://www.diodes.com/part/view/G3060CTW" TargetMode="External"/><Relationship Id="rId_hyperlink_616" Type="http://schemas.openxmlformats.org/officeDocument/2006/relationships/hyperlink" Target="https://www.diodes.com/assets/Datasheets/G3060CTW.pdf" TargetMode="External"/><Relationship Id="rId_hyperlink_617" Type="http://schemas.openxmlformats.org/officeDocument/2006/relationships/hyperlink" Target="https://www.diodes.com/part/view/G30C100CTFW" TargetMode="External"/><Relationship Id="rId_hyperlink_618" Type="http://schemas.openxmlformats.org/officeDocument/2006/relationships/hyperlink" Target="https://www.diodes.com/assets/Datasheets/G30C100CTFW.pdf" TargetMode="External"/><Relationship Id="rId_hyperlink_619" Type="http://schemas.openxmlformats.org/officeDocument/2006/relationships/hyperlink" Target="https://www.diodes.com/part/view/G30C100CTW" TargetMode="External"/><Relationship Id="rId_hyperlink_620" Type="http://schemas.openxmlformats.org/officeDocument/2006/relationships/hyperlink" Target="https://www.diodes.com/assets/Datasheets/G30C100CTW.pdf" TargetMode="External"/><Relationship Id="rId_hyperlink_621" Type="http://schemas.openxmlformats.org/officeDocument/2006/relationships/hyperlink" Target="https://www.diodes.com/part/view/G30C120CTFW" TargetMode="External"/><Relationship Id="rId_hyperlink_622" Type="http://schemas.openxmlformats.org/officeDocument/2006/relationships/hyperlink" Target="https://www.diodes.com/assets/Datasheets/G30C120CTFW.pdf" TargetMode="External"/><Relationship Id="rId_hyperlink_623" Type="http://schemas.openxmlformats.org/officeDocument/2006/relationships/hyperlink" Target="https://www.diodes.com/part/view/G30C120CTW" TargetMode="External"/><Relationship Id="rId_hyperlink_624" Type="http://schemas.openxmlformats.org/officeDocument/2006/relationships/hyperlink" Target="https://www.diodes.com/assets/Datasheets/G30C120CTW.pdf" TargetMode="External"/><Relationship Id="rId_hyperlink_625" Type="http://schemas.openxmlformats.org/officeDocument/2006/relationships/hyperlink" Target="https://www.diodes.com/part/view/G30E100CTFW" TargetMode="External"/><Relationship Id="rId_hyperlink_626" Type="http://schemas.openxmlformats.org/officeDocument/2006/relationships/hyperlink" Target="https://www.diodes.com/assets/Datasheets/G30E100CTFW.pdf" TargetMode="External"/><Relationship Id="rId_hyperlink_627" Type="http://schemas.openxmlformats.org/officeDocument/2006/relationships/hyperlink" Target="https://www.diodes.com/part/view/G30E100CTSW" TargetMode="External"/><Relationship Id="rId_hyperlink_628" Type="http://schemas.openxmlformats.org/officeDocument/2006/relationships/hyperlink" Target="https://www.diodes.com/assets/Datasheets/G30E100CTSW.pdf" TargetMode="External"/><Relationship Id="rId_hyperlink_629" Type="http://schemas.openxmlformats.org/officeDocument/2006/relationships/hyperlink" Target="https://www.diodes.com/part/view/G30E100CTW" TargetMode="External"/><Relationship Id="rId_hyperlink_630" Type="http://schemas.openxmlformats.org/officeDocument/2006/relationships/hyperlink" Target="https://www.diodes.com/assets/Datasheets/G30E100CTW.pdf" TargetMode="External"/><Relationship Id="rId_hyperlink_631" Type="http://schemas.openxmlformats.org/officeDocument/2006/relationships/hyperlink" Target="https://www.diodes.com/part/view/G30E100DW" TargetMode="External"/><Relationship Id="rId_hyperlink_632" Type="http://schemas.openxmlformats.org/officeDocument/2006/relationships/hyperlink" Target="https://www.diodes.com/assets/Datasheets/G30E100DW.pdf" TargetMode="External"/><Relationship Id="rId_hyperlink_633" Type="http://schemas.openxmlformats.org/officeDocument/2006/relationships/hyperlink" Target="https://www.diodes.com/part/view/G30E120CTFW" TargetMode="External"/><Relationship Id="rId_hyperlink_634" Type="http://schemas.openxmlformats.org/officeDocument/2006/relationships/hyperlink" Target="https://www.diodes.com/assets/Datasheets/G30E120CTFW.pdf" TargetMode="External"/><Relationship Id="rId_hyperlink_635" Type="http://schemas.openxmlformats.org/officeDocument/2006/relationships/hyperlink" Target="https://www.diodes.com/part/view/G30E120CTSW" TargetMode="External"/><Relationship Id="rId_hyperlink_636" Type="http://schemas.openxmlformats.org/officeDocument/2006/relationships/hyperlink" Target="https://www.diodes.com/assets/Datasheets/G30E120CTSW.pdf" TargetMode="External"/><Relationship Id="rId_hyperlink_637" Type="http://schemas.openxmlformats.org/officeDocument/2006/relationships/hyperlink" Target="https://www.diodes.com/part/view/G30E120CTW" TargetMode="External"/><Relationship Id="rId_hyperlink_638" Type="http://schemas.openxmlformats.org/officeDocument/2006/relationships/hyperlink" Target="https://www.diodes.com/assets/Datasheets/G30E120CTW.pdf" TargetMode="External"/><Relationship Id="rId_hyperlink_639" Type="http://schemas.openxmlformats.org/officeDocument/2006/relationships/hyperlink" Target="https://www.diodes.com/part/view/G30H100CTFW" TargetMode="External"/><Relationship Id="rId_hyperlink_640" Type="http://schemas.openxmlformats.org/officeDocument/2006/relationships/hyperlink" Target="https://www.diodes.com/assets/Datasheets/G30H100CTFW.pdf" TargetMode="External"/><Relationship Id="rId_hyperlink_641" Type="http://schemas.openxmlformats.org/officeDocument/2006/relationships/hyperlink" Target="https://www.diodes.com/part/view/G30H100CTW" TargetMode="External"/><Relationship Id="rId_hyperlink_642" Type="http://schemas.openxmlformats.org/officeDocument/2006/relationships/hyperlink" Target="https://www.diodes.com/assets/Datasheets/G30H100CTW.pdf" TargetMode="External"/><Relationship Id="rId_hyperlink_643" Type="http://schemas.openxmlformats.org/officeDocument/2006/relationships/hyperlink" Target="https://www.diodes.com/part/view/G30H120CTFW" TargetMode="External"/><Relationship Id="rId_hyperlink_644" Type="http://schemas.openxmlformats.org/officeDocument/2006/relationships/hyperlink" Target="https://www.diodes.com/assets/Datasheets/G30H120CTFW.pdf" TargetMode="External"/><Relationship Id="rId_hyperlink_645" Type="http://schemas.openxmlformats.org/officeDocument/2006/relationships/hyperlink" Target="https://www.diodes.com/part/view/G30H120CTW" TargetMode="External"/><Relationship Id="rId_hyperlink_646" Type="http://schemas.openxmlformats.org/officeDocument/2006/relationships/hyperlink" Target="https://www.diodes.com/assets/Datasheets/G30H120CTW.pdf" TargetMode="External"/><Relationship Id="rId_hyperlink_647" Type="http://schemas.openxmlformats.org/officeDocument/2006/relationships/hyperlink" Target="https://www.diodes.com/part/view/G40100CTFW" TargetMode="External"/><Relationship Id="rId_hyperlink_648" Type="http://schemas.openxmlformats.org/officeDocument/2006/relationships/hyperlink" Target="https://www.diodes.com/assets/Datasheets/G40100CTFW.pdf" TargetMode="External"/><Relationship Id="rId_hyperlink_649" Type="http://schemas.openxmlformats.org/officeDocument/2006/relationships/hyperlink" Target="https://www.diodes.com/part/view/G40100CTW" TargetMode="External"/><Relationship Id="rId_hyperlink_650" Type="http://schemas.openxmlformats.org/officeDocument/2006/relationships/hyperlink" Target="https://www.diodes.com/assets/Datasheets/G40100CTW.pdf" TargetMode="External"/><Relationship Id="rId_hyperlink_651" Type="http://schemas.openxmlformats.org/officeDocument/2006/relationships/hyperlink" Target="https://www.diodes.com/part/view/G40C100CTFW" TargetMode="External"/><Relationship Id="rId_hyperlink_652" Type="http://schemas.openxmlformats.org/officeDocument/2006/relationships/hyperlink" Target="https://www.diodes.com/assets/Datasheets/G40C100CTFW.pdf" TargetMode="External"/><Relationship Id="rId_hyperlink_653" Type="http://schemas.openxmlformats.org/officeDocument/2006/relationships/hyperlink" Target="https://www.diodes.com/part/view/G40C100CTW" TargetMode="External"/><Relationship Id="rId_hyperlink_654" Type="http://schemas.openxmlformats.org/officeDocument/2006/relationships/hyperlink" Target="https://www.diodes.com/assets/Datasheets/G40C100CTW.pdf" TargetMode="External"/><Relationship Id="rId_hyperlink_655" Type="http://schemas.openxmlformats.org/officeDocument/2006/relationships/hyperlink" Target="https://www.diodes.com/part/view/G40C120CTFW" TargetMode="External"/><Relationship Id="rId_hyperlink_656" Type="http://schemas.openxmlformats.org/officeDocument/2006/relationships/hyperlink" Target="https://www.diodes.com/assets/Datasheets/G40C120CTFW.pdf" TargetMode="External"/><Relationship Id="rId_hyperlink_657" Type="http://schemas.openxmlformats.org/officeDocument/2006/relationships/hyperlink" Target="https://www.diodes.com/part/view/G40C120CTW" TargetMode="External"/><Relationship Id="rId_hyperlink_658" Type="http://schemas.openxmlformats.org/officeDocument/2006/relationships/hyperlink" Target="https://www.diodes.com/assets/Datasheets/G40C120CTW.pdf" TargetMode="External"/><Relationship Id="rId_hyperlink_659" Type="http://schemas.openxmlformats.org/officeDocument/2006/relationships/hyperlink" Target="https://www.diodes.com/part/view/G40E100CF5" TargetMode="External"/><Relationship Id="rId_hyperlink_660" Type="http://schemas.openxmlformats.org/officeDocument/2006/relationships/hyperlink" Target="https://www.diodes.com/assets/Datasheets/G40E100CF5.pdf" TargetMode="External"/><Relationship Id="rId_hyperlink_661" Type="http://schemas.openxmlformats.org/officeDocument/2006/relationships/hyperlink" Target="https://www.diodes.com/part/view/G40E100CTFW" TargetMode="External"/><Relationship Id="rId_hyperlink_662" Type="http://schemas.openxmlformats.org/officeDocument/2006/relationships/hyperlink" Target="https://www.diodes.com/assets/Datasheets/G40E100CTFW.pdf" TargetMode="External"/><Relationship Id="rId_hyperlink_663" Type="http://schemas.openxmlformats.org/officeDocument/2006/relationships/hyperlink" Target="https://www.diodes.com/part/view/G40E100CTSW" TargetMode="External"/><Relationship Id="rId_hyperlink_664" Type="http://schemas.openxmlformats.org/officeDocument/2006/relationships/hyperlink" Target="https://www.diodes.com/assets/Datasheets/G40E100CTSW.pdf" TargetMode="External"/><Relationship Id="rId_hyperlink_665" Type="http://schemas.openxmlformats.org/officeDocument/2006/relationships/hyperlink" Target="https://www.diodes.com/part/view/G40E100CTW" TargetMode="External"/><Relationship Id="rId_hyperlink_666" Type="http://schemas.openxmlformats.org/officeDocument/2006/relationships/hyperlink" Target="https://www.diodes.com/assets/Datasheets/G40E100CTW.pdf" TargetMode="External"/><Relationship Id="rId_hyperlink_667" Type="http://schemas.openxmlformats.org/officeDocument/2006/relationships/hyperlink" Target="https://www.diodes.com/part/view/G40E120CTFW" TargetMode="External"/><Relationship Id="rId_hyperlink_668" Type="http://schemas.openxmlformats.org/officeDocument/2006/relationships/hyperlink" Target="https://www.diodes.com/assets/Datasheets/G40E120CTFW.pdf" TargetMode="External"/><Relationship Id="rId_hyperlink_669" Type="http://schemas.openxmlformats.org/officeDocument/2006/relationships/hyperlink" Target="https://www.diodes.com/part/view/G40E120CTSW" TargetMode="External"/><Relationship Id="rId_hyperlink_670" Type="http://schemas.openxmlformats.org/officeDocument/2006/relationships/hyperlink" Target="https://www.diodes.com/assets/Datasheets/G40E120CTSW.pdf" TargetMode="External"/><Relationship Id="rId_hyperlink_671" Type="http://schemas.openxmlformats.org/officeDocument/2006/relationships/hyperlink" Target="https://www.diodes.com/part/view/G40E120CTW" TargetMode="External"/><Relationship Id="rId_hyperlink_672" Type="http://schemas.openxmlformats.org/officeDocument/2006/relationships/hyperlink" Target="https://www.diodes.com/assets/Datasheets/G40E120CTW.pdf" TargetMode="External"/><Relationship Id="rId_hyperlink_673" Type="http://schemas.openxmlformats.org/officeDocument/2006/relationships/hyperlink" Target="https://www.diodes.com/part/view/G40H100CTFW" TargetMode="External"/><Relationship Id="rId_hyperlink_674" Type="http://schemas.openxmlformats.org/officeDocument/2006/relationships/hyperlink" Target="https://www.diodes.com/assets/Datasheets/G40H100CTFW.pdf" TargetMode="External"/><Relationship Id="rId_hyperlink_675" Type="http://schemas.openxmlformats.org/officeDocument/2006/relationships/hyperlink" Target="https://www.diodes.com/part/view/G40H100CTW" TargetMode="External"/><Relationship Id="rId_hyperlink_676" Type="http://schemas.openxmlformats.org/officeDocument/2006/relationships/hyperlink" Target="https://www.diodes.com/assets/Datasheets/G40H100CTW.pdf" TargetMode="External"/><Relationship Id="rId_hyperlink_677" Type="http://schemas.openxmlformats.org/officeDocument/2006/relationships/hyperlink" Target="https://www.diodes.com/part/view/G545B" TargetMode="External"/><Relationship Id="rId_hyperlink_678" Type="http://schemas.openxmlformats.org/officeDocument/2006/relationships/hyperlink" Target="https://www.diodes.com/assets/Datasheets/G545B.pdf" TargetMode="External"/><Relationship Id="rId_hyperlink_679" Type="http://schemas.openxmlformats.org/officeDocument/2006/relationships/hyperlink" Target="https://www.diodes.com/part/view/G545C" TargetMode="External"/><Relationship Id="rId_hyperlink_680" Type="http://schemas.openxmlformats.org/officeDocument/2006/relationships/hyperlink" Target="https://www.diodes.com/assets/Datasheets/G545C.pdf" TargetMode="External"/><Relationship Id="rId_hyperlink_681" Type="http://schemas.openxmlformats.org/officeDocument/2006/relationships/hyperlink" Target="https://www.diodes.com/part/view/G5E100B" TargetMode="External"/><Relationship Id="rId_hyperlink_682" Type="http://schemas.openxmlformats.org/officeDocument/2006/relationships/hyperlink" Target="https://www.diodes.com/assets/Datasheets/G5E100B.pdf" TargetMode="External"/><Relationship Id="rId_hyperlink_683" Type="http://schemas.openxmlformats.org/officeDocument/2006/relationships/hyperlink" Target="https://www.diodes.com/part/view/G5E100DW" TargetMode="External"/><Relationship Id="rId_hyperlink_684" Type="http://schemas.openxmlformats.org/officeDocument/2006/relationships/hyperlink" Target="https://www.diodes.com/assets/Datasheets/G5E100DW.pdf" TargetMode="External"/><Relationship Id="rId_hyperlink_685" Type="http://schemas.openxmlformats.org/officeDocument/2006/relationships/hyperlink" Target="https://www.diodes.com/part/view/MBR0580S1" TargetMode="External"/><Relationship Id="rId_hyperlink_686" Type="http://schemas.openxmlformats.org/officeDocument/2006/relationships/hyperlink" Target="https://www.diodes.com/assets/Datasheets/MBR0580S1.pdf" TargetMode="External"/><Relationship Id="rId_hyperlink_687" Type="http://schemas.openxmlformats.org/officeDocument/2006/relationships/hyperlink" Target="https://www.diodes.com/part/view/MBR10100C" TargetMode="External"/><Relationship Id="rId_hyperlink_688" Type="http://schemas.openxmlformats.org/officeDocument/2006/relationships/hyperlink" Target="https://www.diodes.com/assets/Datasheets/MBR10100C.pdf" TargetMode="External"/><Relationship Id="rId_hyperlink_689" Type="http://schemas.openxmlformats.org/officeDocument/2006/relationships/hyperlink" Target="https://www.diodes.com/part/view/MBR10100CT%28LS%29" TargetMode="External"/><Relationship Id="rId_hyperlink_690" Type="http://schemas.openxmlformats.org/officeDocument/2006/relationships/hyperlink" Target="https://www.diodes.com/assets/Datasheets/MBR10100CT_LS.pdf" TargetMode="External"/><Relationship Id="rId_hyperlink_691" Type="http://schemas.openxmlformats.org/officeDocument/2006/relationships/hyperlink" Target="https://www.diodes.com/part/view/MBR10150C" TargetMode="External"/><Relationship Id="rId_hyperlink_692" Type="http://schemas.openxmlformats.org/officeDocument/2006/relationships/hyperlink" Target="https://www.diodes.com/assets/Datasheets/MBR10150C.pdf" TargetMode="External"/><Relationship Id="rId_hyperlink_693" Type="http://schemas.openxmlformats.org/officeDocument/2006/relationships/hyperlink" Target="https://www.diodes.com/part/view/MBR10150CT%28LS%29" TargetMode="External"/><Relationship Id="rId_hyperlink_694" Type="http://schemas.openxmlformats.org/officeDocument/2006/relationships/hyperlink" Target="https://www.diodes.com/assets/Datasheets/MBR10150CT_LS.pdf" TargetMode="External"/><Relationship Id="rId_hyperlink_695" Type="http://schemas.openxmlformats.org/officeDocument/2006/relationships/hyperlink" Target="https://www.diodes.com/part/view/MBR10150CTW" TargetMode="External"/><Relationship Id="rId_hyperlink_696" Type="http://schemas.openxmlformats.org/officeDocument/2006/relationships/hyperlink" Target="https://www.diodes.com/assets/Datasheets/MBR10150CTW.pdf" TargetMode="External"/><Relationship Id="rId_hyperlink_697" Type="http://schemas.openxmlformats.org/officeDocument/2006/relationships/hyperlink" Target="https://www.diodes.com/part/view/MBR10200C" TargetMode="External"/><Relationship Id="rId_hyperlink_698" Type="http://schemas.openxmlformats.org/officeDocument/2006/relationships/hyperlink" Target="https://www.diodes.com/assets/Datasheets/MBR10200C.pdf" TargetMode="External"/><Relationship Id="rId_hyperlink_699" Type="http://schemas.openxmlformats.org/officeDocument/2006/relationships/hyperlink" Target="https://www.diodes.com/part/view/MBR10200CT%28LS%29" TargetMode="External"/><Relationship Id="rId_hyperlink_700" Type="http://schemas.openxmlformats.org/officeDocument/2006/relationships/hyperlink" Target="https://www.diodes.com/assets/Datasheets/MBR10200CT_LS.pdf" TargetMode="External"/><Relationship Id="rId_hyperlink_701" Type="http://schemas.openxmlformats.org/officeDocument/2006/relationships/hyperlink" Target="https://www.diodes.com/part/view/MBR10200CTW" TargetMode="External"/><Relationship Id="rId_hyperlink_702" Type="http://schemas.openxmlformats.org/officeDocument/2006/relationships/hyperlink" Target="https://www.diodes.com/assets/Datasheets/MBR10200CTW.pdf" TargetMode="External"/><Relationship Id="rId_hyperlink_703" Type="http://schemas.openxmlformats.org/officeDocument/2006/relationships/hyperlink" Target="https://www.diodes.com/part/view/MBR1035" TargetMode="External"/><Relationship Id="rId_hyperlink_704" Type="http://schemas.openxmlformats.org/officeDocument/2006/relationships/hyperlink" Target="https://www.diodes.com/assets/Datasheets/ds23009.pdf" TargetMode="External"/><Relationship Id="rId_hyperlink_705" Type="http://schemas.openxmlformats.org/officeDocument/2006/relationships/hyperlink" Target="https://www.diodes.com/part/view/MBR1040" TargetMode="External"/><Relationship Id="rId_hyperlink_706" Type="http://schemas.openxmlformats.org/officeDocument/2006/relationships/hyperlink" Target="https://www.diodes.com/assets/Datasheets/ds23009.pdf" TargetMode="External"/><Relationship Id="rId_hyperlink_707" Type="http://schemas.openxmlformats.org/officeDocument/2006/relationships/hyperlink" Target="https://www.diodes.com/part/view/MBR1045" TargetMode="External"/><Relationship Id="rId_hyperlink_708" Type="http://schemas.openxmlformats.org/officeDocument/2006/relationships/hyperlink" Target="https://www.diodes.com/assets/Datasheets/ds23009.pdf" TargetMode="External"/><Relationship Id="rId_hyperlink_709" Type="http://schemas.openxmlformats.org/officeDocument/2006/relationships/hyperlink" Target="https://www.diodes.com/part/view/MBR1045CT" TargetMode="External"/><Relationship Id="rId_hyperlink_710" Type="http://schemas.openxmlformats.org/officeDocument/2006/relationships/hyperlink" Target="https://www.diodes.com/assets/Datasheets/ds30027.pdf" TargetMode="External"/><Relationship Id="rId_hyperlink_711" Type="http://schemas.openxmlformats.org/officeDocument/2006/relationships/hyperlink" Target="https://www.diodes.com/part/view/MBR1045CT%28LS%29" TargetMode="External"/><Relationship Id="rId_hyperlink_712" Type="http://schemas.openxmlformats.org/officeDocument/2006/relationships/hyperlink" Target="https://www.diodes.com/assets/Datasheets/MBR1045CT_LS.pdf" TargetMode="External"/><Relationship Id="rId_hyperlink_713" Type="http://schemas.openxmlformats.org/officeDocument/2006/relationships/hyperlink" Target="https://www.diodes.com/part/view/MBR1050" TargetMode="External"/><Relationship Id="rId_hyperlink_714" Type="http://schemas.openxmlformats.org/officeDocument/2006/relationships/hyperlink" Target="https://www.diodes.com/assets/Datasheets/ds23009.pdf" TargetMode="External"/><Relationship Id="rId_hyperlink_715" Type="http://schemas.openxmlformats.org/officeDocument/2006/relationships/hyperlink" Target="https://www.diodes.com/part/view/MBR1060" TargetMode="External"/><Relationship Id="rId_hyperlink_716" Type="http://schemas.openxmlformats.org/officeDocument/2006/relationships/hyperlink" Target="https://www.diodes.com/assets/Datasheets/ds23009.pdf" TargetMode="External"/><Relationship Id="rId_hyperlink_717" Type="http://schemas.openxmlformats.org/officeDocument/2006/relationships/hyperlink" Target="https://www.diodes.com/part/view/MBR1530CT" TargetMode="External"/><Relationship Id="rId_hyperlink_718" Type="http://schemas.openxmlformats.org/officeDocument/2006/relationships/hyperlink" Target="https://www.diodes.com/assets/Datasheets/products_inactive_data/MBR1545CT-MBR1560CT.pdf" TargetMode="External"/><Relationship Id="rId_hyperlink_719" Type="http://schemas.openxmlformats.org/officeDocument/2006/relationships/hyperlink" Target="https://www.diodes.com/part/view/MBR1535CT" TargetMode="External"/><Relationship Id="rId_hyperlink_720" Type="http://schemas.openxmlformats.org/officeDocument/2006/relationships/hyperlink" Target="https://www.diodes.com/part/view/MBR1540CT" TargetMode="External"/><Relationship Id="rId_hyperlink_721" Type="http://schemas.openxmlformats.org/officeDocument/2006/relationships/hyperlink" Target="https://www.diodes.com/part/view/MBR1550CT" TargetMode="External"/><Relationship Id="rId_hyperlink_722" Type="http://schemas.openxmlformats.org/officeDocument/2006/relationships/hyperlink" Target="https://www.diodes.com/assets/Datasheets/ds23013.pdf" TargetMode="External"/><Relationship Id="rId_hyperlink_723" Type="http://schemas.openxmlformats.org/officeDocument/2006/relationships/hyperlink" Target="https://www.diodes.com/part/view/MBR1560CT" TargetMode="External"/><Relationship Id="rId_hyperlink_724" Type="http://schemas.openxmlformats.org/officeDocument/2006/relationships/hyperlink" Target="https://www.diodes.com/assets/Datasheets/ds23013.pdf" TargetMode="External"/><Relationship Id="rId_hyperlink_725" Type="http://schemas.openxmlformats.org/officeDocument/2006/relationships/hyperlink" Target="https://www.diodes.com/part/view/MBR180S1" TargetMode="External"/><Relationship Id="rId_hyperlink_726" Type="http://schemas.openxmlformats.org/officeDocument/2006/relationships/hyperlink" Target="https://www.diodes.com/assets/Datasheets/MBR180S1.pdf" TargetMode="External"/><Relationship Id="rId_hyperlink_727" Type="http://schemas.openxmlformats.org/officeDocument/2006/relationships/hyperlink" Target="https://www.diodes.com/part/view/MBR20100C" TargetMode="External"/><Relationship Id="rId_hyperlink_728" Type="http://schemas.openxmlformats.org/officeDocument/2006/relationships/hyperlink" Target="https://www.diodes.com/assets/Datasheets/MBR20100C.pdf" TargetMode="External"/><Relationship Id="rId_hyperlink_729" Type="http://schemas.openxmlformats.org/officeDocument/2006/relationships/hyperlink" Target="https://www.diodes.com/part/view/MBR20100CT%28LS%29" TargetMode="External"/><Relationship Id="rId_hyperlink_730" Type="http://schemas.openxmlformats.org/officeDocument/2006/relationships/hyperlink" Target="https://www.diodes.com/assets/Datasheets/MBR20100CT-LS.pdf" TargetMode="External"/><Relationship Id="rId_hyperlink_731" Type="http://schemas.openxmlformats.org/officeDocument/2006/relationships/hyperlink" Target="https://www.diodes.com/part/view/MBR20100CTW" TargetMode="External"/><Relationship Id="rId_hyperlink_732" Type="http://schemas.openxmlformats.org/officeDocument/2006/relationships/hyperlink" Target="https://www.diodes.com/assets/Datasheets/MBR20100CTW.pdf" TargetMode="External"/><Relationship Id="rId_hyperlink_733" Type="http://schemas.openxmlformats.org/officeDocument/2006/relationships/hyperlink" Target="https://www.diodes.com/part/view/MBR20150CT%28LS%29" TargetMode="External"/><Relationship Id="rId_hyperlink_734" Type="http://schemas.openxmlformats.org/officeDocument/2006/relationships/hyperlink" Target="https://www.diodes.com/assets/Datasheets/MBR20150CT_LS.pdf" TargetMode="External"/><Relationship Id="rId_hyperlink_735" Type="http://schemas.openxmlformats.org/officeDocument/2006/relationships/hyperlink" Target="https://www.diodes.com/part/view/MBR20150CTW" TargetMode="External"/><Relationship Id="rId_hyperlink_736" Type="http://schemas.openxmlformats.org/officeDocument/2006/relationships/hyperlink" Target="https://www.diodes.com/assets/Datasheets/MBR20150CTW.pdf" TargetMode="External"/><Relationship Id="rId_hyperlink_737" Type="http://schemas.openxmlformats.org/officeDocument/2006/relationships/hyperlink" Target="https://www.diodes.com/part/view/MBR20150SC" TargetMode="External"/><Relationship Id="rId_hyperlink_738" Type="http://schemas.openxmlformats.org/officeDocument/2006/relationships/hyperlink" Target="https://www.diodes.com/assets/Datasheets/MBR20150SC.pdf" TargetMode="External"/><Relationship Id="rId_hyperlink_739" Type="http://schemas.openxmlformats.org/officeDocument/2006/relationships/hyperlink" Target="https://www.diodes.com/part/view/MBR20200C" TargetMode="External"/><Relationship Id="rId_hyperlink_740" Type="http://schemas.openxmlformats.org/officeDocument/2006/relationships/hyperlink" Target="https://www.diodes.com/assets/Datasheets/MBR20200C.pdf" TargetMode="External"/><Relationship Id="rId_hyperlink_741" Type="http://schemas.openxmlformats.org/officeDocument/2006/relationships/hyperlink" Target="https://www.diodes.com/part/view/MBR20200CT%28LS%29" TargetMode="External"/><Relationship Id="rId_hyperlink_742" Type="http://schemas.openxmlformats.org/officeDocument/2006/relationships/hyperlink" Target="https://www.diodes.com/assets/Datasheets/MBR20200CT_LS.pdf" TargetMode="External"/><Relationship Id="rId_hyperlink_743" Type="http://schemas.openxmlformats.org/officeDocument/2006/relationships/hyperlink" Target="https://www.diodes.com/part/view/MBR20200CTW" TargetMode="External"/><Relationship Id="rId_hyperlink_744" Type="http://schemas.openxmlformats.org/officeDocument/2006/relationships/hyperlink" Target="https://www.diodes.com/assets/Datasheets/MBR20200CTW.pdf" TargetMode="External"/><Relationship Id="rId_hyperlink_745" Type="http://schemas.openxmlformats.org/officeDocument/2006/relationships/hyperlink" Target="https://www.diodes.com/part/view/MBR2040CT" TargetMode="External"/><Relationship Id="rId_hyperlink_746" Type="http://schemas.openxmlformats.org/officeDocument/2006/relationships/hyperlink" Target="https://www.diodes.com/part/view/MBR2045C" TargetMode="External"/><Relationship Id="rId_hyperlink_747" Type="http://schemas.openxmlformats.org/officeDocument/2006/relationships/hyperlink" Target="https://www.diodes.com/assets/Datasheets/MBR2045C.pdf" TargetMode="External"/><Relationship Id="rId_hyperlink_748" Type="http://schemas.openxmlformats.org/officeDocument/2006/relationships/hyperlink" Target="https://www.diodes.com/part/view/MBR2045CTW" TargetMode="External"/><Relationship Id="rId_hyperlink_749" Type="http://schemas.openxmlformats.org/officeDocument/2006/relationships/hyperlink" Target="https://www.diodes.com/assets/Datasheets/MBR2045CTW.pdf" TargetMode="External"/><Relationship Id="rId_hyperlink_750" Type="http://schemas.openxmlformats.org/officeDocument/2006/relationships/hyperlink" Target="https://www.diodes.com/part/view/MBR2060C" TargetMode="External"/><Relationship Id="rId_hyperlink_751" Type="http://schemas.openxmlformats.org/officeDocument/2006/relationships/hyperlink" Target="https://www.diodes.com/assets/Datasheets/MBR2060C.pdf" TargetMode="External"/><Relationship Id="rId_hyperlink_752" Type="http://schemas.openxmlformats.org/officeDocument/2006/relationships/hyperlink" Target="https://www.diodes.com/part/view/MBR20H100CT" TargetMode="External"/><Relationship Id="rId_hyperlink_753" Type="http://schemas.openxmlformats.org/officeDocument/2006/relationships/hyperlink" Target="https://www.diodes.com/assets/Datasheets/MBR20H100CT.pdf" TargetMode="External"/><Relationship Id="rId_hyperlink_754" Type="http://schemas.openxmlformats.org/officeDocument/2006/relationships/hyperlink" Target="https://www.diodes.com/part/view/MBR230S1F" TargetMode="External"/><Relationship Id="rId_hyperlink_755" Type="http://schemas.openxmlformats.org/officeDocument/2006/relationships/hyperlink" Target="https://www.diodes.com/assets/Datasheets/MBR230S1F.pdf" TargetMode="External"/><Relationship Id="rId_hyperlink_756" Type="http://schemas.openxmlformats.org/officeDocument/2006/relationships/hyperlink" Target="https://www.diodes.com/part/view/MBR30100C" TargetMode="External"/><Relationship Id="rId_hyperlink_757" Type="http://schemas.openxmlformats.org/officeDocument/2006/relationships/hyperlink" Target="https://www.diodes.com/assets/Datasheets/MBR30100C.pdf" TargetMode="External"/><Relationship Id="rId_hyperlink_758" Type="http://schemas.openxmlformats.org/officeDocument/2006/relationships/hyperlink" Target="https://www.diodes.com/part/view/MBR30100CT%28LS%29" TargetMode="External"/><Relationship Id="rId_hyperlink_759" Type="http://schemas.openxmlformats.org/officeDocument/2006/relationships/hyperlink" Target="https://www.diodes.com/assets/Datasheets/MBR30100CT_LS.pdf" TargetMode="External"/><Relationship Id="rId_hyperlink_760" Type="http://schemas.openxmlformats.org/officeDocument/2006/relationships/hyperlink" Target="https://www.diodes.com/part/view/MBR30150CTW" TargetMode="External"/><Relationship Id="rId_hyperlink_761" Type="http://schemas.openxmlformats.org/officeDocument/2006/relationships/hyperlink" Target="https://www.diodes.com/assets/Datasheets/MBR30150CTW.pdf" TargetMode="External"/><Relationship Id="rId_hyperlink_762" Type="http://schemas.openxmlformats.org/officeDocument/2006/relationships/hyperlink" Target="https://www.diodes.com/part/view/MBR3045CTW" TargetMode="External"/><Relationship Id="rId_hyperlink_763" Type="http://schemas.openxmlformats.org/officeDocument/2006/relationships/hyperlink" Target="https://www.diodes.com/assets/Datasheets/MBR3045CTW.pdf" TargetMode="External"/><Relationship Id="rId_hyperlink_764" Type="http://schemas.openxmlformats.org/officeDocument/2006/relationships/hyperlink" Target="https://www.diodes.com/part/view/MBR30H100CT" TargetMode="External"/><Relationship Id="rId_hyperlink_765" Type="http://schemas.openxmlformats.org/officeDocument/2006/relationships/hyperlink" Target="https://www.diodes.com/assets/Datasheets/MBR30H100CT.pdf" TargetMode="External"/><Relationship Id="rId_hyperlink_766" Type="http://schemas.openxmlformats.org/officeDocument/2006/relationships/hyperlink" Target="https://www.diodes.com/part/view/MBR5H150" TargetMode="External"/><Relationship Id="rId_hyperlink_767" Type="http://schemas.openxmlformats.org/officeDocument/2006/relationships/hyperlink" Target="https://www.diodes.com/assets/Datasheets/MBR5H150.pdf" TargetMode="External"/><Relationship Id="rId_hyperlink_768" Type="http://schemas.openxmlformats.org/officeDocument/2006/relationships/hyperlink" Target="https://www.diodes.com/part/view/MBR6035PT" TargetMode="External"/><Relationship Id="rId_hyperlink_769" Type="http://schemas.openxmlformats.org/officeDocument/2006/relationships/hyperlink" Target="https://www.diodes.com/assets/Datasheets/ds30053.pdf" TargetMode="External"/><Relationship Id="rId_hyperlink_770" Type="http://schemas.openxmlformats.org/officeDocument/2006/relationships/hyperlink" Target="https://www.diodes.com/part/view/MBR6045PT" TargetMode="External"/><Relationship Id="rId_hyperlink_771" Type="http://schemas.openxmlformats.org/officeDocument/2006/relationships/hyperlink" Target="https://www.diodes.com/assets/Datasheets/ds30053.pdf" TargetMode="External"/><Relationship Id="rId_hyperlink_772" Type="http://schemas.openxmlformats.org/officeDocument/2006/relationships/hyperlink" Target="https://www.diodes.com/part/view/MBRB10100CT" TargetMode="External"/><Relationship Id="rId_hyperlink_773" Type="http://schemas.openxmlformats.org/officeDocument/2006/relationships/hyperlink" Target="https://www.diodes.com/assets/Datasheets/MBRB10100CT.pdf" TargetMode="External"/><Relationship Id="rId_hyperlink_774" Type="http://schemas.openxmlformats.org/officeDocument/2006/relationships/hyperlink" Target="https://www.diodes.com/part/view/MBRB10150CT" TargetMode="External"/><Relationship Id="rId_hyperlink_775" Type="http://schemas.openxmlformats.org/officeDocument/2006/relationships/hyperlink" Target="https://www.diodes.com/assets/Datasheets/MBRB10150CT.pdf" TargetMode="External"/><Relationship Id="rId_hyperlink_776" Type="http://schemas.openxmlformats.org/officeDocument/2006/relationships/hyperlink" Target="https://www.diodes.com/part/view/MBRB10200CT" TargetMode="External"/><Relationship Id="rId_hyperlink_777" Type="http://schemas.openxmlformats.org/officeDocument/2006/relationships/hyperlink" Target="https://www.diodes.com/assets/Datasheets/MBRB10200CT.pdf" TargetMode="External"/><Relationship Id="rId_hyperlink_778" Type="http://schemas.openxmlformats.org/officeDocument/2006/relationships/hyperlink" Target="https://www.diodes.com/part/view/MBRB1545CT" TargetMode="External"/><Relationship Id="rId_hyperlink_779" Type="http://schemas.openxmlformats.org/officeDocument/2006/relationships/hyperlink" Target="https://www.diodes.com/part/view/MBRB20100CT" TargetMode="External"/><Relationship Id="rId_hyperlink_780" Type="http://schemas.openxmlformats.org/officeDocument/2006/relationships/hyperlink" Target="https://www.diodes.com/assets/Datasheets/MBRB20100CT.pdf" TargetMode="External"/><Relationship Id="rId_hyperlink_781" Type="http://schemas.openxmlformats.org/officeDocument/2006/relationships/hyperlink" Target="https://www.diodes.com/part/view/MBRB20150CT" TargetMode="External"/><Relationship Id="rId_hyperlink_782" Type="http://schemas.openxmlformats.org/officeDocument/2006/relationships/hyperlink" Target="https://www.diodes.com/assets/Datasheets/MBRB20150CT.pdf" TargetMode="External"/><Relationship Id="rId_hyperlink_783" Type="http://schemas.openxmlformats.org/officeDocument/2006/relationships/hyperlink" Target="https://www.diodes.com/part/view/MBRB20200CT" TargetMode="External"/><Relationship Id="rId_hyperlink_784" Type="http://schemas.openxmlformats.org/officeDocument/2006/relationships/hyperlink" Target="https://www.diodes.com/assets/Datasheets/MBRB20200CT.pdf" TargetMode="External"/><Relationship Id="rId_hyperlink_785" Type="http://schemas.openxmlformats.org/officeDocument/2006/relationships/hyperlink" Target="https://www.diodes.com/part/view/MBRD10100CT" TargetMode="External"/><Relationship Id="rId_hyperlink_786" Type="http://schemas.openxmlformats.org/officeDocument/2006/relationships/hyperlink" Target="https://www.diodes.com/assets/Datasheets/MBRD10100CT.pdf" TargetMode="External"/><Relationship Id="rId_hyperlink_787" Type="http://schemas.openxmlformats.org/officeDocument/2006/relationships/hyperlink" Target="https://www.diodes.com/part/view/MBRD10150CT" TargetMode="External"/><Relationship Id="rId_hyperlink_788" Type="http://schemas.openxmlformats.org/officeDocument/2006/relationships/hyperlink" Target="https://www.diodes.com/assets/Datasheets/MBRD10150CT.pdf" TargetMode="External"/><Relationship Id="rId_hyperlink_789" Type="http://schemas.openxmlformats.org/officeDocument/2006/relationships/hyperlink" Target="https://www.diodes.com/part/view/MBRD10200CT" TargetMode="External"/><Relationship Id="rId_hyperlink_790" Type="http://schemas.openxmlformats.org/officeDocument/2006/relationships/hyperlink" Target="https://www.diodes.com/assets/Datasheets/MBRD10200CT.pdf" TargetMode="External"/><Relationship Id="rId_hyperlink_791" Type="http://schemas.openxmlformats.org/officeDocument/2006/relationships/hyperlink" Target="https://www.diodes.com/part/view/MBRD20100CT" TargetMode="External"/><Relationship Id="rId_hyperlink_792" Type="http://schemas.openxmlformats.org/officeDocument/2006/relationships/hyperlink" Target="https://www.diodes.com/assets/Datasheets/MBRD20100CT.pdf" TargetMode="External"/><Relationship Id="rId_hyperlink_793" Type="http://schemas.openxmlformats.org/officeDocument/2006/relationships/hyperlink" Target="https://www.diodes.com/part/view/MBRD20150CT" TargetMode="External"/><Relationship Id="rId_hyperlink_794" Type="http://schemas.openxmlformats.org/officeDocument/2006/relationships/hyperlink" Target="https://www.diodes.com/assets/Datasheets/MBRD20150CT.pdf" TargetMode="External"/><Relationship Id="rId_hyperlink_795" Type="http://schemas.openxmlformats.org/officeDocument/2006/relationships/hyperlink" Target="https://www.diodes.com/part/view/MBRD20200CT" TargetMode="External"/><Relationship Id="rId_hyperlink_796" Type="http://schemas.openxmlformats.org/officeDocument/2006/relationships/hyperlink" Target="https://www.diodes.com/assets/Datasheets/MBRD20200CT.pdf" TargetMode="External"/><Relationship Id="rId_hyperlink_797" Type="http://schemas.openxmlformats.org/officeDocument/2006/relationships/hyperlink" Target="https://www.diodes.com/part/view/MBRF10100CT%28LS%29" TargetMode="External"/><Relationship Id="rId_hyperlink_798" Type="http://schemas.openxmlformats.org/officeDocument/2006/relationships/hyperlink" Target="https://www.diodes.com/assets/Datasheets/MBRF10100CT_LS.pdf" TargetMode="External"/><Relationship Id="rId_hyperlink_799" Type="http://schemas.openxmlformats.org/officeDocument/2006/relationships/hyperlink" Target="https://www.diodes.com/part/view/MBRF10100CTW" TargetMode="External"/><Relationship Id="rId_hyperlink_800" Type="http://schemas.openxmlformats.org/officeDocument/2006/relationships/hyperlink" Target="https://www.diodes.com/assets/Datasheets/MBRF10100CTW.pdf" TargetMode="External"/><Relationship Id="rId_hyperlink_801" Type="http://schemas.openxmlformats.org/officeDocument/2006/relationships/hyperlink" Target="https://www.diodes.com/part/view/MBRF10150CT%28LS%29" TargetMode="External"/><Relationship Id="rId_hyperlink_802" Type="http://schemas.openxmlformats.org/officeDocument/2006/relationships/hyperlink" Target="https://www.diodes.com/assets/Datasheets/MBRF10150CT_LS.pdf" TargetMode="External"/><Relationship Id="rId_hyperlink_803" Type="http://schemas.openxmlformats.org/officeDocument/2006/relationships/hyperlink" Target="https://www.diodes.com/part/view/MBRF10200CT%28LS%29" TargetMode="External"/><Relationship Id="rId_hyperlink_804" Type="http://schemas.openxmlformats.org/officeDocument/2006/relationships/hyperlink" Target="https://www.diodes.com/assets/Datasheets/MBRF10200CT_LS.pdf" TargetMode="External"/><Relationship Id="rId_hyperlink_805" Type="http://schemas.openxmlformats.org/officeDocument/2006/relationships/hyperlink" Target="https://www.diodes.com/part/view/MBRF10200W" TargetMode="External"/><Relationship Id="rId_hyperlink_806" Type="http://schemas.openxmlformats.org/officeDocument/2006/relationships/hyperlink" Target="https://www.diodes.com/assets/Datasheets/MBRF10200W.pdf" TargetMode="External"/><Relationship Id="rId_hyperlink_807" Type="http://schemas.openxmlformats.org/officeDocument/2006/relationships/hyperlink" Target="https://www.diodes.com/part/view/MBRF1045CT%28LS%29" TargetMode="External"/><Relationship Id="rId_hyperlink_808" Type="http://schemas.openxmlformats.org/officeDocument/2006/relationships/hyperlink" Target="https://www.diodes.com/assets/Datasheets/MBRF1045CT_LS.pdf" TargetMode="External"/><Relationship Id="rId_hyperlink_809" Type="http://schemas.openxmlformats.org/officeDocument/2006/relationships/hyperlink" Target="https://www.diodes.com/part/view/MBRF20100CT%28LS%29" TargetMode="External"/><Relationship Id="rId_hyperlink_810" Type="http://schemas.openxmlformats.org/officeDocument/2006/relationships/hyperlink" Target="https://www.diodes.com/assets/Datasheets/MBRF20100CT_LS.pdf" TargetMode="External"/><Relationship Id="rId_hyperlink_811" Type="http://schemas.openxmlformats.org/officeDocument/2006/relationships/hyperlink" Target="https://www.diodes.com/part/view/MBRF20100CTW" TargetMode="External"/><Relationship Id="rId_hyperlink_812" Type="http://schemas.openxmlformats.org/officeDocument/2006/relationships/hyperlink" Target="https://www.diodes.com/assets/Datasheets/MBRF20100CTW.pdf" TargetMode="External"/><Relationship Id="rId_hyperlink_813" Type="http://schemas.openxmlformats.org/officeDocument/2006/relationships/hyperlink" Target="https://www.diodes.com/part/view/MBRF20150CT%28LS%29" TargetMode="External"/><Relationship Id="rId_hyperlink_814" Type="http://schemas.openxmlformats.org/officeDocument/2006/relationships/hyperlink" Target="https://www.diodes.com/assets/Datasheets/MBRF20150CT_LS.pdf" TargetMode="External"/><Relationship Id="rId_hyperlink_815" Type="http://schemas.openxmlformats.org/officeDocument/2006/relationships/hyperlink" Target="https://www.diodes.com/part/view/MBRF20150CTW" TargetMode="External"/><Relationship Id="rId_hyperlink_816" Type="http://schemas.openxmlformats.org/officeDocument/2006/relationships/hyperlink" Target="https://www.diodes.com/assets/Datasheets/MBRF20150CTW.pdf" TargetMode="External"/><Relationship Id="rId_hyperlink_817" Type="http://schemas.openxmlformats.org/officeDocument/2006/relationships/hyperlink" Target="https://www.diodes.com/part/view/MBRF20200CT%28LS%29" TargetMode="External"/><Relationship Id="rId_hyperlink_818" Type="http://schemas.openxmlformats.org/officeDocument/2006/relationships/hyperlink" Target="https://www.diodes.com/assets/Datasheets/MBRF20200CT_LS.pdf" TargetMode="External"/><Relationship Id="rId_hyperlink_819" Type="http://schemas.openxmlformats.org/officeDocument/2006/relationships/hyperlink" Target="https://www.diodes.com/part/view/MBRF30100CT%28LS%29" TargetMode="External"/><Relationship Id="rId_hyperlink_820" Type="http://schemas.openxmlformats.org/officeDocument/2006/relationships/hyperlink" Target="https://www.diodes.com/assets/Datasheets/MBRF30100CT_LS.pdf" TargetMode="External"/><Relationship Id="rId_hyperlink_821" Type="http://schemas.openxmlformats.org/officeDocument/2006/relationships/hyperlink" Target="https://www.diodes.com/part/view/MBRF30150CTW" TargetMode="External"/><Relationship Id="rId_hyperlink_822" Type="http://schemas.openxmlformats.org/officeDocument/2006/relationships/hyperlink" Target="https://www.diodes.com/assets/Datasheets/MBRF30150CTW.pdf" TargetMode="External"/><Relationship Id="rId_hyperlink_823" Type="http://schemas.openxmlformats.org/officeDocument/2006/relationships/hyperlink" Target="https://www.diodes.com/part/view/PD3S120L" TargetMode="External"/><Relationship Id="rId_hyperlink_824" Type="http://schemas.openxmlformats.org/officeDocument/2006/relationships/hyperlink" Target="https://www.diodes.com/assets/Datasheets/ds30793.pdf" TargetMode="External"/><Relationship Id="rId_hyperlink_825" Type="http://schemas.openxmlformats.org/officeDocument/2006/relationships/hyperlink" Target="https://www.diodes.com/part/view/PD3S120LQ" TargetMode="External"/><Relationship Id="rId_hyperlink_826" Type="http://schemas.openxmlformats.org/officeDocument/2006/relationships/hyperlink" Target="https://www.diodes.com/assets/Datasheets/PD3S120LQ.pdf" TargetMode="External"/><Relationship Id="rId_hyperlink_827" Type="http://schemas.openxmlformats.org/officeDocument/2006/relationships/hyperlink" Target="https://www.diodes.com/part/view/PD3S130H" TargetMode="External"/><Relationship Id="rId_hyperlink_828" Type="http://schemas.openxmlformats.org/officeDocument/2006/relationships/hyperlink" Target="https://www.diodes.com/assets/Datasheets/ds30694.pdf" TargetMode="External"/><Relationship Id="rId_hyperlink_829" Type="http://schemas.openxmlformats.org/officeDocument/2006/relationships/hyperlink" Target="https://www.diodes.com/part/view/PD3S130HQ" TargetMode="External"/><Relationship Id="rId_hyperlink_830" Type="http://schemas.openxmlformats.org/officeDocument/2006/relationships/hyperlink" Target="https://www.diodes.com/assets/Datasheets/PD3S130HQ.pdf" TargetMode="External"/><Relationship Id="rId_hyperlink_831" Type="http://schemas.openxmlformats.org/officeDocument/2006/relationships/hyperlink" Target="https://www.diodes.com/part/view/PD3S130L" TargetMode="External"/><Relationship Id="rId_hyperlink_832" Type="http://schemas.openxmlformats.org/officeDocument/2006/relationships/hyperlink" Target="https://www.diodes.com/assets/Datasheets/ds30671.pdf" TargetMode="External"/><Relationship Id="rId_hyperlink_833" Type="http://schemas.openxmlformats.org/officeDocument/2006/relationships/hyperlink" Target="https://www.diodes.com/part/view/PD3S130LQ" TargetMode="External"/><Relationship Id="rId_hyperlink_834" Type="http://schemas.openxmlformats.org/officeDocument/2006/relationships/hyperlink" Target="https://www.diodes.com/assets/Datasheets/PD3S130LQ.pdf" TargetMode="External"/><Relationship Id="rId_hyperlink_835" Type="http://schemas.openxmlformats.org/officeDocument/2006/relationships/hyperlink" Target="https://www.diodes.com/part/view/PD3S140" TargetMode="External"/><Relationship Id="rId_hyperlink_836" Type="http://schemas.openxmlformats.org/officeDocument/2006/relationships/hyperlink" Target="https://www.diodes.com/assets/Datasheets/ds30862.pdf" TargetMode="External"/><Relationship Id="rId_hyperlink_837" Type="http://schemas.openxmlformats.org/officeDocument/2006/relationships/hyperlink" Target="https://www.diodes.com/part/view/PD3S140Q" TargetMode="External"/><Relationship Id="rId_hyperlink_838" Type="http://schemas.openxmlformats.org/officeDocument/2006/relationships/hyperlink" Target="https://www.diodes.com/assets/Datasheets/PD3S140Q.pdf" TargetMode="External"/><Relationship Id="rId_hyperlink_839" Type="http://schemas.openxmlformats.org/officeDocument/2006/relationships/hyperlink" Target="https://www.diodes.com/part/view/PD3S160" TargetMode="External"/><Relationship Id="rId_hyperlink_840" Type="http://schemas.openxmlformats.org/officeDocument/2006/relationships/hyperlink" Target="https://www.diodes.com/assets/Datasheets/ds30899.pdf" TargetMode="External"/><Relationship Id="rId_hyperlink_841" Type="http://schemas.openxmlformats.org/officeDocument/2006/relationships/hyperlink" Target="https://www.diodes.com/part/view/PD3S160Q" TargetMode="External"/><Relationship Id="rId_hyperlink_842" Type="http://schemas.openxmlformats.org/officeDocument/2006/relationships/hyperlink" Target="https://www.diodes.com/assets/Datasheets/PD3S160Q.pdf" TargetMode="External"/><Relationship Id="rId_hyperlink_843" Type="http://schemas.openxmlformats.org/officeDocument/2006/relationships/hyperlink" Target="https://www.diodes.com/part/view/PD3S220L" TargetMode="External"/><Relationship Id="rId_hyperlink_844" Type="http://schemas.openxmlformats.org/officeDocument/2006/relationships/hyperlink" Target="https://www.diodes.com/assets/Datasheets/ds31733.pdf" TargetMode="External"/><Relationship Id="rId_hyperlink_845" Type="http://schemas.openxmlformats.org/officeDocument/2006/relationships/hyperlink" Target="https://www.diodes.com/part/view/PD3S220LQ" TargetMode="External"/><Relationship Id="rId_hyperlink_846" Type="http://schemas.openxmlformats.org/officeDocument/2006/relationships/hyperlink" Target="https://www.diodes.com/assets/Datasheets/PD3S220LQ.pdf" TargetMode="External"/><Relationship Id="rId_hyperlink_847" Type="http://schemas.openxmlformats.org/officeDocument/2006/relationships/hyperlink" Target="https://www.diodes.com/part/view/PD3S230H" TargetMode="External"/><Relationship Id="rId_hyperlink_848" Type="http://schemas.openxmlformats.org/officeDocument/2006/relationships/hyperlink" Target="https://www.diodes.com/assets/Datasheets/ds31752.pdf" TargetMode="External"/><Relationship Id="rId_hyperlink_849" Type="http://schemas.openxmlformats.org/officeDocument/2006/relationships/hyperlink" Target="https://www.diodes.com/part/view/PD3S230HQ" TargetMode="External"/><Relationship Id="rId_hyperlink_850" Type="http://schemas.openxmlformats.org/officeDocument/2006/relationships/hyperlink" Target="https://www.diodes.com/assets/Datasheets/PD3S230HQ.pdf" TargetMode="External"/><Relationship Id="rId_hyperlink_851" Type="http://schemas.openxmlformats.org/officeDocument/2006/relationships/hyperlink" Target="https://www.diodes.com/part/view/PD3S230L" TargetMode="External"/><Relationship Id="rId_hyperlink_852" Type="http://schemas.openxmlformats.org/officeDocument/2006/relationships/hyperlink" Target="https://www.diodes.com/assets/Datasheets/ds31751.pdf" TargetMode="External"/><Relationship Id="rId_hyperlink_853" Type="http://schemas.openxmlformats.org/officeDocument/2006/relationships/hyperlink" Target="https://www.diodes.com/part/view/PD3S230LQ" TargetMode="External"/><Relationship Id="rId_hyperlink_854" Type="http://schemas.openxmlformats.org/officeDocument/2006/relationships/hyperlink" Target="https://www.diodes.com/assets/Datasheets/ds31751.pdf" TargetMode="External"/><Relationship Id="rId_hyperlink_855" Type="http://schemas.openxmlformats.org/officeDocument/2006/relationships/hyperlink" Target="https://www.diodes.com/part/view/PDS1040" TargetMode="External"/><Relationship Id="rId_hyperlink_856" Type="http://schemas.openxmlformats.org/officeDocument/2006/relationships/hyperlink" Target="https://www.diodes.com/assets/Datasheets/PDS1040.pdf" TargetMode="External"/><Relationship Id="rId_hyperlink_857" Type="http://schemas.openxmlformats.org/officeDocument/2006/relationships/hyperlink" Target="https://www.diodes.com/part/view/PDS1040CTL" TargetMode="External"/><Relationship Id="rId_hyperlink_858" Type="http://schemas.openxmlformats.org/officeDocument/2006/relationships/hyperlink" Target="https://www.diodes.com/assets/Datasheets/ds30485.pdf" TargetMode="External"/><Relationship Id="rId_hyperlink_859" Type="http://schemas.openxmlformats.org/officeDocument/2006/relationships/hyperlink" Target="https://www.diodes.com/part/view/PDS1040L" TargetMode="External"/><Relationship Id="rId_hyperlink_860" Type="http://schemas.openxmlformats.org/officeDocument/2006/relationships/hyperlink" Target="https://www.diodes.com/assets/Datasheets/ds30486.pdf" TargetMode="External"/><Relationship Id="rId_hyperlink_861" Type="http://schemas.openxmlformats.org/officeDocument/2006/relationships/hyperlink" Target="https://www.diodes.com/part/view/PDS1040Q" TargetMode="External"/><Relationship Id="rId_hyperlink_862" Type="http://schemas.openxmlformats.org/officeDocument/2006/relationships/hyperlink" Target="https://www.diodes.com/assets/Datasheets/PDS1040.pdf" TargetMode="External"/><Relationship Id="rId_hyperlink_863" Type="http://schemas.openxmlformats.org/officeDocument/2006/relationships/hyperlink" Target="https://www.diodes.com/part/view/PDS1045" TargetMode="External"/><Relationship Id="rId_hyperlink_864" Type="http://schemas.openxmlformats.org/officeDocument/2006/relationships/hyperlink" Target="https://www.diodes.com/assets/Datasheets/ds30539.pdf" TargetMode="External"/><Relationship Id="rId_hyperlink_865" Type="http://schemas.openxmlformats.org/officeDocument/2006/relationships/hyperlink" Target="https://www.diodes.com/part/view/PDS1045Q" TargetMode="External"/><Relationship Id="rId_hyperlink_866" Type="http://schemas.openxmlformats.org/officeDocument/2006/relationships/hyperlink" Target="https://www.diodes.com/assets/Datasheets/PDS1045Q.pdf" TargetMode="External"/><Relationship Id="rId_hyperlink_867" Type="http://schemas.openxmlformats.org/officeDocument/2006/relationships/hyperlink" Target="https://www.diodes.com/part/view/PDS1240CTL" TargetMode="External"/><Relationship Id="rId_hyperlink_868" Type="http://schemas.openxmlformats.org/officeDocument/2006/relationships/hyperlink" Target="https://www.diodes.com/assets/Datasheets/PDS1240CTL.pdf" TargetMode="External"/><Relationship Id="rId_hyperlink_869" Type="http://schemas.openxmlformats.org/officeDocument/2006/relationships/hyperlink" Target="https://www.diodes.com/part/view/PDS3100" TargetMode="External"/><Relationship Id="rId_hyperlink_870" Type="http://schemas.openxmlformats.org/officeDocument/2006/relationships/hyperlink" Target="https://www.diodes.com/assets/Datasheets/ds30487.pdf" TargetMode="External"/><Relationship Id="rId_hyperlink_871" Type="http://schemas.openxmlformats.org/officeDocument/2006/relationships/hyperlink" Target="https://www.diodes.com/part/view/PDS3100Q" TargetMode="External"/><Relationship Id="rId_hyperlink_872" Type="http://schemas.openxmlformats.org/officeDocument/2006/relationships/hyperlink" Target="https://www.diodes.com/assets/Datasheets/PDS3100Q.pdf" TargetMode="External"/><Relationship Id="rId_hyperlink_873" Type="http://schemas.openxmlformats.org/officeDocument/2006/relationships/hyperlink" Target="https://www.diodes.com/part/view/PDS3200" TargetMode="External"/><Relationship Id="rId_hyperlink_874" Type="http://schemas.openxmlformats.org/officeDocument/2006/relationships/hyperlink" Target="https://www.diodes.com/assets/Datasheets/ds30470.pdf" TargetMode="External"/><Relationship Id="rId_hyperlink_875" Type="http://schemas.openxmlformats.org/officeDocument/2006/relationships/hyperlink" Target="https://www.diodes.com/part/view/PDS3200Q" TargetMode="External"/><Relationship Id="rId_hyperlink_876" Type="http://schemas.openxmlformats.org/officeDocument/2006/relationships/hyperlink" Target="https://www.diodes.com/assets/Datasheets/ds30470.pdf" TargetMode="External"/><Relationship Id="rId_hyperlink_877" Type="http://schemas.openxmlformats.org/officeDocument/2006/relationships/hyperlink" Target="https://www.diodes.com/part/view/PDS340" TargetMode="External"/><Relationship Id="rId_hyperlink_878" Type="http://schemas.openxmlformats.org/officeDocument/2006/relationships/hyperlink" Target="https://www.diodes.com/assets/Datasheets/ds30478.pdf" TargetMode="External"/><Relationship Id="rId_hyperlink_879" Type="http://schemas.openxmlformats.org/officeDocument/2006/relationships/hyperlink" Target="https://www.diodes.com/part/view/PDS340Q" TargetMode="External"/><Relationship Id="rId_hyperlink_880" Type="http://schemas.openxmlformats.org/officeDocument/2006/relationships/hyperlink" Target="https://www.diodes.com/assets/Datasheets/PDS340Q.pdf" TargetMode="External"/><Relationship Id="rId_hyperlink_881" Type="http://schemas.openxmlformats.org/officeDocument/2006/relationships/hyperlink" Target="https://www.diodes.com/part/view/PDS360" TargetMode="External"/><Relationship Id="rId_hyperlink_882" Type="http://schemas.openxmlformats.org/officeDocument/2006/relationships/hyperlink" Target="https://www.diodes.com/assets/Datasheets/ds30479.pdf" TargetMode="External"/><Relationship Id="rId_hyperlink_883" Type="http://schemas.openxmlformats.org/officeDocument/2006/relationships/hyperlink" Target="https://www.diodes.com/part/view/PDS360Q" TargetMode="External"/><Relationship Id="rId_hyperlink_884" Type="http://schemas.openxmlformats.org/officeDocument/2006/relationships/hyperlink" Target="https://www.diodes.com/assets/Datasheets/PDS360Q.pdf" TargetMode="External"/><Relationship Id="rId_hyperlink_885" Type="http://schemas.openxmlformats.org/officeDocument/2006/relationships/hyperlink" Target="https://www.diodes.com/part/view/PDS4150" TargetMode="External"/><Relationship Id="rId_hyperlink_886" Type="http://schemas.openxmlformats.org/officeDocument/2006/relationships/hyperlink" Target="https://www.diodes.com/assets/Datasheets/ds30473.pdf" TargetMode="External"/><Relationship Id="rId_hyperlink_887" Type="http://schemas.openxmlformats.org/officeDocument/2006/relationships/hyperlink" Target="https://www.diodes.com/part/view/PDS4150Q" TargetMode="External"/><Relationship Id="rId_hyperlink_888" Type="http://schemas.openxmlformats.org/officeDocument/2006/relationships/hyperlink" Target="https://www.diodes.com/assets/Datasheets/ds30473.pdf" TargetMode="External"/><Relationship Id="rId_hyperlink_889" Type="http://schemas.openxmlformats.org/officeDocument/2006/relationships/hyperlink" Target="https://www.diodes.com/part/view/PDS4200H" TargetMode="External"/><Relationship Id="rId_hyperlink_890" Type="http://schemas.openxmlformats.org/officeDocument/2006/relationships/hyperlink" Target="https://www.diodes.com/assets/Datasheets/ds30596.pdf" TargetMode="External"/><Relationship Id="rId_hyperlink_891" Type="http://schemas.openxmlformats.org/officeDocument/2006/relationships/hyperlink" Target="https://www.diodes.com/part/view/PDS4200HQ" TargetMode="External"/><Relationship Id="rId_hyperlink_892" Type="http://schemas.openxmlformats.org/officeDocument/2006/relationships/hyperlink" Target="https://www.diodes.com/assets/Datasheets/PDS4200HQ.pdf" TargetMode="External"/><Relationship Id="rId_hyperlink_893" Type="http://schemas.openxmlformats.org/officeDocument/2006/relationships/hyperlink" Target="https://www.diodes.com/part/view/PDS5100" TargetMode="External"/><Relationship Id="rId_hyperlink_894" Type="http://schemas.openxmlformats.org/officeDocument/2006/relationships/hyperlink" Target="https://www.diodes.com/assets/Datasheets/ds30483.pdf" TargetMode="External"/><Relationship Id="rId_hyperlink_895" Type="http://schemas.openxmlformats.org/officeDocument/2006/relationships/hyperlink" Target="https://www.diodes.com/part/view/PDS5100H" TargetMode="External"/><Relationship Id="rId_hyperlink_896" Type="http://schemas.openxmlformats.org/officeDocument/2006/relationships/hyperlink" Target="https://www.diodes.com/assets/Datasheets/ds30471.pdf" TargetMode="External"/><Relationship Id="rId_hyperlink_897" Type="http://schemas.openxmlformats.org/officeDocument/2006/relationships/hyperlink" Target="https://www.diodes.com/part/view/PDS5100HQ-13" TargetMode="External"/><Relationship Id="rId_hyperlink_898" Type="http://schemas.openxmlformats.org/officeDocument/2006/relationships/hyperlink" Target="https://www.diodes.com/assets/Datasheets/ds30471.pdf" TargetMode="External"/><Relationship Id="rId_hyperlink_899" Type="http://schemas.openxmlformats.org/officeDocument/2006/relationships/hyperlink" Target="https://www.diodes.com/part/view/PDS5100Q" TargetMode="External"/><Relationship Id="rId_hyperlink_900" Type="http://schemas.openxmlformats.org/officeDocument/2006/relationships/hyperlink" Target="https://www.diodes.com/assets/Datasheets/PDS5100Q.pdf" TargetMode="External"/><Relationship Id="rId_hyperlink_901" Type="http://schemas.openxmlformats.org/officeDocument/2006/relationships/hyperlink" Target="https://www.diodes.com/part/view/PDS540" TargetMode="External"/><Relationship Id="rId_hyperlink_902" Type="http://schemas.openxmlformats.org/officeDocument/2006/relationships/hyperlink" Target="https://www.diodes.com/assets/Datasheets/PDS540.pdf" TargetMode="External"/><Relationship Id="rId_hyperlink_903" Type="http://schemas.openxmlformats.org/officeDocument/2006/relationships/hyperlink" Target="https://www.diodes.com/part/view/PDS540Q" TargetMode="External"/><Relationship Id="rId_hyperlink_904" Type="http://schemas.openxmlformats.org/officeDocument/2006/relationships/hyperlink" Target="https://www.diodes.com/assets/Datasheets/PDS540Q.pdf" TargetMode="External"/><Relationship Id="rId_hyperlink_905" Type="http://schemas.openxmlformats.org/officeDocument/2006/relationships/hyperlink" Target="https://www.diodes.com/part/view/PDS560" TargetMode="External"/><Relationship Id="rId_hyperlink_906" Type="http://schemas.openxmlformats.org/officeDocument/2006/relationships/hyperlink" Target="https://www.diodes.com/assets/Datasheets/ds30480.pdf" TargetMode="External"/><Relationship Id="rId_hyperlink_907" Type="http://schemas.openxmlformats.org/officeDocument/2006/relationships/hyperlink" Target="https://www.diodes.com/part/view/PDS560Q" TargetMode="External"/><Relationship Id="rId_hyperlink_908" Type="http://schemas.openxmlformats.org/officeDocument/2006/relationships/hyperlink" Target="https://www.diodes.com/assets/Datasheets/PDS560Q.pdf" TargetMode="External"/><Relationship Id="rId_hyperlink_909" Type="http://schemas.openxmlformats.org/officeDocument/2006/relationships/hyperlink" Target="https://www.diodes.com/part/view/PDS760" TargetMode="External"/><Relationship Id="rId_hyperlink_910" Type="http://schemas.openxmlformats.org/officeDocument/2006/relationships/hyperlink" Target="https://www.diodes.com/assets/Datasheets/ds30477.pdf" TargetMode="External"/><Relationship Id="rId_hyperlink_911" Type="http://schemas.openxmlformats.org/officeDocument/2006/relationships/hyperlink" Target="https://www.diodes.com/part/view/PDS760Q" TargetMode="External"/><Relationship Id="rId_hyperlink_912" Type="http://schemas.openxmlformats.org/officeDocument/2006/relationships/hyperlink" Target="https://www.diodes.com/assets/Datasheets/PDS760Q.pdf" TargetMode="External"/><Relationship Id="rId_hyperlink_913" Type="http://schemas.openxmlformats.org/officeDocument/2006/relationships/hyperlink" Target="https://www.diodes.com/part/view/PDS835L" TargetMode="External"/><Relationship Id="rId_hyperlink_914" Type="http://schemas.openxmlformats.org/officeDocument/2006/relationships/hyperlink" Target="https://www.diodes.com/assets/Datasheets/ds30488.pdf" TargetMode="External"/><Relationship Id="rId_hyperlink_915" Type="http://schemas.openxmlformats.org/officeDocument/2006/relationships/hyperlink" Target="https://www.diodes.com/part/view/SB120" TargetMode="External"/><Relationship Id="rId_hyperlink_916" Type="http://schemas.openxmlformats.org/officeDocument/2006/relationships/hyperlink" Target="https://www.diodes.com/assets/Datasheets/ds23022.pdf" TargetMode="External"/><Relationship Id="rId_hyperlink_917" Type="http://schemas.openxmlformats.org/officeDocument/2006/relationships/hyperlink" Target="https://www.diodes.com/part/view/SB130" TargetMode="External"/><Relationship Id="rId_hyperlink_918" Type="http://schemas.openxmlformats.org/officeDocument/2006/relationships/hyperlink" Target="https://www.diodes.com/assets/Datasheets/ds23022.pdf" TargetMode="External"/><Relationship Id="rId_hyperlink_919" Type="http://schemas.openxmlformats.org/officeDocument/2006/relationships/hyperlink" Target="https://www.diodes.com/part/view/SB140" TargetMode="External"/><Relationship Id="rId_hyperlink_920" Type="http://schemas.openxmlformats.org/officeDocument/2006/relationships/hyperlink" Target="https://www.diodes.com/assets/Datasheets/ds23022.pdf" TargetMode="External"/><Relationship Id="rId_hyperlink_921" Type="http://schemas.openxmlformats.org/officeDocument/2006/relationships/hyperlink" Target="https://www.diodes.com/part/view/SB150" TargetMode="External"/><Relationship Id="rId_hyperlink_922" Type="http://schemas.openxmlformats.org/officeDocument/2006/relationships/hyperlink" Target="https://www.diodes.com/assets/Datasheets/ds23022.pdf" TargetMode="External"/><Relationship Id="rId_hyperlink_923" Type="http://schemas.openxmlformats.org/officeDocument/2006/relationships/hyperlink" Target="https://www.diodes.com/part/view/SB160" TargetMode="External"/><Relationship Id="rId_hyperlink_924" Type="http://schemas.openxmlformats.org/officeDocument/2006/relationships/hyperlink" Target="https://www.diodes.com/assets/Datasheets/ds23022.pdf" TargetMode="External"/><Relationship Id="rId_hyperlink_925" Type="http://schemas.openxmlformats.org/officeDocument/2006/relationships/hyperlink" Target="https://www.diodes.com/part/view/SB170" TargetMode="External"/><Relationship Id="rId_hyperlink_926" Type="http://schemas.openxmlformats.org/officeDocument/2006/relationships/hyperlink" Target="https://www.diodes.com/assets/Datasheets/ds30116.pdf" TargetMode="External"/><Relationship Id="rId_hyperlink_927" Type="http://schemas.openxmlformats.org/officeDocument/2006/relationships/hyperlink" Target="https://www.diodes.com/part/view/SB180" TargetMode="External"/><Relationship Id="rId_hyperlink_928" Type="http://schemas.openxmlformats.org/officeDocument/2006/relationships/hyperlink" Target="https://www.diodes.com/assets/Datasheets/ds30116.pdf" TargetMode="External"/><Relationship Id="rId_hyperlink_929" Type="http://schemas.openxmlformats.org/officeDocument/2006/relationships/hyperlink" Target="https://www.diodes.com/part/view/SB190" TargetMode="External"/><Relationship Id="rId_hyperlink_930" Type="http://schemas.openxmlformats.org/officeDocument/2006/relationships/hyperlink" Target="https://www.diodes.com/assets/Datasheets/ds30116.pdf" TargetMode="External"/><Relationship Id="rId_hyperlink_931" Type="http://schemas.openxmlformats.org/officeDocument/2006/relationships/hyperlink" Target="https://www.diodes.com/part/view/SB2100" TargetMode="External"/><Relationship Id="rId_hyperlink_932" Type="http://schemas.openxmlformats.org/officeDocument/2006/relationships/hyperlink" Target="https://www.diodes.com/assets/Datasheets/SB2100.pdf" TargetMode="External"/><Relationship Id="rId_hyperlink_933" Type="http://schemas.openxmlformats.org/officeDocument/2006/relationships/hyperlink" Target="https://www.diodes.com/part/view/SB3100" TargetMode="External"/><Relationship Id="rId_hyperlink_934" Type="http://schemas.openxmlformats.org/officeDocument/2006/relationships/hyperlink" Target="https://www.diodes.com/assets/Datasheets/SB380-SB3100.pdf" TargetMode="External"/><Relationship Id="rId_hyperlink_935" Type="http://schemas.openxmlformats.org/officeDocument/2006/relationships/hyperlink" Target="https://www.diodes.com/part/view/SB3100%28LS%29" TargetMode="External"/><Relationship Id="rId_hyperlink_936" Type="http://schemas.openxmlformats.org/officeDocument/2006/relationships/hyperlink" Target="https://www.diodes.com/assets/Datasheets/SB3100_LS.pdf" TargetMode="External"/><Relationship Id="rId_hyperlink_937" Type="http://schemas.openxmlformats.org/officeDocument/2006/relationships/hyperlink" Target="https://www.diodes.com/part/view/SB3150" TargetMode="External"/><Relationship Id="rId_hyperlink_938" Type="http://schemas.openxmlformats.org/officeDocument/2006/relationships/hyperlink" Target="https://www.diodes.com/assets/Datasheets/SB3150.pdf" TargetMode="External"/><Relationship Id="rId_hyperlink_939" Type="http://schemas.openxmlformats.org/officeDocument/2006/relationships/hyperlink" Target="https://www.diodes.com/part/view/SB320" TargetMode="External"/><Relationship Id="rId_hyperlink_940" Type="http://schemas.openxmlformats.org/officeDocument/2006/relationships/hyperlink" Target="https://www.diodes.com/assets/Datasheets/ds23023.pdf" TargetMode="External"/><Relationship Id="rId_hyperlink_941" Type="http://schemas.openxmlformats.org/officeDocument/2006/relationships/hyperlink" Target="https://www.diodes.com/part/view/SB330" TargetMode="External"/><Relationship Id="rId_hyperlink_942" Type="http://schemas.openxmlformats.org/officeDocument/2006/relationships/hyperlink" Target="https://www.diodes.com/assets/Datasheets/ds23023.pdf" TargetMode="External"/><Relationship Id="rId_hyperlink_943" Type="http://schemas.openxmlformats.org/officeDocument/2006/relationships/hyperlink" Target="https://www.diodes.com/part/view/SB340" TargetMode="External"/><Relationship Id="rId_hyperlink_944" Type="http://schemas.openxmlformats.org/officeDocument/2006/relationships/hyperlink" Target="https://www.diodes.com/assets/Datasheets/ds23023.pdf" TargetMode="External"/><Relationship Id="rId_hyperlink_945" Type="http://schemas.openxmlformats.org/officeDocument/2006/relationships/hyperlink" Target="https://www.diodes.com/part/view/SB350" TargetMode="External"/><Relationship Id="rId_hyperlink_946" Type="http://schemas.openxmlformats.org/officeDocument/2006/relationships/hyperlink" Target="https://www.diodes.com/assets/Datasheets/ds23023.pdf" TargetMode="External"/><Relationship Id="rId_hyperlink_947" Type="http://schemas.openxmlformats.org/officeDocument/2006/relationships/hyperlink" Target="https://www.diodes.com/part/view/SB360" TargetMode="External"/><Relationship Id="rId_hyperlink_948" Type="http://schemas.openxmlformats.org/officeDocument/2006/relationships/hyperlink" Target="https://www.diodes.com/assets/Datasheets/ds23023.pdf" TargetMode="External"/><Relationship Id="rId_hyperlink_949" Type="http://schemas.openxmlformats.org/officeDocument/2006/relationships/hyperlink" Target="https://www.diodes.com/part/view/SB370" TargetMode="External"/><Relationship Id="rId_hyperlink_950" Type="http://schemas.openxmlformats.org/officeDocument/2006/relationships/hyperlink" Target="https://www.diodes.com/assets/Datasheets/SB380-SB3100.pdf" TargetMode="External"/><Relationship Id="rId_hyperlink_951" Type="http://schemas.openxmlformats.org/officeDocument/2006/relationships/hyperlink" Target="https://www.diodes.com/part/view/SB380" TargetMode="External"/><Relationship Id="rId_hyperlink_952" Type="http://schemas.openxmlformats.org/officeDocument/2006/relationships/hyperlink" Target="https://www.diodes.com/assets/Datasheets/SB380-SB3100.pdf" TargetMode="External"/><Relationship Id="rId_hyperlink_953" Type="http://schemas.openxmlformats.org/officeDocument/2006/relationships/hyperlink" Target="https://www.diodes.com/part/view/SB390" TargetMode="External"/><Relationship Id="rId_hyperlink_954" Type="http://schemas.openxmlformats.org/officeDocument/2006/relationships/hyperlink" Target="https://www.diodes.com/assets/Datasheets/SB380-SB3100.pdf" TargetMode="External"/><Relationship Id="rId_hyperlink_955" Type="http://schemas.openxmlformats.org/officeDocument/2006/relationships/hyperlink" Target="https://www.diodes.com/part/view/SB5100" TargetMode="External"/><Relationship Id="rId_hyperlink_956" Type="http://schemas.openxmlformats.org/officeDocument/2006/relationships/hyperlink" Target="https://www.diodes.com/assets/Datasheets/ds30135.pdf" TargetMode="External"/><Relationship Id="rId_hyperlink_957" Type="http://schemas.openxmlformats.org/officeDocument/2006/relationships/hyperlink" Target="https://www.diodes.com/part/view/SB5100%28LS%29" TargetMode="External"/><Relationship Id="rId_hyperlink_958" Type="http://schemas.openxmlformats.org/officeDocument/2006/relationships/hyperlink" Target="https://www.diodes.com/assets/Datasheets/SB5100_LS.pdf" TargetMode="External"/><Relationship Id="rId_hyperlink_959" Type="http://schemas.openxmlformats.org/officeDocument/2006/relationships/hyperlink" Target="https://www.diodes.com/part/view/SB5150%28LS%29" TargetMode="External"/><Relationship Id="rId_hyperlink_960" Type="http://schemas.openxmlformats.org/officeDocument/2006/relationships/hyperlink" Target="https://www.diodes.com/assets/Datasheets/SB5150_LS.pdf" TargetMode="External"/><Relationship Id="rId_hyperlink_961" Type="http://schemas.openxmlformats.org/officeDocument/2006/relationships/hyperlink" Target="https://www.diodes.com/part/view/SB520" TargetMode="External"/><Relationship Id="rId_hyperlink_962" Type="http://schemas.openxmlformats.org/officeDocument/2006/relationships/hyperlink" Target="https://www.diodes.com/assets/Datasheets/ds23024.pdf" TargetMode="External"/><Relationship Id="rId_hyperlink_963" Type="http://schemas.openxmlformats.org/officeDocument/2006/relationships/hyperlink" Target="https://www.diodes.com/part/view/SB530" TargetMode="External"/><Relationship Id="rId_hyperlink_964" Type="http://schemas.openxmlformats.org/officeDocument/2006/relationships/hyperlink" Target="https://www.diodes.com/assets/Datasheets/ds23024.pdf" TargetMode="External"/><Relationship Id="rId_hyperlink_965" Type="http://schemas.openxmlformats.org/officeDocument/2006/relationships/hyperlink" Target="https://www.diodes.com/part/view/SB540" TargetMode="External"/><Relationship Id="rId_hyperlink_966" Type="http://schemas.openxmlformats.org/officeDocument/2006/relationships/hyperlink" Target="https://www.diodes.com/assets/Datasheets/ds23024.pdf" TargetMode="External"/><Relationship Id="rId_hyperlink_967" Type="http://schemas.openxmlformats.org/officeDocument/2006/relationships/hyperlink" Target="https://www.diodes.com/part/view/SB550" TargetMode="External"/><Relationship Id="rId_hyperlink_968" Type="http://schemas.openxmlformats.org/officeDocument/2006/relationships/hyperlink" Target="https://www.diodes.com/assets/Datasheets/ds23024.pdf" TargetMode="External"/><Relationship Id="rId_hyperlink_969" Type="http://schemas.openxmlformats.org/officeDocument/2006/relationships/hyperlink" Target="https://www.diodes.com/part/view/SB560" TargetMode="External"/><Relationship Id="rId_hyperlink_970" Type="http://schemas.openxmlformats.org/officeDocument/2006/relationships/hyperlink" Target="https://www.diodes.com/assets/Datasheets/ds23024.pdf" TargetMode="External"/><Relationship Id="rId_hyperlink_971" Type="http://schemas.openxmlformats.org/officeDocument/2006/relationships/hyperlink" Target="https://www.diodes.com/part/view/SB560L" TargetMode="External"/><Relationship Id="rId_hyperlink_972" Type="http://schemas.openxmlformats.org/officeDocument/2006/relationships/hyperlink" Target="https://www.diodes.com/assets/Datasheets/SB560L.pdf" TargetMode="External"/><Relationship Id="rId_hyperlink_973" Type="http://schemas.openxmlformats.org/officeDocument/2006/relationships/hyperlink" Target="https://www.diodes.com/part/view/SB570" TargetMode="External"/><Relationship Id="rId_hyperlink_974" Type="http://schemas.openxmlformats.org/officeDocument/2006/relationships/hyperlink" Target="https://www.diodes.com/assets/Datasheets/ds30135.pdf" TargetMode="External"/><Relationship Id="rId_hyperlink_975" Type="http://schemas.openxmlformats.org/officeDocument/2006/relationships/hyperlink" Target="https://www.diodes.com/part/view/SB580" TargetMode="External"/><Relationship Id="rId_hyperlink_976" Type="http://schemas.openxmlformats.org/officeDocument/2006/relationships/hyperlink" Target="https://www.diodes.com/assets/Datasheets/ds30135.pdf" TargetMode="External"/><Relationship Id="rId_hyperlink_977" Type="http://schemas.openxmlformats.org/officeDocument/2006/relationships/hyperlink" Target="https://www.diodes.com/part/view/SB590" TargetMode="External"/><Relationship Id="rId_hyperlink_978" Type="http://schemas.openxmlformats.org/officeDocument/2006/relationships/hyperlink" Target="https://www.diodes.com/assets/Datasheets/ds30135.pdf" TargetMode="External"/><Relationship Id="rId_hyperlink_979" Type="http://schemas.openxmlformats.org/officeDocument/2006/relationships/hyperlink" Target="https://www.diodes.com/part/view/SBL1040CTW" TargetMode="External"/><Relationship Id="rId_hyperlink_980" Type="http://schemas.openxmlformats.org/officeDocument/2006/relationships/hyperlink" Target="https://www.diodes.com/assets/Datasheets/SBL1040CTW-SBL1045CTW.pdf" TargetMode="External"/><Relationship Id="rId_hyperlink_981" Type="http://schemas.openxmlformats.org/officeDocument/2006/relationships/hyperlink" Target="https://www.diodes.com/part/view/SBL1045CTW" TargetMode="External"/><Relationship Id="rId_hyperlink_982" Type="http://schemas.openxmlformats.org/officeDocument/2006/relationships/hyperlink" Target="https://www.diodes.com/assets/Datasheets/SBL1040CTW-SBL1045CTW.pdf" TargetMode="External"/><Relationship Id="rId_hyperlink_983" Type="http://schemas.openxmlformats.org/officeDocument/2006/relationships/hyperlink" Target="https://www.diodes.com/part/view/SBL1630PT" TargetMode="External"/><Relationship Id="rId_hyperlink_984" Type="http://schemas.openxmlformats.org/officeDocument/2006/relationships/hyperlink" Target="https://www.diodes.com/assets/Datasheets/products_inactive_data/ds23046.pdf" TargetMode="External"/><Relationship Id="rId_hyperlink_985" Type="http://schemas.openxmlformats.org/officeDocument/2006/relationships/hyperlink" Target="https://www.diodes.com/part/view/SBL1635PT" TargetMode="External"/><Relationship Id="rId_hyperlink_986" Type="http://schemas.openxmlformats.org/officeDocument/2006/relationships/hyperlink" Target="https://www.diodes.com/assets/Datasheets/products_inactive_data/ds23046.pdf" TargetMode="External"/><Relationship Id="rId_hyperlink_987" Type="http://schemas.openxmlformats.org/officeDocument/2006/relationships/hyperlink" Target="https://www.diodes.com/part/view/SBL1645PT" TargetMode="External"/><Relationship Id="rId_hyperlink_988" Type="http://schemas.openxmlformats.org/officeDocument/2006/relationships/hyperlink" Target="https://www.diodes.com/assets/Datasheets/products_inactive_data/ds23046.pdf" TargetMode="External"/><Relationship Id="rId_hyperlink_989" Type="http://schemas.openxmlformats.org/officeDocument/2006/relationships/hyperlink" Target="https://www.diodes.com/part/view/SBL1660PT" TargetMode="External"/><Relationship Id="rId_hyperlink_990" Type="http://schemas.openxmlformats.org/officeDocument/2006/relationships/hyperlink" Target="https://www.diodes.com/assets/Datasheets/products_inactive_data/ds23046.pdf" TargetMode="External"/><Relationship Id="rId_hyperlink_991" Type="http://schemas.openxmlformats.org/officeDocument/2006/relationships/hyperlink" Target="https://www.diodes.com/part/view/SBL2035CT" TargetMode="External"/><Relationship Id="rId_hyperlink_992" Type="http://schemas.openxmlformats.org/officeDocument/2006/relationships/hyperlink" Target="https://www.diodes.com/assets/Datasheets/ds23015.pdf" TargetMode="External"/><Relationship Id="rId_hyperlink_993" Type="http://schemas.openxmlformats.org/officeDocument/2006/relationships/hyperlink" Target="https://www.diodes.com/part/view/SBL2040CT" TargetMode="External"/><Relationship Id="rId_hyperlink_994" Type="http://schemas.openxmlformats.org/officeDocument/2006/relationships/hyperlink" Target="https://www.diodes.com/assets/Datasheets/ds23015.pdf" TargetMode="External"/><Relationship Id="rId_hyperlink_995" Type="http://schemas.openxmlformats.org/officeDocument/2006/relationships/hyperlink" Target="https://www.diodes.com/part/view/SBL2045CT" TargetMode="External"/><Relationship Id="rId_hyperlink_996" Type="http://schemas.openxmlformats.org/officeDocument/2006/relationships/hyperlink" Target="https://www.diodes.com/assets/Datasheets/ds23015.pdf" TargetMode="External"/><Relationship Id="rId_hyperlink_997" Type="http://schemas.openxmlformats.org/officeDocument/2006/relationships/hyperlink" Target="https://www.diodes.com/part/view/SBL2045CTW" TargetMode="External"/><Relationship Id="rId_hyperlink_998" Type="http://schemas.openxmlformats.org/officeDocument/2006/relationships/hyperlink" Target="https://www.diodes.com/assets/Datasheets/SBL2045CTW.pdf" TargetMode="External"/><Relationship Id="rId_hyperlink_999" Type="http://schemas.openxmlformats.org/officeDocument/2006/relationships/hyperlink" Target="https://www.diodes.com/part/view/SBL2050CT" TargetMode="External"/><Relationship Id="rId_hyperlink_1000" Type="http://schemas.openxmlformats.org/officeDocument/2006/relationships/hyperlink" Target="https://www.diodes.com/assets/Datasheets/ds23015.pdf" TargetMode="External"/><Relationship Id="rId_hyperlink_1001" Type="http://schemas.openxmlformats.org/officeDocument/2006/relationships/hyperlink" Target="https://www.diodes.com/part/view/SBL3045PTW" TargetMode="External"/><Relationship Id="rId_hyperlink_1002" Type="http://schemas.openxmlformats.org/officeDocument/2006/relationships/hyperlink" Target="https://www.diodes.com/assets/Datasheets/SBL3045PTW.pdf" TargetMode="External"/><Relationship Id="rId_hyperlink_1003" Type="http://schemas.openxmlformats.org/officeDocument/2006/relationships/hyperlink" Target="https://www.diodes.com/part/view/SBL3060PTW" TargetMode="External"/><Relationship Id="rId_hyperlink_1004" Type="http://schemas.openxmlformats.org/officeDocument/2006/relationships/hyperlink" Target="https://www.diodes.com/assets/Datasheets/SBL3060PTW.pdf" TargetMode="External"/><Relationship Id="rId_hyperlink_1005" Type="http://schemas.openxmlformats.org/officeDocument/2006/relationships/hyperlink" Target="https://www.diodes.com/part/view/SBL30L30CT" TargetMode="External"/><Relationship Id="rId_hyperlink_1006" Type="http://schemas.openxmlformats.org/officeDocument/2006/relationships/hyperlink" Target="https://www.diodes.com/assets/Datasheets/ds30757.pdf" TargetMode="External"/><Relationship Id="rId_hyperlink_1007" Type="http://schemas.openxmlformats.org/officeDocument/2006/relationships/hyperlink" Target="https://www.diodes.com/part/view/SBL4045PTW" TargetMode="External"/><Relationship Id="rId_hyperlink_1008" Type="http://schemas.openxmlformats.org/officeDocument/2006/relationships/hyperlink" Target="https://www.diodes.com/assets/Datasheets/SBL4045PTW.pdf" TargetMode="External"/><Relationship Id="rId_hyperlink_1009" Type="http://schemas.openxmlformats.org/officeDocument/2006/relationships/hyperlink" Target="https://www.diodes.com/part/view/SBL4060PTW" TargetMode="External"/><Relationship Id="rId_hyperlink_1010" Type="http://schemas.openxmlformats.org/officeDocument/2006/relationships/hyperlink" Target="https://www.diodes.com/assets/Datasheets/SBL4060PTW.pdf" TargetMode="External"/><Relationship Id="rId_hyperlink_1011" Type="http://schemas.openxmlformats.org/officeDocument/2006/relationships/hyperlink" Target="https://www.diodes.com/part/view/SBL535" TargetMode="External"/><Relationship Id="rId_hyperlink_1012" Type="http://schemas.openxmlformats.org/officeDocument/2006/relationships/hyperlink" Target="https://www.diodes.com/assets/Datasheets/products_inactive_data/ds23043.pdf" TargetMode="External"/><Relationship Id="rId_hyperlink_1013" Type="http://schemas.openxmlformats.org/officeDocument/2006/relationships/hyperlink" Target="https://www.diodes.com/part/view/SBL540" TargetMode="External"/><Relationship Id="rId_hyperlink_1014" Type="http://schemas.openxmlformats.org/officeDocument/2006/relationships/hyperlink" Target="https://www.diodes.com/assets/Datasheets/products_inactive_data/ds23043.pdf" TargetMode="External"/><Relationship Id="rId_hyperlink_1015" Type="http://schemas.openxmlformats.org/officeDocument/2006/relationships/hyperlink" Target="https://www.diodes.com/part/view/SBL545" TargetMode="External"/><Relationship Id="rId_hyperlink_1016" Type="http://schemas.openxmlformats.org/officeDocument/2006/relationships/hyperlink" Target="https://www.diodes.com/assets/Datasheets/products_inactive_data/ds23043.pdf" TargetMode="External"/><Relationship Id="rId_hyperlink_1017" Type="http://schemas.openxmlformats.org/officeDocument/2006/relationships/hyperlink" Target="https://www.diodes.com/part/view/SBL550" TargetMode="External"/><Relationship Id="rId_hyperlink_1018" Type="http://schemas.openxmlformats.org/officeDocument/2006/relationships/hyperlink" Target="https://www.diodes.com/assets/Datasheets/products_inactive_data/ds23043.pdf" TargetMode="External"/><Relationship Id="rId_hyperlink_1019" Type="http://schemas.openxmlformats.org/officeDocument/2006/relationships/hyperlink" Target="https://www.diodes.com/part/view/SBL560" TargetMode="External"/><Relationship Id="rId_hyperlink_1020" Type="http://schemas.openxmlformats.org/officeDocument/2006/relationships/hyperlink" Target="https://www.diodes.com/assets/Datasheets/products_inactive_data/ds23043.pdf" TargetMode="External"/><Relationship Id="rId_hyperlink_1021" Type="http://schemas.openxmlformats.org/officeDocument/2006/relationships/hyperlink" Target="https://www.diodes.com/part/view/SBL6030PT" TargetMode="External"/><Relationship Id="rId_hyperlink_1022" Type="http://schemas.openxmlformats.org/officeDocument/2006/relationships/hyperlink" Target="https://www.diodes.com/assets/Datasheets/products_inactive_data/ds30050.pdf" TargetMode="External"/><Relationship Id="rId_hyperlink_1023" Type="http://schemas.openxmlformats.org/officeDocument/2006/relationships/hyperlink" Target="https://www.diodes.com/part/view/SBL6040PTW" TargetMode="External"/><Relationship Id="rId_hyperlink_1024" Type="http://schemas.openxmlformats.org/officeDocument/2006/relationships/hyperlink" Target="https://www.diodes.com/assets/Datasheets/SBL6040PTW.pdf" TargetMode="External"/><Relationship Id="rId_hyperlink_1025" Type="http://schemas.openxmlformats.org/officeDocument/2006/relationships/hyperlink" Target="https://www.diodes.com/part/view/SBL6050PT" TargetMode="External"/><Relationship Id="rId_hyperlink_1026" Type="http://schemas.openxmlformats.org/officeDocument/2006/relationships/hyperlink" Target="https://www.diodes.com/assets/Datasheets/products_inactive_data/ds30050.pdf" TargetMode="External"/><Relationship Id="rId_hyperlink_1027" Type="http://schemas.openxmlformats.org/officeDocument/2006/relationships/hyperlink" Target="https://www.diodes.com/part/view/SBL6060PT" TargetMode="External"/><Relationship Id="rId_hyperlink_1028" Type="http://schemas.openxmlformats.org/officeDocument/2006/relationships/hyperlink" Target="https://www.diodes.com/assets/Datasheets/products_inactive_data/ds30050.pdf" TargetMode="External"/><Relationship Id="rId_hyperlink_1029" Type="http://schemas.openxmlformats.org/officeDocument/2006/relationships/hyperlink" Target="https://www.diodes.com/part/view/SBL6060PTW" TargetMode="External"/><Relationship Id="rId_hyperlink_1030" Type="http://schemas.openxmlformats.org/officeDocument/2006/relationships/hyperlink" Target="https://www.diodes.com/assets/Datasheets/SBL6060PTW.pdf" TargetMode="External"/><Relationship Id="rId_hyperlink_1031" Type="http://schemas.openxmlformats.org/officeDocument/2006/relationships/hyperlink" Target="https://www.diodes.com/part/view/SDM05A30CP3" TargetMode="External"/><Relationship Id="rId_hyperlink_1032" Type="http://schemas.openxmlformats.org/officeDocument/2006/relationships/hyperlink" Target="https://www.diodes.com/assets/Datasheets/SDM05A30CP3.pdf" TargetMode="External"/><Relationship Id="rId_hyperlink_1033" Type="http://schemas.openxmlformats.org/officeDocument/2006/relationships/hyperlink" Target="https://www.diodes.com/part/view/SDM05U20CSP" TargetMode="External"/><Relationship Id="rId_hyperlink_1034" Type="http://schemas.openxmlformats.org/officeDocument/2006/relationships/hyperlink" Target="https://www.diodes.com/assets/Datasheets/SDM05U20CSP.pdf" TargetMode="External"/><Relationship Id="rId_hyperlink_1035" Type="http://schemas.openxmlformats.org/officeDocument/2006/relationships/hyperlink" Target="https://www.diodes.com/part/view/SDM05U20S3" TargetMode="External"/><Relationship Id="rId_hyperlink_1036" Type="http://schemas.openxmlformats.org/officeDocument/2006/relationships/hyperlink" Target="https://www.diodes.com/assets/Datasheets/SDM05U20S3.pdf" TargetMode="External"/><Relationship Id="rId_hyperlink_1037" Type="http://schemas.openxmlformats.org/officeDocument/2006/relationships/hyperlink" Target="https://www.diodes.com/part/view/SDM05U40CSP" TargetMode="External"/><Relationship Id="rId_hyperlink_1038" Type="http://schemas.openxmlformats.org/officeDocument/2006/relationships/hyperlink" Target="https://www.diodes.com/assets/Datasheets/SDM05U40CSP.pdf" TargetMode="External"/><Relationship Id="rId_hyperlink_1039" Type="http://schemas.openxmlformats.org/officeDocument/2006/relationships/hyperlink" Target="https://www.diodes.com/part/view/SDM05U40CSPQ" TargetMode="External"/><Relationship Id="rId_hyperlink_1040" Type="http://schemas.openxmlformats.org/officeDocument/2006/relationships/hyperlink" Target="https://www.diodes.com/assets/Datasheets/SDM05U40CSPQ.pdf" TargetMode="External"/><Relationship Id="rId_hyperlink_1041" Type="http://schemas.openxmlformats.org/officeDocument/2006/relationships/hyperlink" Target="https://www.diodes.com/part/view/SDM100K30L" TargetMode="External"/><Relationship Id="rId_hyperlink_1042" Type="http://schemas.openxmlformats.org/officeDocument/2006/relationships/hyperlink" Target="https://www.diodes.com/assets/Datasheets/SDM100K30L.pdf" TargetMode="External"/><Relationship Id="rId_hyperlink_1043" Type="http://schemas.openxmlformats.org/officeDocument/2006/relationships/hyperlink" Target="https://www.diodes.com/part/view/SDM1100LP" TargetMode="External"/><Relationship Id="rId_hyperlink_1044" Type="http://schemas.openxmlformats.org/officeDocument/2006/relationships/hyperlink" Target="https://www.diodes.com/assets/Datasheets/SDM1100LP.pdf" TargetMode="External"/><Relationship Id="rId_hyperlink_1045" Type="http://schemas.openxmlformats.org/officeDocument/2006/relationships/hyperlink" Target="https://www.diodes.com/part/view/SDM1100S1F" TargetMode="External"/><Relationship Id="rId_hyperlink_1046" Type="http://schemas.openxmlformats.org/officeDocument/2006/relationships/hyperlink" Target="https://www.diodes.com/assets/Datasheets/SDM1100S1F.pdf" TargetMode="External"/><Relationship Id="rId_hyperlink_1047" Type="http://schemas.openxmlformats.org/officeDocument/2006/relationships/hyperlink" Target="https://www.diodes.com/part/view/SDM160S1F" TargetMode="External"/><Relationship Id="rId_hyperlink_1048" Type="http://schemas.openxmlformats.org/officeDocument/2006/relationships/hyperlink" Target="https://www.diodes.com/assets/Datasheets/SDM160S1F.pdf" TargetMode="External"/><Relationship Id="rId_hyperlink_1049" Type="http://schemas.openxmlformats.org/officeDocument/2006/relationships/hyperlink" Target="https://www.diodes.com/part/view/SDM1A40CP3" TargetMode="External"/><Relationship Id="rId_hyperlink_1050" Type="http://schemas.openxmlformats.org/officeDocument/2006/relationships/hyperlink" Target="https://www.diodes.com/assets/Datasheets/SDM1A40CP3.pdf" TargetMode="External"/><Relationship Id="rId_hyperlink_1051" Type="http://schemas.openxmlformats.org/officeDocument/2006/relationships/hyperlink" Target="https://www.diodes.com/part/view/SDM1A40CSP" TargetMode="External"/><Relationship Id="rId_hyperlink_1052" Type="http://schemas.openxmlformats.org/officeDocument/2006/relationships/hyperlink" Target="https://www.diodes.com/assets/Datasheets/SDM1A40CSP.pdf" TargetMode="External"/><Relationship Id="rId_hyperlink_1053" Type="http://schemas.openxmlformats.org/officeDocument/2006/relationships/hyperlink" Target="https://www.diodes.com/part/view/SDM1L20DCP3" TargetMode="External"/><Relationship Id="rId_hyperlink_1054" Type="http://schemas.openxmlformats.org/officeDocument/2006/relationships/hyperlink" Target="https://www.diodes.com/assets/Datasheets/SDM1L20DCP3.pdf" TargetMode="External"/><Relationship Id="rId_hyperlink_1055" Type="http://schemas.openxmlformats.org/officeDocument/2006/relationships/hyperlink" Target="https://www.diodes.com/part/view/SDM1L30CSP" TargetMode="External"/><Relationship Id="rId_hyperlink_1056" Type="http://schemas.openxmlformats.org/officeDocument/2006/relationships/hyperlink" Target="https://www.diodes.com/assets/Datasheets/SDM1L30CSP.pdf" TargetMode="External"/><Relationship Id="rId_hyperlink_1057" Type="http://schemas.openxmlformats.org/officeDocument/2006/relationships/hyperlink" Target="https://www.diodes.com/part/view/SDM1M40LP8" TargetMode="External"/><Relationship Id="rId_hyperlink_1058" Type="http://schemas.openxmlformats.org/officeDocument/2006/relationships/hyperlink" Target="https://www.diodes.com/assets/Datasheets/SDM1M40LP8.pdf" TargetMode="External"/><Relationship Id="rId_hyperlink_1059" Type="http://schemas.openxmlformats.org/officeDocument/2006/relationships/hyperlink" Target="https://www.diodes.com/part/view/SDM1U100S1F" TargetMode="External"/><Relationship Id="rId_hyperlink_1060" Type="http://schemas.openxmlformats.org/officeDocument/2006/relationships/hyperlink" Target="https://www.diodes.com/assets/Datasheets/SDM1U100S1F.pdf" TargetMode="External"/><Relationship Id="rId_hyperlink_1061" Type="http://schemas.openxmlformats.org/officeDocument/2006/relationships/hyperlink" Target="https://www.diodes.com/part/view/SDM1U100S1FQ" TargetMode="External"/><Relationship Id="rId_hyperlink_1062" Type="http://schemas.openxmlformats.org/officeDocument/2006/relationships/hyperlink" Target="https://www.diodes.com/assets/Datasheets/SDM1U100S1FQ.pdf" TargetMode="External"/><Relationship Id="rId_hyperlink_1063" Type="http://schemas.openxmlformats.org/officeDocument/2006/relationships/hyperlink" Target="https://www.diodes.com/part/view/SDM1U20CSP" TargetMode="External"/><Relationship Id="rId_hyperlink_1064" Type="http://schemas.openxmlformats.org/officeDocument/2006/relationships/hyperlink" Target="https://www.diodes.com/assets/Datasheets/SDM1U20CSP.pdf" TargetMode="External"/><Relationship Id="rId_hyperlink_1065" Type="http://schemas.openxmlformats.org/officeDocument/2006/relationships/hyperlink" Target="https://www.diodes.com/part/view/SDM1U30CP3" TargetMode="External"/><Relationship Id="rId_hyperlink_1066" Type="http://schemas.openxmlformats.org/officeDocument/2006/relationships/hyperlink" Target="https://www.diodes.com/assets/Datasheets/SDM1U30CP3.pdf" TargetMode="External"/><Relationship Id="rId_hyperlink_1067" Type="http://schemas.openxmlformats.org/officeDocument/2006/relationships/hyperlink" Target="https://www.diodes.com/part/view/SDM1U40CSP" TargetMode="External"/><Relationship Id="rId_hyperlink_1068" Type="http://schemas.openxmlformats.org/officeDocument/2006/relationships/hyperlink" Target="https://www.diodes.com/assets/Datasheets/SDM1U40CSP.pdf" TargetMode="External"/><Relationship Id="rId_hyperlink_1069" Type="http://schemas.openxmlformats.org/officeDocument/2006/relationships/hyperlink" Target="https://www.diodes.com/part/view/SDM2100S1F" TargetMode="External"/><Relationship Id="rId_hyperlink_1070" Type="http://schemas.openxmlformats.org/officeDocument/2006/relationships/hyperlink" Target="https://www.diodes.com/assets/Datasheets/SDM2100S1F.pdf" TargetMode="External"/><Relationship Id="rId_hyperlink_1071" Type="http://schemas.openxmlformats.org/officeDocument/2006/relationships/hyperlink" Target="https://www.diodes.com/part/view/SDM2100S1FQ" TargetMode="External"/><Relationship Id="rId_hyperlink_1072" Type="http://schemas.openxmlformats.org/officeDocument/2006/relationships/hyperlink" Target="https://www.diodes.com/assets/Datasheets/SDM2100S1FQ.pdf" TargetMode="External"/><Relationship Id="rId_hyperlink_1073" Type="http://schemas.openxmlformats.org/officeDocument/2006/relationships/hyperlink" Target="https://www.diodes.com/part/view/SDM2A20CSP" TargetMode="External"/><Relationship Id="rId_hyperlink_1074" Type="http://schemas.openxmlformats.org/officeDocument/2006/relationships/hyperlink" Target="https://www.diodes.com/assets/Datasheets/SDM2A20CSP.pdf" TargetMode="External"/><Relationship Id="rId_hyperlink_1075" Type="http://schemas.openxmlformats.org/officeDocument/2006/relationships/hyperlink" Target="https://www.diodes.com/part/view/SDM2A40CSP" TargetMode="External"/><Relationship Id="rId_hyperlink_1076" Type="http://schemas.openxmlformats.org/officeDocument/2006/relationships/hyperlink" Target="https://www.diodes.com/assets/Datasheets/SDM2A40CSP.pdf" TargetMode="External"/><Relationship Id="rId_hyperlink_1077" Type="http://schemas.openxmlformats.org/officeDocument/2006/relationships/hyperlink" Target="https://www.diodes.com/part/view/SDM2U20CSP" TargetMode="External"/><Relationship Id="rId_hyperlink_1078" Type="http://schemas.openxmlformats.org/officeDocument/2006/relationships/hyperlink" Target="https://www.diodes.com/assets/Datasheets/SDM2U20CSP.pdf" TargetMode="External"/><Relationship Id="rId_hyperlink_1079" Type="http://schemas.openxmlformats.org/officeDocument/2006/relationships/hyperlink" Target="https://www.diodes.com/part/view/SDM2U20SD3" TargetMode="External"/><Relationship Id="rId_hyperlink_1080" Type="http://schemas.openxmlformats.org/officeDocument/2006/relationships/hyperlink" Target="https://www.diodes.com/assets/Datasheets/SDM2U20SD3.pdf" TargetMode="External"/><Relationship Id="rId_hyperlink_1081" Type="http://schemas.openxmlformats.org/officeDocument/2006/relationships/hyperlink" Target="https://www.diodes.com/part/view/SDM2U30CSP" TargetMode="External"/><Relationship Id="rId_hyperlink_1082" Type="http://schemas.openxmlformats.org/officeDocument/2006/relationships/hyperlink" Target="https://www.diodes.com/assets/Datasheets/SDM2U30CSP.pdf" TargetMode="External"/><Relationship Id="rId_hyperlink_1083" Type="http://schemas.openxmlformats.org/officeDocument/2006/relationships/hyperlink" Target="https://www.diodes.com/part/view/SDM2U40CSP" TargetMode="External"/><Relationship Id="rId_hyperlink_1084" Type="http://schemas.openxmlformats.org/officeDocument/2006/relationships/hyperlink" Target="https://www.diodes.com/assets/Datasheets/SDM2U40CSP.pdf" TargetMode="External"/><Relationship Id="rId_hyperlink_1085" Type="http://schemas.openxmlformats.org/officeDocument/2006/relationships/hyperlink" Target="https://www.diodes.com/part/view/SDM4A30EP3" TargetMode="External"/><Relationship Id="rId_hyperlink_1086" Type="http://schemas.openxmlformats.org/officeDocument/2006/relationships/hyperlink" Target="https://www.diodes.com/assets/Datasheets/SDM4A30EP3.pdf" TargetMode="External"/><Relationship Id="rId_hyperlink_1087" Type="http://schemas.openxmlformats.org/officeDocument/2006/relationships/hyperlink" Target="https://www.diodes.com/part/view/SDM4A40EP3" TargetMode="External"/><Relationship Id="rId_hyperlink_1088" Type="http://schemas.openxmlformats.org/officeDocument/2006/relationships/hyperlink" Target="https://www.diodes.com/assets/Datasheets/SDM4A40EP3.pdf" TargetMode="External"/><Relationship Id="rId_hyperlink_1089" Type="http://schemas.openxmlformats.org/officeDocument/2006/relationships/hyperlink" Target="https://www.diodes.com/part/view/SDM5U45EP3" TargetMode="External"/><Relationship Id="rId_hyperlink_1090" Type="http://schemas.openxmlformats.org/officeDocument/2006/relationships/hyperlink" Target="https://www.diodes.com/assets/Datasheets/SDM5U45EP3.pdf" TargetMode="External"/><Relationship Id="rId_hyperlink_1091" Type="http://schemas.openxmlformats.org/officeDocument/2006/relationships/hyperlink" Target="https://www.diodes.com/part/view/SDT05U30CP3" TargetMode="External"/><Relationship Id="rId_hyperlink_1092" Type="http://schemas.openxmlformats.org/officeDocument/2006/relationships/hyperlink" Target="https://www.diodes.com/assets/Datasheets/SDT05U30CP3.pdf" TargetMode="External"/><Relationship Id="rId_hyperlink_1093" Type="http://schemas.openxmlformats.org/officeDocument/2006/relationships/hyperlink" Target="https://www.diodes.com/part/view/SDT05U40CP3" TargetMode="External"/><Relationship Id="rId_hyperlink_1094" Type="http://schemas.openxmlformats.org/officeDocument/2006/relationships/hyperlink" Target="https://www.diodes.com/assets/Datasheets/SDT05U40CP3.pdf" TargetMode="External"/><Relationship Id="rId_hyperlink_1095" Type="http://schemas.openxmlformats.org/officeDocument/2006/relationships/hyperlink" Target="https://www.diodes.com/part/view/SDT10100CT" TargetMode="External"/><Relationship Id="rId_hyperlink_1096" Type="http://schemas.openxmlformats.org/officeDocument/2006/relationships/hyperlink" Target="https://www.diodes.com/assets/Datasheets/SDT10100CT-SDT10100CTFP.pdf" TargetMode="External"/><Relationship Id="rId_hyperlink_1097" Type="http://schemas.openxmlformats.org/officeDocument/2006/relationships/hyperlink" Target="https://www.diodes.com/part/view/SDT10100CTFP" TargetMode="External"/><Relationship Id="rId_hyperlink_1098" Type="http://schemas.openxmlformats.org/officeDocument/2006/relationships/hyperlink" Target="https://www.diodes.com/assets/Datasheets/SDT10100CT-SDT10100CTFP.pdf" TargetMode="External"/><Relationship Id="rId_hyperlink_1099" Type="http://schemas.openxmlformats.org/officeDocument/2006/relationships/hyperlink" Target="https://www.diodes.com/part/view/SDT10100P5" TargetMode="External"/><Relationship Id="rId_hyperlink_1100" Type="http://schemas.openxmlformats.org/officeDocument/2006/relationships/hyperlink" Target="https://www.diodes.com/assets/Datasheets/SDT10100P5.pdf" TargetMode="External"/><Relationship Id="rId_hyperlink_1101" Type="http://schemas.openxmlformats.org/officeDocument/2006/relationships/hyperlink" Target="https://www.diodes.com/part/view/SDT10150GCT" TargetMode="External"/><Relationship Id="rId_hyperlink_1102" Type="http://schemas.openxmlformats.org/officeDocument/2006/relationships/hyperlink" Target="https://www.diodes.com/assets/Datasheets/SDT10150GCT_SDT10150GCTSP.pdf" TargetMode="External"/><Relationship Id="rId_hyperlink_1103" Type="http://schemas.openxmlformats.org/officeDocument/2006/relationships/hyperlink" Target="https://www.diodes.com/part/view/SDT10150GCTSP" TargetMode="External"/><Relationship Id="rId_hyperlink_1104" Type="http://schemas.openxmlformats.org/officeDocument/2006/relationships/hyperlink" Target="https://www.diodes.com/assets/Datasheets/SDT10150GCT_SDT10150GCTSP.pdf" TargetMode="External"/><Relationship Id="rId_hyperlink_1105" Type="http://schemas.openxmlformats.org/officeDocument/2006/relationships/hyperlink" Target="https://www.diodes.com/part/view/SDT10A100CT" TargetMode="External"/><Relationship Id="rId_hyperlink_1106" Type="http://schemas.openxmlformats.org/officeDocument/2006/relationships/hyperlink" Target="https://www.diodes.com/assets/Datasheets/SDT10A100CT-SDT10A100CTFP.pdf" TargetMode="External"/><Relationship Id="rId_hyperlink_1107" Type="http://schemas.openxmlformats.org/officeDocument/2006/relationships/hyperlink" Target="https://www.diodes.com/part/view/SDT10A100CTFP" TargetMode="External"/><Relationship Id="rId_hyperlink_1108" Type="http://schemas.openxmlformats.org/officeDocument/2006/relationships/hyperlink" Target="https://www.diodes.com/assets/Datasheets/SDT10A100CT-SDT10A100CTFP.pdf" TargetMode="External"/><Relationship Id="rId_hyperlink_1109" Type="http://schemas.openxmlformats.org/officeDocument/2006/relationships/hyperlink" Target="https://www.diodes.com/part/view/SDT10A100P5" TargetMode="External"/><Relationship Id="rId_hyperlink_1110" Type="http://schemas.openxmlformats.org/officeDocument/2006/relationships/hyperlink" Target="https://www.diodes.com/assets/Datasheets/SDT10A100P5.pdf" TargetMode="External"/><Relationship Id="rId_hyperlink_1111" Type="http://schemas.openxmlformats.org/officeDocument/2006/relationships/hyperlink" Target="https://www.diodes.com/part/view/SDT10A45P5" TargetMode="External"/><Relationship Id="rId_hyperlink_1112" Type="http://schemas.openxmlformats.org/officeDocument/2006/relationships/hyperlink" Target="https://www.diodes.com/assets/Datasheets/SDT10A45P5.pdf" TargetMode="External"/><Relationship Id="rId_hyperlink_1113" Type="http://schemas.openxmlformats.org/officeDocument/2006/relationships/hyperlink" Target="https://www.diodes.com/part/view/SDT10A60VCT" TargetMode="External"/><Relationship Id="rId_hyperlink_1114" Type="http://schemas.openxmlformats.org/officeDocument/2006/relationships/hyperlink" Target="https://www.diodes.com/assets/Datasheets/SDT10A60VCT-SDT10A60VCTFP.pdf" TargetMode="External"/><Relationship Id="rId_hyperlink_1115" Type="http://schemas.openxmlformats.org/officeDocument/2006/relationships/hyperlink" Target="https://www.diodes.com/part/view/SDT10A60VCTFP" TargetMode="External"/><Relationship Id="rId_hyperlink_1116" Type="http://schemas.openxmlformats.org/officeDocument/2006/relationships/hyperlink" Target="https://www.diodes.com/assets/Datasheets/SDT10A60VCT-SDT10A60VCTFP.pdf" TargetMode="External"/><Relationship Id="rId_hyperlink_1117" Type="http://schemas.openxmlformats.org/officeDocument/2006/relationships/hyperlink" Target="https://www.diodes.com/part/view/SDT10H50P5" TargetMode="External"/><Relationship Id="rId_hyperlink_1118" Type="http://schemas.openxmlformats.org/officeDocument/2006/relationships/hyperlink" Target="https://www.diodes.com/assets/Datasheets/SDT10H50P5.pdf" TargetMode="External"/><Relationship Id="rId_hyperlink_1119" Type="http://schemas.openxmlformats.org/officeDocument/2006/relationships/hyperlink" Target="https://www.diodes.com/part/view/SDT12A120P5" TargetMode="External"/><Relationship Id="rId_hyperlink_1120" Type="http://schemas.openxmlformats.org/officeDocument/2006/relationships/hyperlink" Target="https://www.diodes.com/assets/Datasheets/SDT12A120P5.pdf" TargetMode="External"/><Relationship Id="rId_hyperlink_1121" Type="http://schemas.openxmlformats.org/officeDocument/2006/relationships/hyperlink" Target="https://www.diodes.com/part/view/SDT15150VP5" TargetMode="External"/><Relationship Id="rId_hyperlink_1122" Type="http://schemas.openxmlformats.org/officeDocument/2006/relationships/hyperlink" Target="https://www.diodes.com/assets/Datasheets/SDT15150VP5.pdf" TargetMode="External"/><Relationship Id="rId_hyperlink_1123" Type="http://schemas.openxmlformats.org/officeDocument/2006/relationships/hyperlink" Target="https://www.diodes.com/part/view/SDT15H100P5" TargetMode="External"/><Relationship Id="rId_hyperlink_1124" Type="http://schemas.openxmlformats.org/officeDocument/2006/relationships/hyperlink" Target="https://www.diodes.com/assets/Datasheets/SDT15H100P5.pdf" TargetMode="External"/><Relationship Id="rId_hyperlink_1125" Type="http://schemas.openxmlformats.org/officeDocument/2006/relationships/hyperlink" Target="https://www.diodes.com/part/view/SDT15H50P5" TargetMode="External"/><Relationship Id="rId_hyperlink_1126" Type="http://schemas.openxmlformats.org/officeDocument/2006/relationships/hyperlink" Target="https://www.diodes.com/assets/Datasheets/SDT15H50P5.pdf" TargetMode="External"/><Relationship Id="rId_hyperlink_1127" Type="http://schemas.openxmlformats.org/officeDocument/2006/relationships/hyperlink" Target="https://www.diodes.com/part/view/SDT20100CT" TargetMode="External"/><Relationship Id="rId_hyperlink_1128" Type="http://schemas.openxmlformats.org/officeDocument/2006/relationships/hyperlink" Target="https://www.diodes.com/assets/Datasheets/SDT20100CT-SDT20100CTFP.pdf" TargetMode="External"/><Relationship Id="rId_hyperlink_1129" Type="http://schemas.openxmlformats.org/officeDocument/2006/relationships/hyperlink" Target="https://www.diodes.com/part/view/SDT20100CTB" TargetMode="External"/><Relationship Id="rId_hyperlink_1130" Type="http://schemas.openxmlformats.org/officeDocument/2006/relationships/hyperlink" Target="https://www.diodes.com/assets/Datasheets/SDT20100CTB.pdf" TargetMode="External"/><Relationship Id="rId_hyperlink_1131" Type="http://schemas.openxmlformats.org/officeDocument/2006/relationships/hyperlink" Target="https://www.diodes.com/part/view/SDT20100CTFP" TargetMode="External"/><Relationship Id="rId_hyperlink_1132" Type="http://schemas.openxmlformats.org/officeDocument/2006/relationships/hyperlink" Target="https://www.diodes.com/assets/Datasheets/SDT20100CT-SDT20100CTFP.pdf" TargetMode="External"/><Relationship Id="rId_hyperlink_1133" Type="http://schemas.openxmlformats.org/officeDocument/2006/relationships/hyperlink" Target="https://www.diodes.com/part/view/SDT20100GCT" TargetMode="External"/><Relationship Id="rId_hyperlink_1134" Type="http://schemas.openxmlformats.org/officeDocument/2006/relationships/hyperlink" Target="https://www.diodes.com/assets/Datasheets/SDT20100GCT_SDT20100GCTFP.pdf" TargetMode="External"/><Relationship Id="rId_hyperlink_1135" Type="http://schemas.openxmlformats.org/officeDocument/2006/relationships/hyperlink" Target="https://www.diodes.com/part/view/SDT20100GCTFP" TargetMode="External"/><Relationship Id="rId_hyperlink_1136" Type="http://schemas.openxmlformats.org/officeDocument/2006/relationships/hyperlink" Target="https://www.diodes.com/assets/Datasheets/SDT20100GCT_SDT20100GCTFP.pdf" TargetMode="External"/><Relationship Id="rId_hyperlink_1137" Type="http://schemas.openxmlformats.org/officeDocument/2006/relationships/hyperlink" Target="https://www.diodes.com/part/view/SDT20120CT" TargetMode="External"/><Relationship Id="rId_hyperlink_1138" Type="http://schemas.openxmlformats.org/officeDocument/2006/relationships/hyperlink" Target="https://www.diodes.com/assets/Datasheets/SDT20120CT-SDT20120CTFP.pdf" TargetMode="External"/><Relationship Id="rId_hyperlink_1139" Type="http://schemas.openxmlformats.org/officeDocument/2006/relationships/hyperlink" Target="https://www.diodes.com/part/view/SDT20120CTFP" TargetMode="External"/><Relationship Id="rId_hyperlink_1140" Type="http://schemas.openxmlformats.org/officeDocument/2006/relationships/hyperlink" Target="https://www.diodes.com/assets/Datasheets/SDT20120CT-SDT20120CTFP.pdf" TargetMode="External"/><Relationship Id="rId_hyperlink_1141" Type="http://schemas.openxmlformats.org/officeDocument/2006/relationships/hyperlink" Target="https://www.diodes.com/part/view/SDT20120GCT" TargetMode="External"/><Relationship Id="rId_hyperlink_1142" Type="http://schemas.openxmlformats.org/officeDocument/2006/relationships/hyperlink" Target="https://www.diodes.com/assets/Datasheets/SDT20120GCT_SDT20120GCTFP.pdf" TargetMode="External"/><Relationship Id="rId_hyperlink_1143" Type="http://schemas.openxmlformats.org/officeDocument/2006/relationships/hyperlink" Target="https://www.diodes.com/part/view/SDT20120GCTFP" TargetMode="External"/><Relationship Id="rId_hyperlink_1144" Type="http://schemas.openxmlformats.org/officeDocument/2006/relationships/hyperlink" Target="https://www.diodes.com/assets/Datasheets/SDT20120GCT_SDT20120GCTFP.pdf" TargetMode="External"/><Relationship Id="rId_hyperlink_1145" Type="http://schemas.openxmlformats.org/officeDocument/2006/relationships/hyperlink" Target="https://www.diodes.com/part/view/SDT20150GCT" TargetMode="External"/><Relationship Id="rId_hyperlink_1146" Type="http://schemas.openxmlformats.org/officeDocument/2006/relationships/hyperlink" Target="https://www.diodes.com/assets/Datasheets/SDT20150GCT_SDT20150GCTSP.pdf" TargetMode="External"/><Relationship Id="rId_hyperlink_1147" Type="http://schemas.openxmlformats.org/officeDocument/2006/relationships/hyperlink" Target="https://www.diodes.com/part/view/SDT20150GCTSP" TargetMode="External"/><Relationship Id="rId_hyperlink_1148" Type="http://schemas.openxmlformats.org/officeDocument/2006/relationships/hyperlink" Target="https://www.diodes.com/assets/Datasheets/SDT20150GCT_SDT20150GCTSP.pdf" TargetMode="External"/><Relationship Id="rId_hyperlink_1149" Type="http://schemas.openxmlformats.org/officeDocument/2006/relationships/hyperlink" Target="https://www.diodes.com/part/view/SDT2060VCT" TargetMode="External"/><Relationship Id="rId_hyperlink_1150" Type="http://schemas.openxmlformats.org/officeDocument/2006/relationships/hyperlink" Target="https://www.diodes.com/assets/Datasheets/SDT2060VCT_SDT2060VCTFP.pdf" TargetMode="External"/><Relationship Id="rId_hyperlink_1151" Type="http://schemas.openxmlformats.org/officeDocument/2006/relationships/hyperlink" Target="https://www.diodes.com/part/view/SDT2060VCTFP" TargetMode="External"/><Relationship Id="rId_hyperlink_1152" Type="http://schemas.openxmlformats.org/officeDocument/2006/relationships/hyperlink" Target="https://www.diodes.com/assets/Datasheets/SDT2060VCT_SDT2060VCTFP.pdf" TargetMode="External"/><Relationship Id="rId_hyperlink_1153" Type="http://schemas.openxmlformats.org/officeDocument/2006/relationships/hyperlink" Target="https://www.diodes.com/part/view/SDT20A100CT" TargetMode="External"/><Relationship Id="rId_hyperlink_1154" Type="http://schemas.openxmlformats.org/officeDocument/2006/relationships/hyperlink" Target="https://www.diodes.com/assets/Datasheets/SDT20A100CT-SDT20A100CTFP.pdf" TargetMode="External"/><Relationship Id="rId_hyperlink_1155" Type="http://schemas.openxmlformats.org/officeDocument/2006/relationships/hyperlink" Target="https://www.diodes.com/part/view/SDT20A100CTFP" TargetMode="External"/><Relationship Id="rId_hyperlink_1156" Type="http://schemas.openxmlformats.org/officeDocument/2006/relationships/hyperlink" Target="https://www.diodes.com/assets/Datasheets/SDT20A100CT-SDT20A100CTFP.pdf" TargetMode="External"/><Relationship Id="rId_hyperlink_1157" Type="http://schemas.openxmlformats.org/officeDocument/2006/relationships/hyperlink" Target="https://www.diodes.com/part/view/SDT20A120CT" TargetMode="External"/><Relationship Id="rId_hyperlink_1158" Type="http://schemas.openxmlformats.org/officeDocument/2006/relationships/hyperlink" Target="https://www.diodes.com/assets/Datasheets/SDT20A120CT-SDT20A120CTFP.pdf" TargetMode="External"/><Relationship Id="rId_hyperlink_1159" Type="http://schemas.openxmlformats.org/officeDocument/2006/relationships/hyperlink" Target="https://www.diodes.com/part/view/SDT20A120CTFP" TargetMode="External"/><Relationship Id="rId_hyperlink_1160" Type="http://schemas.openxmlformats.org/officeDocument/2006/relationships/hyperlink" Target="https://www.diodes.com/assets/Datasheets/SDT20A120CT-SDT20A120CTFP.pdf" TargetMode="External"/><Relationship Id="rId_hyperlink_1161" Type="http://schemas.openxmlformats.org/officeDocument/2006/relationships/hyperlink" Target="https://www.diodes.com/part/view/SDT20A60VCT" TargetMode="External"/><Relationship Id="rId_hyperlink_1162" Type="http://schemas.openxmlformats.org/officeDocument/2006/relationships/hyperlink" Target="https://www.diodes.com/assets/Datasheets/SDT20A60VCT-SDT20A60VCTFP.pdf" TargetMode="External"/><Relationship Id="rId_hyperlink_1163" Type="http://schemas.openxmlformats.org/officeDocument/2006/relationships/hyperlink" Target="https://www.diodes.com/part/view/SDT20A60VCTFP" TargetMode="External"/><Relationship Id="rId_hyperlink_1164" Type="http://schemas.openxmlformats.org/officeDocument/2006/relationships/hyperlink" Target="https://www.diodes.com/assets/Datasheets/SDT20A60VCT-SDT20A60VCTFP.pdf" TargetMode="External"/><Relationship Id="rId_hyperlink_1165" Type="http://schemas.openxmlformats.org/officeDocument/2006/relationships/hyperlink" Target="https://www.diodes.com/part/view/SDT20B100CT" TargetMode="External"/><Relationship Id="rId_hyperlink_1166" Type="http://schemas.openxmlformats.org/officeDocument/2006/relationships/hyperlink" Target="https://www.diodes.com/assets/Datasheets/SDT20B100CT-SDT20B100CTFP.pdf" TargetMode="External"/><Relationship Id="rId_hyperlink_1167" Type="http://schemas.openxmlformats.org/officeDocument/2006/relationships/hyperlink" Target="https://www.diodes.com/part/view/SDT20B100CTFP" TargetMode="External"/><Relationship Id="rId_hyperlink_1168" Type="http://schemas.openxmlformats.org/officeDocument/2006/relationships/hyperlink" Target="https://www.diodes.com/assets/Datasheets/SDT20B100CT-SDT20B100CTFP.pdf" TargetMode="External"/><Relationship Id="rId_hyperlink_1169" Type="http://schemas.openxmlformats.org/officeDocument/2006/relationships/hyperlink" Target="https://www.diodes.com/part/view/SDT20B100D1" TargetMode="External"/><Relationship Id="rId_hyperlink_1170" Type="http://schemas.openxmlformats.org/officeDocument/2006/relationships/hyperlink" Target="https://www.diodes.com/assets/Datasheets/SDT20B100D1.pdf" TargetMode="External"/><Relationship Id="rId_hyperlink_1171" Type="http://schemas.openxmlformats.org/officeDocument/2006/relationships/hyperlink" Target="https://www.diodes.com/part/view/SDT20B45VCT" TargetMode="External"/><Relationship Id="rId_hyperlink_1172" Type="http://schemas.openxmlformats.org/officeDocument/2006/relationships/hyperlink" Target="https://www.diodes.com/assets/Datasheets/SDT20B45VCT.pdf" TargetMode="External"/><Relationship Id="rId_hyperlink_1173" Type="http://schemas.openxmlformats.org/officeDocument/2006/relationships/hyperlink" Target="https://www.diodes.com/part/view/SDT20B60VCT" TargetMode="External"/><Relationship Id="rId_hyperlink_1174" Type="http://schemas.openxmlformats.org/officeDocument/2006/relationships/hyperlink" Target="https://www.diodes.com/assets/Datasheets/SDT20B60VCT-SDT20B60VCTFP.pdf" TargetMode="External"/><Relationship Id="rId_hyperlink_1175" Type="http://schemas.openxmlformats.org/officeDocument/2006/relationships/hyperlink" Target="https://www.diodes.com/part/view/SDT20B60VCTFP" TargetMode="External"/><Relationship Id="rId_hyperlink_1176" Type="http://schemas.openxmlformats.org/officeDocument/2006/relationships/hyperlink" Target="https://www.diodes.com/assets/Datasheets/SDT20B60VCT-SDT20B60VCTFP.pdf" TargetMode="External"/><Relationship Id="rId_hyperlink_1177" Type="http://schemas.openxmlformats.org/officeDocument/2006/relationships/hyperlink" Target="https://www.diodes.com/part/view/SDT2L40CP3" TargetMode="External"/><Relationship Id="rId_hyperlink_1178" Type="http://schemas.openxmlformats.org/officeDocument/2006/relationships/hyperlink" Target="https://www.diodes.com/assets/Datasheets/SDT2L40CP3.pdf" TargetMode="External"/><Relationship Id="rId_hyperlink_1179" Type="http://schemas.openxmlformats.org/officeDocument/2006/relationships/hyperlink" Target="https://www.diodes.com/part/view/SDT2U30CP3" TargetMode="External"/><Relationship Id="rId_hyperlink_1180" Type="http://schemas.openxmlformats.org/officeDocument/2006/relationships/hyperlink" Target="https://www.diodes.com/assets/Datasheets/SDT2U30CP3.pdf" TargetMode="External"/><Relationship Id="rId_hyperlink_1181" Type="http://schemas.openxmlformats.org/officeDocument/2006/relationships/hyperlink" Target="https://www.diodes.com/part/view/SDT2U40CP3" TargetMode="External"/><Relationship Id="rId_hyperlink_1182" Type="http://schemas.openxmlformats.org/officeDocument/2006/relationships/hyperlink" Target="https://www.diodes.com/assets/Datasheets/SDT2U40CP3.pdf" TargetMode="External"/><Relationship Id="rId_hyperlink_1183" Type="http://schemas.openxmlformats.org/officeDocument/2006/relationships/hyperlink" Target="https://www.diodes.com/part/view/SDT2U60CP3" TargetMode="External"/><Relationship Id="rId_hyperlink_1184" Type="http://schemas.openxmlformats.org/officeDocument/2006/relationships/hyperlink" Target="https://www.diodes.com/assets/Datasheets/SDT2U60CP3.pdf" TargetMode="External"/><Relationship Id="rId_hyperlink_1185" Type="http://schemas.openxmlformats.org/officeDocument/2006/relationships/hyperlink" Target="https://www.diodes.com/part/view/SDT30100CT" TargetMode="External"/><Relationship Id="rId_hyperlink_1186" Type="http://schemas.openxmlformats.org/officeDocument/2006/relationships/hyperlink" Target="https://www.diodes.com/assets/Datasheets/SDT30100CT-SDT30100CTFP.pdf" TargetMode="External"/><Relationship Id="rId_hyperlink_1187" Type="http://schemas.openxmlformats.org/officeDocument/2006/relationships/hyperlink" Target="https://www.diodes.com/part/view/SDT30100CTFP" TargetMode="External"/><Relationship Id="rId_hyperlink_1188" Type="http://schemas.openxmlformats.org/officeDocument/2006/relationships/hyperlink" Target="https://www.diodes.com/assets/Datasheets/SDT30100CT-SDT30100CTFP.pdf" TargetMode="External"/><Relationship Id="rId_hyperlink_1189" Type="http://schemas.openxmlformats.org/officeDocument/2006/relationships/hyperlink" Target="https://www.diodes.com/part/view/SDT30100GCT" TargetMode="External"/><Relationship Id="rId_hyperlink_1190" Type="http://schemas.openxmlformats.org/officeDocument/2006/relationships/hyperlink" Target="https://www.diodes.com/assets/Datasheets/SDT30100GCT_SDT30100GCTFP.pdf" TargetMode="External"/><Relationship Id="rId_hyperlink_1191" Type="http://schemas.openxmlformats.org/officeDocument/2006/relationships/hyperlink" Target="https://www.diodes.com/part/view/SDT30100GCTFP" TargetMode="External"/><Relationship Id="rId_hyperlink_1192" Type="http://schemas.openxmlformats.org/officeDocument/2006/relationships/hyperlink" Target="https://www.diodes.com/assets/Datasheets/SDT30100GCT_SDT30100GCTFP.pdf" TargetMode="External"/><Relationship Id="rId_hyperlink_1193" Type="http://schemas.openxmlformats.org/officeDocument/2006/relationships/hyperlink" Target="https://www.diodes.com/part/view/SDT30120CT" TargetMode="External"/><Relationship Id="rId_hyperlink_1194" Type="http://schemas.openxmlformats.org/officeDocument/2006/relationships/hyperlink" Target="https://www.diodes.com/assets/Datasheets/SDT30120CT-SDT30120CTFP.pdf" TargetMode="External"/><Relationship Id="rId_hyperlink_1195" Type="http://schemas.openxmlformats.org/officeDocument/2006/relationships/hyperlink" Target="https://www.diodes.com/part/view/SDT30150GCT" TargetMode="External"/><Relationship Id="rId_hyperlink_1196" Type="http://schemas.openxmlformats.org/officeDocument/2006/relationships/hyperlink" Target="https://www.diodes.com/assets/Datasheets/SDT30150GCT_SDT30150GCTSP.pdf" TargetMode="External"/><Relationship Id="rId_hyperlink_1197" Type="http://schemas.openxmlformats.org/officeDocument/2006/relationships/hyperlink" Target="https://www.diodes.com/part/view/SDT30150GCTSP" TargetMode="External"/><Relationship Id="rId_hyperlink_1198" Type="http://schemas.openxmlformats.org/officeDocument/2006/relationships/hyperlink" Target="https://www.diodes.com/assets/Datasheets/SDT30150GCT_SDT30150GCTSP.pdf" TargetMode="External"/><Relationship Id="rId_hyperlink_1199" Type="http://schemas.openxmlformats.org/officeDocument/2006/relationships/hyperlink" Target="https://www.diodes.com/part/view/SDT3045VCT" TargetMode="External"/><Relationship Id="rId_hyperlink_1200" Type="http://schemas.openxmlformats.org/officeDocument/2006/relationships/hyperlink" Target="https://www.diodes.com/assets/Datasheets/SDT3045VCT.pdf" TargetMode="External"/><Relationship Id="rId_hyperlink_1201" Type="http://schemas.openxmlformats.org/officeDocument/2006/relationships/hyperlink" Target="https://www.diodes.com/part/view/SDT3060VCT" TargetMode="External"/><Relationship Id="rId_hyperlink_1202" Type="http://schemas.openxmlformats.org/officeDocument/2006/relationships/hyperlink" Target="https://www.diodes.com/assets/Datasheets/SDT3060VCT-SDT3060VCTFP.pdf" TargetMode="External"/><Relationship Id="rId_hyperlink_1203" Type="http://schemas.openxmlformats.org/officeDocument/2006/relationships/hyperlink" Target="https://www.diodes.com/part/view/SDT3060VCTFP" TargetMode="External"/><Relationship Id="rId_hyperlink_1204" Type="http://schemas.openxmlformats.org/officeDocument/2006/relationships/hyperlink" Target="https://www.diodes.com/assets/Datasheets/SDT3060VCT-SDT3060VCTFP.pdf" TargetMode="External"/><Relationship Id="rId_hyperlink_1205" Type="http://schemas.openxmlformats.org/officeDocument/2006/relationships/hyperlink" Target="https://www.diodes.com/part/view/SDT30A100CT" TargetMode="External"/><Relationship Id="rId_hyperlink_1206" Type="http://schemas.openxmlformats.org/officeDocument/2006/relationships/hyperlink" Target="https://www.diodes.com/assets/Datasheets/SDT30A100CT-SDT30A100CTFP.pdf" TargetMode="External"/><Relationship Id="rId_hyperlink_1207" Type="http://schemas.openxmlformats.org/officeDocument/2006/relationships/hyperlink" Target="https://www.diodes.com/part/view/SDT30A100CTFP" TargetMode="External"/><Relationship Id="rId_hyperlink_1208" Type="http://schemas.openxmlformats.org/officeDocument/2006/relationships/hyperlink" Target="https://www.diodes.com/assets/Datasheets/SDT30A100CT-SDT30A100CTFP.pdf" TargetMode="External"/><Relationship Id="rId_hyperlink_1209" Type="http://schemas.openxmlformats.org/officeDocument/2006/relationships/hyperlink" Target="https://www.diodes.com/part/view/SDT30A120CT" TargetMode="External"/><Relationship Id="rId_hyperlink_1210" Type="http://schemas.openxmlformats.org/officeDocument/2006/relationships/hyperlink" Target="https://www.diodes.com/assets/Datasheets/SDT30A120CT-SDT30A120CTFP.pdf" TargetMode="External"/><Relationship Id="rId_hyperlink_1211" Type="http://schemas.openxmlformats.org/officeDocument/2006/relationships/hyperlink" Target="https://www.diodes.com/part/view/SDT30A120CTFP" TargetMode="External"/><Relationship Id="rId_hyperlink_1212" Type="http://schemas.openxmlformats.org/officeDocument/2006/relationships/hyperlink" Target="https://www.diodes.com/assets/Datasheets/SDT30A120CT-SDT30A120CTFP.pdf" TargetMode="External"/><Relationship Id="rId_hyperlink_1213" Type="http://schemas.openxmlformats.org/officeDocument/2006/relationships/hyperlink" Target="https://www.diodes.com/part/view/SDT30B100D1" TargetMode="External"/><Relationship Id="rId_hyperlink_1214" Type="http://schemas.openxmlformats.org/officeDocument/2006/relationships/hyperlink" Target="https://www.diodes.com/assets/Datasheets/SDT30B100D1.pdf" TargetMode="External"/><Relationship Id="rId_hyperlink_1215" Type="http://schemas.openxmlformats.org/officeDocument/2006/relationships/hyperlink" Target="https://www.diodes.com/part/view/SDT30B45VCT" TargetMode="External"/><Relationship Id="rId_hyperlink_1216" Type="http://schemas.openxmlformats.org/officeDocument/2006/relationships/hyperlink" Target="https://www.diodes.com/assets/Datasheets/SDT30B45VCT.pdf" TargetMode="External"/><Relationship Id="rId_hyperlink_1217" Type="http://schemas.openxmlformats.org/officeDocument/2006/relationships/hyperlink" Target="https://www.diodes.com/part/view/SDT3A40SAFS" TargetMode="External"/><Relationship Id="rId_hyperlink_1218" Type="http://schemas.openxmlformats.org/officeDocument/2006/relationships/hyperlink" Target="https://www.diodes.com/assets/Datasheets/SDT3A40SAFS.pdf" TargetMode="External"/><Relationship Id="rId_hyperlink_1219" Type="http://schemas.openxmlformats.org/officeDocument/2006/relationships/hyperlink" Target="https://www.diodes.com/part/view/SDT3A45SA" TargetMode="External"/><Relationship Id="rId_hyperlink_1220" Type="http://schemas.openxmlformats.org/officeDocument/2006/relationships/hyperlink" Target="https://www.diodes.com/assets/Datasheets/SDT3A45SA.pdf" TargetMode="External"/><Relationship Id="rId_hyperlink_1221" Type="http://schemas.openxmlformats.org/officeDocument/2006/relationships/hyperlink" Target="https://www.diodes.com/part/view/SDT3A45SAF" TargetMode="External"/><Relationship Id="rId_hyperlink_1222" Type="http://schemas.openxmlformats.org/officeDocument/2006/relationships/hyperlink" Target="https://www.diodes.com/assets/Datasheets/SDT3A45SAF.pdf" TargetMode="External"/><Relationship Id="rId_hyperlink_1223" Type="http://schemas.openxmlformats.org/officeDocument/2006/relationships/hyperlink" Target="https://www.diodes.com/part/view/SDT3U40P1" TargetMode="External"/><Relationship Id="rId_hyperlink_1224" Type="http://schemas.openxmlformats.org/officeDocument/2006/relationships/hyperlink" Target="https://www.diodes.com/assets/Datasheets/SDT3U40P1.pdf" TargetMode="External"/><Relationship Id="rId_hyperlink_1225" Type="http://schemas.openxmlformats.org/officeDocument/2006/relationships/hyperlink" Target="https://www.diodes.com/part/view/SDT40100CT" TargetMode="External"/><Relationship Id="rId_hyperlink_1226" Type="http://schemas.openxmlformats.org/officeDocument/2006/relationships/hyperlink" Target="https://www.diodes.com/assets/Datasheets/SDT40100CT_SDT40100CTFP.pdf" TargetMode="External"/><Relationship Id="rId_hyperlink_1227" Type="http://schemas.openxmlformats.org/officeDocument/2006/relationships/hyperlink" Target="https://www.diodes.com/part/view/SDT40100CTFP" TargetMode="External"/><Relationship Id="rId_hyperlink_1228" Type="http://schemas.openxmlformats.org/officeDocument/2006/relationships/hyperlink" Target="https://www.diodes.com/assets/Datasheets/SDT40100CT_SDT40100CTFP.pdf" TargetMode="External"/><Relationship Id="rId_hyperlink_1229" Type="http://schemas.openxmlformats.org/officeDocument/2006/relationships/hyperlink" Target="https://www.diodes.com/part/view/SDT40120CT" TargetMode="External"/><Relationship Id="rId_hyperlink_1230" Type="http://schemas.openxmlformats.org/officeDocument/2006/relationships/hyperlink" Target="https://www.diodes.com/assets/Datasheets/SDT40120CT-SDT40120CTFP.pdf" TargetMode="External"/><Relationship Id="rId_hyperlink_1231" Type="http://schemas.openxmlformats.org/officeDocument/2006/relationships/hyperlink" Target="https://www.diodes.com/part/view/SDT40120CTFP" TargetMode="External"/><Relationship Id="rId_hyperlink_1232" Type="http://schemas.openxmlformats.org/officeDocument/2006/relationships/hyperlink" Target="https://www.diodes.com/assets/Datasheets/SDT40120CT-SDT40120CTFP.pdf" TargetMode="External"/><Relationship Id="rId_hyperlink_1233" Type="http://schemas.openxmlformats.org/officeDocument/2006/relationships/hyperlink" Target="https://www.diodes.com/part/view/SDT40150VCT" TargetMode="External"/><Relationship Id="rId_hyperlink_1234" Type="http://schemas.openxmlformats.org/officeDocument/2006/relationships/hyperlink" Target="https://www.diodes.com/assets/Datasheets/SDT40150VCT_SDT40150VCTFP.pdf" TargetMode="External"/><Relationship Id="rId_hyperlink_1235" Type="http://schemas.openxmlformats.org/officeDocument/2006/relationships/hyperlink" Target="https://www.diodes.com/part/view/SDT40150VCTFP" TargetMode="External"/><Relationship Id="rId_hyperlink_1236" Type="http://schemas.openxmlformats.org/officeDocument/2006/relationships/hyperlink" Target="https://www.diodes.com/assets/Datasheets/SDT40150VCT_SDT40150VCTFP.pdf" TargetMode="External"/><Relationship Id="rId_hyperlink_1237" Type="http://schemas.openxmlformats.org/officeDocument/2006/relationships/hyperlink" Target="https://www.diodes.com/part/view/SDT40A100CT" TargetMode="External"/><Relationship Id="rId_hyperlink_1238" Type="http://schemas.openxmlformats.org/officeDocument/2006/relationships/hyperlink" Target="https://www.diodes.com/assets/Datasheets/SDT40A100CT-SDT40A100CTFP.pdf" TargetMode="External"/><Relationship Id="rId_hyperlink_1239" Type="http://schemas.openxmlformats.org/officeDocument/2006/relationships/hyperlink" Target="https://www.diodes.com/part/view/SDT40A100CTFP" TargetMode="External"/><Relationship Id="rId_hyperlink_1240" Type="http://schemas.openxmlformats.org/officeDocument/2006/relationships/hyperlink" Target="https://www.diodes.com/assets/Datasheets/SDT40A100CT-SDT40A100CTFP.pdf" TargetMode="External"/><Relationship Id="rId_hyperlink_1241" Type="http://schemas.openxmlformats.org/officeDocument/2006/relationships/hyperlink" Target="https://www.diodes.com/part/view/SDT40A120CT" TargetMode="External"/><Relationship Id="rId_hyperlink_1242" Type="http://schemas.openxmlformats.org/officeDocument/2006/relationships/hyperlink" Target="https://www.diodes.com/assets/Datasheets/SDT40A120CT-SDT40A120CTFP.pdf" TargetMode="External"/><Relationship Id="rId_hyperlink_1243" Type="http://schemas.openxmlformats.org/officeDocument/2006/relationships/hyperlink" Target="https://www.diodes.com/part/view/SDT40A120CTFP" TargetMode="External"/><Relationship Id="rId_hyperlink_1244" Type="http://schemas.openxmlformats.org/officeDocument/2006/relationships/hyperlink" Target="https://www.diodes.com/assets/Datasheets/SDT40A120CT-SDT40A120CTFP.pdf" TargetMode="External"/><Relationship Id="rId_hyperlink_1245" Type="http://schemas.openxmlformats.org/officeDocument/2006/relationships/hyperlink" Target="https://www.diodes.com/part/view/SDT40A60VCT" TargetMode="External"/><Relationship Id="rId_hyperlink_1246" Type="http://schemas.openxmlformats.org/officeDocument/2006/relationships/hyperlink" Target="https://www.diodes.com/assets/Datasheets/SDT40A60VCT-SDT40A60VCTFP.pdf" TargetMode="External"/><Relationship Id="rId_hyperlink_1247" Type="http://schemas.openxmlformats.org/officeDocument/2006/relationships/hyperlink" Target="https://www.diodes.com/part/view/SDT40A60VCTFP" TargetMode="External"/><Relationship Id="rId_hyperlink_1248" Type="http://schemas.openxmlformats.org/officeDocument/2006/relationships/hyperlink" Target="https://www.diodes.com/assets/Datasheets/SDT40A60VCT-SDT40A60VCTFP.pdf" TargetMode="External"/><Relationship Id="rId_hyperlink_1249" Type="http://schemas.openxmlformats.org/officeDocument/2006/relationships/hyperlink" Target="https://www.diodes.com/part/view/SDT40B100ST" TargetMode="External"/><Relationship Id="rId_hyperlink_1250" Type="http://schemas.openxmlformats.org/officeDocument/2006/relationships/hyperlink" Target="https://www.diodes.com/assets/Datasheets/SDT40B100ST.pdf" TargetMode="External"/><Relationship Id="rId_hyperlink_1251" Type="http://schemas.openxmlformats.org/officeDocument/2006/relationships/hyperlink" Target="https://www.diodes.com/part/view/SDT40H100CT" TargetMode="External"/><Relationship Id="rId_hyperlink_1252" Type="http://schemas.openxmlformats.org/officeDocument/2006/relationships/hyperlink" Target="https://www.diodes.com/assets/Datasheets/SDT40H100CT-SDT40H100CTFP.pdf" TargetMode="External"/><Relationship Id="rId_hyperlink_1253" Type="http://schemas.openxmlformats.org/officeDocument/2006/relationships/hyperlink" Target="https://www.diodes.com/part/view/SDT40H100CTB" TargetMode="External"/><Relationship Id="rId_hyperlink_1254" Type="http://schemas.openxmlformats.org/officeDocument/2006/relationships/hyperlink" Target="https://www.diodes.com/assets/Datasheets/SDT40H100CTB.pdf" TargetMode="External"/><Relationship Id="rId_hyperlink_1255" Type="http://schemas.openxmlformats.org/officeDocument/2006/relationships/hyperlink" Target="https://www.diodes.com/part/view/SDT40H100CTFP" TargetMode="External"/><Relationship Id="rId_hyperlink_1256" Type="http://schemas.openxmlformats.org/officeDocument/2006/relationships/hyperlink" Target="https://www.diodes.com/assets/Datasheets/SDT40H100CT-SDT40H100CTFP.pdf" TargetMode="External"/><Relationship Id="rId_hyperlink_1257" Type="http://schemas.openxmlformats.org/officeDocument/2006/relationships/hyperlink" Target="https://www.diodes.com/part/view/SDT40H120CT" TargetMode="External"/><Relationship Id="rId_hyperlink_1258" Type="http://schemas.openxmlformats.org/officeDocument/2006/relationships/hyperlink" Target="https://www.diodes.com/assets/Datasheets/SDT40H120CT-SDT40H120CTFP.pdf" TargetMode="External"/><Relationship Id="rId_hyperlink_1259" Type="http://schemas.openxmlformats.org/officeDocument/2006/relationships/hyperlink" Target="https://www.diodes.com/part/view/SDT40H120CTFP" TargetMode="External"/><Relationship Id="rId_hyperlink_1260" Type="http://schemas.openxmlformats.org/officeDocument/2006/relationships/hyperlink" Target="https://www.diodes.com/assets/Datasheets/SDT40H120CT-SDT40H120CTFP.pdf" TargetMode="External"/><Relationship Id="rId_hyperlink_1261" Type="http://schemas.openxmlformats.org/officeDocument/2006/relationships/hyperlink" Target="https://www.diodes.com/part/view/SDT4U40CP3" TargetMode="External"/><Relationship Id="rId_hyperlink_1262" Type="http://schemas.openxmlformats.org/officeDocument/2006/relationships/hyperlink" Target="https://www.diodes.com/assets/Datasheets/SDT4U40CP3.pdf" TargetMode="External"/><Relationship Id="rId_hyperlink_1263" Type="http://schemas.openxmlformats.org/officeDocument/2006/relationships/hyperlink" Target="https://www.diodes.com/part/view/SDT4U40EP3" TargetMode="External"/><Relationship Id="rId_hyperlink_1264" Type="http://schemas.openxmlformats.org/officeDocument/2006/relationships/hyperlink" Target="https://www.diodes.com/assets/Datasheets/SDT4U40EP3.pdf" TargetMode="External"/><Relationship Id="rId_hyperlink_1265" Type="http://schemas.openxmlformats.org/officeDocument/2006/relationships/hyperlink" Target="https://www.diodes.com/part/view/SDT5100D1" TargetMode="External"/><Relationship Id="rId_hyperlink_1266" Type="http://schemas.openxmlformats.org/officeDocument/2006/relationships/hyperlink" Target="https://www.diodes.com/assets/Datasheets/SDT5100D1.pdf" TargetMode="External"/><Relationship Id="rId_hyperlink_1267" Type="http://schemas.openxmlformats.org/officeDocument/2006/relationships/hyperlink" Target="https://www.diodes.com/part/view/SDT5100LP5" TargetMode="External"/><Relationship Id="rId_hyperlink_1268" Type="http://schemas.openxmlformats.org/officeDocument/2006/relationships/hyperlink" Target="https://www.diodes.com/assets/Datasheets/SDT5100LP5.pdf" TargetMode="External"/><Relationship Id="rId_hyperlink_1269" Type="http://schemas.openxmlformats.org/officeDocument/2006/relationships/hyperlink" Target="https://www.diodes.com/part/view/SDT5A100P5" TargetMode="External"/><Relationship Id="rId_hyperlink_1270" Type="http://schemas.openxmlformats.org/officeDocument/2006/relationships/hyperlink" Target="https://www.diodes.com/assets/Datasheets/SDT5A100P5.pdf" TargetMode="External"/><Relationship Id="rId_hyperlink_1271" Type="http://schemas.openxmlformats.org/officeDocument/2006/relationships/hyperlink" Target="https://www.diodes.com/part/view/SDT5A100SAF" TargetMode="External"/><Relationship Id="rId_hyperlink_1272" Type="http://schemas.openxmlformats.org/officeDocument/2006/relationships/hyperlink" Target="https://www.diodes.com/assets/Datasheets/SDT5A100SAF.pdf" TargetMode="External"/><Relationship Id="rId_hyperlink_1273" Type="http://schemas.openxmlformats.org/officeDocument/2006/relationships/hyperlink" Target="https://www.diodes.com/part/view/SDT5A100SB" TargetMode="External"/><Relationship Id="rId_hyperlink_1274" Type="http://schemas.openxmlformats.org/officeDocument/2006/relationships/hyperlink" Target="https://www.diodes.com/assets/Datasheets/SDT5A100SB.pdf" TargetMode="External"/><Relationship Id="rId_hyperlink_1275" Type="http://schemas.openxmlformats.org/officeDocument/2006/relationships/hyperlink" Target="https://www.diodes.com/part/view/SDT5A50SA" TargetMode="External"/><Relationship Id="rId_hyperlink_1276" Type="http://schemas.openxmlformats.org/officeDocument/2006/relationships/hyperlink" Target="https://www.diodes.com/assets/Datasheets/SDT5A50SA.pdf" TargetMode="External"/><Relationship Id="rId_hyperlink_1277" Type="http://schemas.openxmlformats.org/officeDocument/2006/relationships/hyperlink" Target="https://www.diodes.com/part/view/SDT5A50SAF" TargetMode="External"/><Relationship Id="rId_hyperlink_1278" Type="http://schemas.openxmlformats.org/officeDocument/2006/relationships/hyperlink" Target="https://www.diodes.com/assets/Datasheets/SDT5A50SAF.pdf" TargetMode="External"/><Relationship Id="rId_hyperlink_1279" Type="http://schemas.openxmlformats.org/officeDocument/2006/relationships/hyperlink" Target="https://www.diodes.com/part/view/SDT5A60SA" TargetMode="External"/><Relationship Id="rId_hyperlink_1280" Type="http://schemas.openxmlformats.org/officeDocument/2006/relationships/hyperlink" Target="https://www.diodes.com/assets/Datasheets/SDT5A60SA.pdf" TargetMode="External"/><Relationship Id="rId_hyperlink_1281" Type="http://schemas.openxmlformats.org/officeDocument/2006/relationships/hyperlink" Target="https://www.diodes.com/part/view/SDT5A60SAF" TargetMode="External"/><Relationship Id="rId_hyperlink_1282" Type="http://schemas.openxmlformats.org/officeDocument/2006/relationships/hyperlink" Target="https://www.diodes.com/assets/Datasheets/SDT5A60SAF.pdf" TargetMode="External"/><Relationship Id="rId_hyperlink_1283" Type="http://schemas.openxmlformats.org/officeDocument/2006/relationships/hyperlink" Target="https://www.diodes.com/part/view/SDT5H100LP5" TargetMode="External"/><Relationship Id="rId_hyperlink_1284" Type="http://schemas.openxmlformats.org/officeDocument/2006/relationships/hyperlink" Target="https://www.diodes.com/assets/Datasheets/SDT5H100LP5.pdf" TargetMode="External"/><Relationship Id="rId_hyperlink_1285" Type="http://schemas.openxmlformats.org/officeDocument/2006/relationships/hyperlink" Target="https://www.diodes.com/part/view/SDT5H100P5" TargetMode="External"/><Relationship Id="rId_hyperlink_1286" Type="http://schemas.openxmlformats.org/officeDocument/2006/relationships/hyperlink" Target="https://www.diodes.com/assets/Datasheets/SDT5H100P5.pdf" TargetMode="External"/><Relationship Id="rId_hyperlink_1287" Type="http://schemas.openxmlformats.org/officeDocument/2006/relationships/hyperlink" Target="https://www.diodes.com/part/view/SDT5H100SB" TargetMode="External"/><Relationship Id="rId_hyperlink_1288" Type="http://schemas.openxmlformats.org/officeDocument/2006/relationships/hyperlink" Target="https://www.diodes.com/assets/Datasheets/SDT5H100SB.pdf" TargetMode="External"/><Relationship Id="rId_hyperlink_1289" Type="http://schemas.openxmlformats.org/officeDocument/2006/relationships/hyperlink" Target="https://www.diodes.com/part/view/SDT60100CTB" TargetMode="External"/><Relationship Id="rId_hyperlink_1290" Type="http://schemas.openxmlformats.org/officeDocument/2006/relationships/hyperlink" Target="https://www.diodes.com/assets/Datasheets/SDT60100CTB.pdf" TargetMode="External"/><Relationship Id="rId_hyperlink_1291" Type="http://schemas.openxmlformats.org/officeDocument/2006/relationships/hyperlink" Target="https://www.diodes.com/part/view/SDT660VD1" TargetMode="External"/><Relationship Id="rId_hyperlink_1292" Type="http://schemas.openxmlformats.org/officeDocument/2006/relationships/hyperlink" Target="https://www.diodes.com/assets/Datasheets/SDT660VD1.pdf" TargetMode="External"/><Relationship Id="rId_hyperlink_1293" Type="http://schemas.openxmlformats.org/officeDocument/2006/relationships/hyperlink" Target="https://www.diodes.com/part/view/SDT8A100P5" TargetMode="External"/><Relationship Id="rId_hyperlink_1294" Type="http://schemas.openxmlformats.org/officeDocument/2006/relationships/hyperlink" Target="https://www.diodes.com/assets/Datasheets/SDT8A100P5.pdf" TargetMode="External"/><Relationship Id="rId_hyperlink_1295" Type="http://schemas.openxmlformats.org/officeDocument/2006/relationships/hyperlink" Target="https://www.diodes.com/part/view/SDT8A120P5" TargetMode="External"/><Relationship Id="rId_hyperlink_1296" Type="http://schemas.openxmlformats.org/officeDocument/2006/relationships/hyperlink" Target="https://www.diodes.com/assets/Datasheets/SDT8A120P5.pdf" TargetMode="External"/><Relationship Id="rId_hyperlink_1297" Type="http://schemas.openxmlformats.org/officeDocument/2006/relationships/hyperlink" Target="https://www.diodes.com/part/view/SDT8A60VP5" TargetMode="External"/><Relationship Id="rId_hyperlink_1298" Type="http://schemas.openxmlformats.org/officeDocument/2006/relationships/hyperlink" Target="https://www.diodes.com/assets/Datasheets/SDT8A60VP5.pdf" TargetMode="External"/><Relationship Id="rId_hyperlink_1299" Type="http://schemas.openxmlformats.org/officeDocument/2006/relationships/hyperlink" Target="https://www.diodes.com/part/view/ZHCS1000" TargetMode="External"/><Relationship Id="rId_hyperlink_1300" Type="http://schemas.openxmlformats.org/officeDocument/2006/relationships/hyperlink" Target="https://www.diodes.com/assets/Datasheets/ZHCS1000.pdf" TargetMode="External"/><Relationship Id="rId_hyperlink_1301" Type="http://schemas.openxmlformats.org/officeDocument/2006/relationships/hyperlink" Target="https://www.diodes.com/part/view/ZHCS2000" TargetMode="External"/><Relationship Id="rId_hyperlink_1302" Type="http://schemas.openxmlformats.org/officeDocument/2006/relationships/hyperlink" Target="https://www.diodes.com/assets/Datasheets/ZHCS2000.pdf" TargetMode="External"/><Relationship Id="rId_hyperlink_1303" Type="http://schemas.openxmlformats.org/officeDocument/2006/relationships/hyperlink" Target="https://www.diodes.com/part/view/ZHCS500" TargetMode="External"/><Relationship Id="rId_hyperlink_1304" Type="http://schemas.openxmlformats.org/officeDocument/2006/relationships/hyperlink" Target="https://www.diodes.com/assets/Datasheets/ZHCS500.pdf" TargetMode="External"/><Relationship Id="rId_hyperlink_1305" Type="http://schemas.openxmlformats.org/officeDocument/2006/relationships/hyperlink" Target="https://www.diodes.com/part/view/ZHCS506" TargetMode="External"/><Relationship Id="rId_hyperlink_1306" Type="http://schemas.openxmlformats.org/officeDocument/2006/relationships/hyperlink" Target="https://www.diodes.com/assets/Datasheets/ZHCS506.pdf" TargetMode="External"/><Relationship Id="rId_hyperlink_1307" Type="http://schemas.openxmlformats.org/officeDocument/2006/relationships/hyperlink" Target="https://www.diodes.com/part/view/ZHCS750" TargetMode="External"/><Relationship Id="rId_hyperlink_1308" Type="http://schemas.openxmlformats.org/officeDocument/2006/relationships/hyperlink" Target="https://www.diodes.com/assets/Datasheets/ZHCS750.pdf" TargetMode="External"/><Relationship Id="rId_hyperlink_1309" Type="http://schemas.openxmlformats.org/officeDocument/2006/relationships/hyperlink" Target="https://www.diodes.com/part/view/ZLLS1000" TargetMode="External"/><Relationship Id="rId_hyperlink_1310" Type="http://schemas.openxmlformats.org/officeDocument/2006/relationships/hyperlink" Target="https://www.diodes.com/assets/Datasheets/ZLLS1000.pdf" TargetMode="External"/><Relationship Id="rId_hyperlink_1311" Type="http://schemas.openxmlformats.org/officeDocument/2006/relationships/hyperlink" Target="https://www.diodes.com/part/view/ZLLS1000QTA" TargetMode="External"/><Relationship Id="rId_hyperlink_1312" Type="http://schemas.openxmlformats.org/officeDocument/2006/relationships/hyperlink" Target="https://www.diodes.com/assets/Datasheets/ZLLS1000QTA.pdf" TargetMode="External"/><Relationship Id="rId_hyperlink_1313" Type="http://schemas.openxmlformats.org/officeDocument/2006/relationships/hyperlink" Target="https://www.diodes.com/part/view/ZLLS2000" TargetMode="External"/><Relationship Id="rId_hyperlink_1314" Type="http://schemas.openxmlformats.org/officeDocument/2006/relationships/hyperlink" Target="https://www.diodes.com/assets/Datasheets/ZLLS2000.pdf" TargetMode="External"/><Relationship Id="rId_hyperlink_1315" Type="http://schemas.openxmlformats.org/officeDocument/2006/relationships/hyperlink" Target="https://www.diodes.com/part/view/ZLLS400" TargetMode="External"/><Relationship Id="rId_hyperlink_1316" Type="http://schemas.openxmlformats.org/officeDocument/2006/relationships/hyperlink" Target="https://www.diodes.com/assets/Datasheets/ZLLS400.pdf" TargetMode="External"/><Relationship Id="rId_hyperlink_1317" Type="http://schemas.openxmlformats.org/officeDocument/2006/relationships/hyperlink" Target="https://www.diodes.com/part/view/ZLLS400Q" TargetMode="External"/><Relationship Id="rId_hyperlink_1318" Type="http://schemas.openxmlformats.org/officeDocument/2006/relationships/hyperlink" Target="https://www.diodes.com/assets/Datasheets/ZLLS400Q.pdf" TargetMode="External"/><Relationship Id="rId_hyperlink_1319" Type="http://schemas.openxmlformats.org/officeDocument/2006/relationships/hyperlink" Target="https://www.diodes.com/part/view/ZLLS410" TargetMode="External"/><Relationship Id="rId_hyperlink_1320" Type="http://schemas.openxmlformats.org/officeDocument/2006/relationships/hyperlink" Target="https://www.diodes.com/assets/Datasheets/ZLLS410.pdf" TargetMode="External"/><Relationship Id="rId_hyperlink_1321" Type="http://schemas.openxmlformats.org/officeDocument/2006/relationships/hyperlink" Target="https://www.diodes.com/part/view/ZLLS500" TargetMode="External"/><Relationship Id="rId_hyperlink_1322" Type="http://schemas.openxmlformats.org/officeDocument/2006/relationships/hyperlink" Target="https://www.diodes.com/assets/Datasheets/ZLLS500.pdf" TargetMode="External"/><Relationship Id="rId_hyperlink_1323" Type="http://schemas.openxmlformats.org/officeDocument/2006/relationships/hyperlink" Target="https://www.diodes.com/part/view/ZLLS500QTA" TargetMode="External"/><Relationship Id="rId_hyperlink_1324" Type="http://schemas.openxmlformats.org/officeDocument/2006/relationships/hyperlink" Target="https://www.diodes.com/assets/Datasheets/ZLLS500Q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6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8.71" bestFit="true" customWidth="true" style="0"/>
    <col min="2" max="2" width="47.131" bestFit="true" customWidth="true" style="0"/>
    <col min="3" max="3" width="74.268" bestFit="true" customWidth="true" style="0"/>
    <col min="4" max="4" width="16.425" bestFit="true" customWidth="true" style="0"/>
    <col min="5" max="5" width="50.559" bestFit="true" customWidth="true" style="0"/>
    <col min="6" max="6" width="16.425" bestFit="true" customWidth="true" style="0"/>
    <col min="7" max="7" width="44.703" bestFit="true" customWidth="true" style="0"/>
    <col min="8" max="8" width="35.277" bestFit="true" customWidth="true" style="0"/>
    <col min="9" max="9" width="45.846" bestFit="true" customWidth="true" style="0"/>
    <col min="10" max="10" width="38.848" bestFit="true" customWidth="true" style="0"/>
    <col min="11" max="11" width="30.564" bestFit="true" customWidth="true" style="0"/>
    <col min="12" max="12" width="10.569" bestFit="true" customWidth="true" style="0"/>
    <col min="13" max="13" width="36.42" bestFit="true" customWidth="true" style="0"/>
    <col min="14" max="14" width="10.569" bestFit="true" customWidth="true" style="0"/>
    <col min="15" max="15" width="35.277" bestFit="true" customWidth="true" style="0"/>
    <col min="16" max="16" width="29.421" bestFit="true" customWidth="true" style="0"/>
    <col min="17" max="17" width="41.133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TerminalTemperature TT (ºC)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ForwardSurge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Q1" s="1" t="s">
        <v>16</v>
      </c>
    </row>
    <row r="2" spans="1:17">
      <c r="A2" t="str">
        <f>Hyperlink("https://www.diodes.com/part/view/1N5817","1N5817")</f>
        <v>1N5817</v>
      </c>
      <c r="B2" t="str">
        <f>Hyperlink("https://www.diodes.com/assets/Datasheets/1N5817-1N5819.pdf","1N5817 Datasheet")</f>
        <v>1N5817 Datasheet</v>
      </c>
      <c r="C2" t="s">
        <v>17</v>
      </c>
      <c r="D2" t="s">
        <v>18</v>
      </c>
      <c r="E2" t="s">
        <v>19</v>
      </c>
      <c r="F2" t="s">
        <v>20</v>
      </c>
      <c r="G2">
        <v>1</v>
      </c>
      <c r="H2">
        <v>90</v>
      </c>
      <c r="I2">
        <v>20</v>
      </c>
      <c r="J2">
        <v>25</v>
      </c>
      <c r="K2">
        <v>0.75</v>
      </c>
      <c r="L2">
        <v>3</v>
      </c>
      <c r="M2">
        <v>1000</v>
      </c>
      <c r="N2">
        <v>20</v>
      </c>
      <c r="P2">
        <v>110</v>
      </c>
      <c r="Q2" t="s">
        <v>21</v>
      </c>
    </row>
    <row r="3" spans="1:17">
      <c r="A3" t="str">
        <f>Hyperlink("https://www.diodes.com/part/view/1N5818","1N5818")</f>
        <v>1N5818</v>
      </c>
      <c r="B3" t="str">
        <f>Hyperlink("https://www.diodes.com/assets/Datasheets/1N5817-1N5819.pdf","1N5818 Datasheet")</f>
        <v>1N5818 Datasheet</v>
      </c>
      <c r="C3" t="s">
        <v>17</v>
      </c>
      <c r="D3" t="s">
        <v>18</v>
      </c>
      <c r="E3" t="s">
        <v>19</v>
      </c>
      <c r="F3" t="s">
        <v>20</v>
      </c>
      <c r="G3">
        <v>1</v>
      </c>
      <c r="H3" t="s">
        <v>22</v>
      </c>
      <c r="I3">
        <v>30</v>
      </c>
      <c r="J3">
        <v>25</v>
      </c>
      <c r="K3">
        <v>0.875</v>
      </c>
      <c r="L3">
        <v>3</v>
      </c>
      <c r="M3">
        <v>1000</v>
      </c>
      <c r="N3">
        <v>30</v>
      </c>
      <c r="P3">
        <v>110</v>
      </c>
      <c r="Q3" t="s">
        <v>21</v>
      </c>
    </row>
    <row r="4" spans="1:17">
      <c r="A4" t="str">
        <f>Hyperlink("https://www.diodes.com/part/view/1N5819","1N5819")</f>
        <v>1N5819</v>
      </c>
      <c r="B4" t="str">
        <f>Hyperlink("https://www.diodes.com/assets/Datasheets/1N5817-1N5819.pdf","1N5819 Datasheet")</f>
        <v>1N5819 Datasheet</v>
      </c>
      <c r="C4" t="s">
        <v>17</v>
      </c>
      <c r="D4" t="s">
        <v>18</v>
      </c>
      <c r="E4" t="s">
        <v>19</v>
      </c>
      <c r="F4" t="s">
        <v>20</v>
      </c>
      <c r="G4">
        <v>1</v>
      </c>
      <c r="H4" t="s">
        <v>22</v>
      </c>
      <c r="I4">
        <v>40</v>
      </c>
      <c r="J4">
        <v>25</v>
      </c>
      <c r="K4">
        <v>0.9</v>
      </c>
      <c r="L4">
        <v>3</v>
      </c>
      <c r="M4">
        <v>1000</v>
      </c>
      <c r="N4">
        <v>40</v>
      </c>
      <c r="P4">
        <v>110</v>
      </c>
      <c r="Q4" t="s">
        <v>21</v>
      </c>
    </row>
    <row r="5" spans="1:17">
      <c r="A5" t="str">
        <f>Hyperlink("https://www.diodes.com/part/view/1N5819HW","1N5819HW")</f>
        <v>1N5819HW</v>
      </c>
      <c r="B5" t="str">
        <f>Hyperlink("https://www.diodes.com/assets/Datasheets/1N5819HW.pdf","1N5819HW Datasheet")</f>
        <v>1N5819HW Datasheet</v>
      </c>
      <c r="C5" t="s">
        <v>23</v>
      </c>
      <c r="D5" t="s">
        <v>24</v>
      </c>
      <c r="E5" t="s">
        <v>19</v>
      </c>
      <c r="F5" t="s">
        <v>20</v>
      </c>
      <c r="G5">
        <v>1</v>
      </c>
      <c r="H5">
        <v>90</v>
      </c>
      <c r="I5">
        <v>40</v>
      </c>
      <c r="J5">
        <v>25</v>
      </c>
      <c r="K5">
        <v>0.45</v>
      </c>
      <c r="L5">
        <v>1</v>
      </c>
      <c r="M5">
        <v>1000</v>
      </c>
      <c r="N5">
        <v>40</v>
      </c>
      <c r="P5">
        <v>50</v>
      </c>
      <c r="Q5" t="s">
        <v>25</v>
      </c>
    </row>
    <row r="6" spans="1:17">
      <c r="A6" t="str">
        <f>Hyperlink("https://www.diodes.com/part/view/1N5819HW1","1N5819HW1")</f>
        <v>1N5819HW1</v>
      </c>
      <c r="B6" t="str">
        <f>Hyperlink("https://www.diodes.com/assets/Datasheets/1N5819HW1.pdf","1N5819HW1 Datasheet")</f>
        <v>1N5819HW1 Datasheet</v>
      </c>
      <c r="C6" t="s">
        <v>26</v>
      </c>
      <c r="D6" t="s">
        <v>18</v>
      </c>
      <c r="E6" t="s">
        <v>19</v>
      </c>
      <c r="F6" t="s">
        <v>20</v>
      </c>
      <c r="G6">
        <v>1</v>
      </c>
      <c r="H6" t="s">
        <v>22</v>
      </c>
      <c r="I6">
        <v>40</v>
      </c>
      <c r="J6">
        <v>30</v>
      </c>
      <c r="K6">
        <v>0.51</v>
      </c>
      <c r="L6">
        <v>1</v>
      </c>
      <c r="M6">
        <v>500</v>
      </c>
      <c r="N6">
        <v>40</v>
      </c>
      <c r="O6">
        <v>15</v>
      </c>
      <c r="P6">
        <v>30</v>
      </c>
      <c r="Q6" t="s">
        <v>27</v>
      </c>
    </row>
    <row r="7" spans="1:17">
      <c r="A7" t="str">
        <f>Hyperlink("https://www.diodes.com/part/view/20SQ045","20SQ045")</f>
        <v>20SQ045</v>
      </c>
      <c r="B7" t="str">
        <f>Hyperlink("https://www.diodes.com/assets/Datasheets/20SQ045.pdf","20SQ045 Datasheet")</f>
        <v>20SQ045 Datasheet</v>
      </c>
      <c r="D7" t="s">
        <v>24</v>
      </c>
      <c r="E7" t="s">
        <v>19</v>
      </c>
      <c r="F7" t="s">
        <v>20</v>
      </c>
      <c r="G7">
        <v>20</v>
      </c>
      <c r="I7">
        <v>45</v>
      </c>
      <c r="J7">
        <v>275</v>
      </c>
      <c r="K7">
        <v>0.55</v>
      </c>
      <c r="M7">
        <v>1000</v>
      </c>
      <c r="N7">
        <v>45</v>
      </c>
      <c r="Q7" t="s">
        <v>28</v>
      </c>
    </row>
    <row r="8" spans="1:17">
      <c r="A8" t="str">
        <f>Hyperlink("https://www.diodes.com/part/view/B0520LW","B0520LW")</f>
        <v>B0520LW</v>
      </c>
      <c r="B8" t="str">
        <f>Hyperlink("https://www.diodes.com/assets/Datasheets/B0520LW.pdf","B0520LW Datasheet")</f>
        <v>B0520LW Datasheet</v>
      </c>
      <c r="C8" t="s">
        <v>23</v>
      </c>
      <c r="D8" t="s">
        <v>24</v>
      </c>
      <c r="E8" t="s">
        <v>19</v>
      </c>
      <c r="F8" t="s">
        <v>20</v>
      </c>
      <c r="G8">
        <v>0.5</v>
      </c>
      <c r="H8">
        <v>90</v>
      </c>
      <c r="I8">
        <v>20</v>
      </c>
      <c r="J8">
        <v>5.5</v>
      </c>
      <c r="K8">
        <v>0.385</v>
      </c>
      <c r="L8">
        <v>0.5</v>
      </c>
      <c r="M8">
        <v>250</v>
      </c>
      <c r="N8">
        <v>20</v>
      </c>
      <c r="P8">
        <v>170</v>
      </c>
      <c r="Q8" t="s">
        <v>25</v>
      </c>
    </row>
    <row r="9" spans="1:17">
      <c r="A9" t="str">
        <f>Hyperlink("https://www.diodes.com/part/view/B0520WS","B0520WS")</f>
        <v>B0520WS</v>
      </c>
      <c r="B9" t="str">
        <f>Hyperlink("https://www.diodes.com/assets/Datasheets/B0520WS.pdf","B0520WS Datasheet")</f>
        <v>B0520WS Datasheet</v>
      </c>
      <c r="C9" t="s">
        <v>23</v>
      </c>
      <c r="D9" t="s">
        <v>24</v>
      </c>
      <c r="E9" t="s">
        <v>19</v>
      </c>
      <c r="F9" t="s">
        <v>20</v>
      </c>
      <c r="G9">
        <v>0.5</v>
      </c>
      <c r="H9" t="s">
        <v>22</v>
      </c>
      <c r="I9">
        <v>20</v>
      </c>
      <c r="J9">
        <v>2</v>
      </c>
      <c r="K9">
        <v>0.43</v>
      </c>
      <c r="L9">
        <v>0.5</v>
      </c>
      <c r="M9">
        <v>250</v>
      </c>
      <c r="N9">
        <v>20</v>
      </c>
      <c r="P9">
        <v>58</v>
      </c>
      <c r="Q9" t="s">
        <v>29</v>
      </c>
    </row>
    <row r="10" spans="1:17">
      <c r="A10" t="str">
        <f>Hyperlink("https://www.diodes.com/part/view/B0530W","B0530W")</f>
        <v>B0530W</v>
      </c>
      <c r="B10" t="str">
        <f>Hyperlink("https://www.diodes.com/assets/Datasheets/B0530W.pdf","B0530W Datasheet")</f>
        <v>B0530W Datasheet</v>
      </c>
      <c r="C10" t="s">
        <v>23</v>
      </c>
      <c r="D10" t="s">
        <v>24</v>
      </c>
      <c r="E10" t="s">
        <v>19</v>
      </c>
      <c r="F10" t="s">
        <v>20</v>
      </c>
      <c r="G10">
        <v>0.5</v>
      </c>
      <c r="H10" t="s">
        <v>22</v>
      </c>
      <c r="I10">
        <v>30</v>
      </c>
      <c r="J10">
        <v>5.5</v>
      </c>
      <c r="K10">
        <v>0.43</v>
      </c>
      <c r="L10">
        <v>0.5</v>
      </c>
      <c r="M10">
        <v>130</v>
      </c>
      <c r="N10">
        <v>30</v>
      </c>
      <c r="P10">
        <v>170</v>
      </c>
      <c r="Q10" t="s">
        <v>25</v>
      </c>
    </row>
    <row r="11" spans="1:17">
      <c r="A11" t="str">
        <f>Hyperlink("https://www.diodes.com/part/view/B0530WS","B0530WS")</f>
        <v>B0530WS</v>
      </c>
      <c r="B11" t="str">
        <f>Hyperlink("https://www.diodes.com/assets/Datasheets/B0530WS.pdf","B0530WS Datasheet")</f>
        <v>B0530WS Datasheet</v>
      </c>
      <c r="C11" t="s">
        <v>23</v>
      </c>
      <c r="D11" t="s">
        <v>24</v>
      </c>
      <c r="E11" t="s">
        <v>19</v>
      </c>
      <c r="F11" t="s">
        <v>20</v>
      </c>
      <c r="G11">
        <v>0.5</v>
      </c>
      <c r="H11">
        <v>25</v>
      </c>
      <c r="I11">
        <v>30</v>
      </c>
      <c r="J11">
        <v>2</v>
      </c>
      <c r="K11">
        <v>0.45</v>
      </c>
      <c r="L11">
        <v>0.5</v>
      </c>
      <c r="M11">
        <v>500</v>
      </c>
      <c r="N11">
        <v>30</v>
      </c>
      <c r="P11">
        <v>58</v>
      </c>
      <c r="Q11" t="s">
        <v>29</v>
      </c>
    </row>
    <row r="12" spans="1:17">
      <c r="A12" t="str">
        <f>Hyperlink("https://www.diodes.com/part/view/B0540W","B0540W")</f>
        <v>B0540W</v>
      </c>
      <c r="B12" t="str">
        <f>Hyperlink("https://www.diodes.com/assets/Datasheets/B0540W.pdf","B0540W Datasheet")</f>
        <v>B0540W Datasheet</v>
      </c>
      <c r="C12" t="s">
        <v>23</v>
      </c>
      <c r="D12" t="s">
        <v>24</v>
      </c>
      <c r="E12" t="s">
        <v>19</v>
      </c>
      <c r="F12" t="s">
        <v>20</v>
      </c>
      <c r="G12">
        <v>0.5</v>
      </c>
      <c r="H12" t="s">
        <v>22</v>
      </c>
      <c r="I12">
        <v>40</v>
      </c>
      <c r="J12">
        <v>5.5</v>
      </c>
      <c r="K12">
        <v>0.51</v>
      </c>
      <c r="L12">
        <v>0.5</v>
      </c>
      <c r="M12">
        <v>20</v>
      </c>
      <c r="N12">
        <v>40</v>
      </c>
      <c r="P12">
        <v>170</v>
      </c>
      <c r="Q12" t="s">
        <v>25</v>
      </c>
    </row>
    <row r="13" spans="1:17">
      <c r="A13" t="str">
        <f>Hyperlink("https://www.diodes.com/part/view/B0540WS","B0540WS")</f>
        <v>B0540WS</v>
      </c>
      <c r="B13" t="str">
        <f>Hyperlink("https://www.diodes.com/assets/Datasheets/B0540WS.pdf","B0540WS Datasheet")</f>
        <v>B0540WS Datasheet</v>
      </c>
      <c r="C13" t="s">
        <v>23</v>
      </c>
      <c r="D13" t="s">
        <v>24</v>
      </c>
      <c r="E13" t="s">
        <v>19</v>
      </c>
      <c r="F13" t="s">
        <v>20</v>
      </c>
      <c r="G13">
        <v>0.5</v>
      </c>
      <c r="H13" t="s">
        <v>22</v>
      </c>
      <c r="I13">
        <v>40</v>
      </c>
      <c r="J13">
        <v>3</v>
      </c>
      <c r="K13">
        <v>0.55</v>
      </c>
      <c r="L13">
        <v>0.5</v>
      </c>
      <c r="M13">
        <v>5</v>
      </c>
      <c r="N13">
        <v>30</v>
      </c>
      <c r="P13">
        <v>125</v>
      </c>
      <c r="Q13" t="s">
        <v>29</v>
      </c>
    </row>
    <row r="14" spans="1:17">
      <c r="A14" t="str">
        <f>Hyperlink("https://www.diodes.com/part/view/B0540WSQ","B0540WSQ")</f>
        <v>B0540WSQ</v>
      </c>
      <c r="B14" t="str">
        <f>Hyperlink("https://www.diodes.com/assets/Datasheets/B0540WSQ.pdf","B0540WSQ Datasheet")</f>
        <v>B0540WSQ Datasheet</v>
      </c>
      <c r="C14" t="s">
        <v>30</v>
      </c>
      <c r="D14" t="s">
        <v>24</v>
      </c>
      <c r="E14" t="s">
        <v>31</v>
      </c>
      <c r="F14" t="s">
        <v>20</v>
      </c>
      <c r="G14">
        <v>0.5</v>
      </c>
      <c r="I14">
        <v>40</v>
      </c>
      <c r="J14">
        <v>3</v>
      </c>
      <c r="K14">
        <v>0.55</v>
      </c>
      <c r="L14">
        <v>0.5</v>
      </c>
      <c r="M14">
        <v>5</v>
      </c>
      <c r="N14">
        <v>30</v>
      </c>
      <c r="Q14" t="s">
        <v>29</v>
      </c>
    </row>
    <row r="15" spans="1:17">
      <c r="A15" t="str">
        <f>Hyperlink("https://www.diodes.com/part/view/B1100","B1100")</f>
        <v>B1100</v>
      </c>
      <c r="B15" t="str">
        <f>Hyperlink("https://www.diodes.com/assets/Datasheets/B170B_B1100B.pdf","B1100 Datasheet")</f>
        <v>B1100 Datasheet</v>
      </c>
      <c r="C15" t="s">
        <v>23</v>
      </c>
      <c r="D15" t="s">
        <v>24</v>
      </c>
      <c r="E15" t="s">
        <v>19</v>
      </c>
      <c r="F15" t="s">
        <v>20</v>
      </c>
      <c r="G15">
        <v>1</v>
      </c>
      <c r="H15">
        <v>125</v>
      </c>
      <c r="I15">
        <v>100</v>
      </c>
      <c r="J15">
        <v>30</v>
      </c>
      <c r="K15">
        <v>0.79</v>
      </c>
      <c r="L15">
        <v>1</v>
      </c>
      <c r="M15">
        <v>500</v>
      </c>
      <c r="N15">
        <v>100</v>
      </c>
      <c r="P15">
        <v>80</v>
      </c>
      <c r="Q15" t="s">
        <v>32</v>
      </c>
    </row>
    <row r="16" spans="1:17">
      <c r="A16" t="str">
        <f>Hyperlink("https://www.diodes.com/part/view/B1100B","B1100B")</f>
        <v>B1100B</v>
      </c>
      <c r="B16" t="str">
        <f>Hyperlink("https://www.diodes.com/assets/Datasheets/B170B_B1100B.pdf","B1100B Datasheet")</f>
        <v>B1100B Datasheet</v>
      </c>
      <c r="C16" t="s">
        <v>23</v>
      </c>
      <c r="D16" t="s">
        <v>24</v>
      </c>
      <c r="E16" t="s">
        <v>19</v>
      </c>
      <c r="F16" t="s">
        <v>20</v>
      </c>
      <c r="G16">
        <v>1</v>
      </c>
      <c r="H16">
        <v>125</v>
      </c>
      <c r="I16">
        <v>100</v>
      </c>
      <c r="J16">
        <v>30</v>
      </c>
      <c r="K16">
        <v>0.79</v>
      </c>
      <c r="L16">
        <v>1</v>
      </c>
      <c r="M16">
        <v>500</v>
      </c>
      <c r="N16">
        <v>70</v>
      </c>
      <c r="P16">
        <v>80</v>
      </c>
      <c r="Q16" t="s">
        <v>33</v>
      </c>
    </row>
    <row r="17" spans="1:17">
      <c r="A17" t="str">
        <f>Hyperlink("https://www.diodes.com/part/view/B1100LB","B1100LB")</f>
        <v>B1100LB</v>
      </c>
      <c r="B17" t="str">
        <f>Hyperlink("https://www.diodes.com/assets/Datasheets/ds30077.pdf","B1100LB Datasheet")</f>
        <v>B1100LB Datasheet</v>
      </c>
      <c r="C17" t="s">
        <v>23</v>
      </c>
      <c r="D17" t="s">
        <v>24</v>
      </c>
      <c r="E17" t="s">
        <v>19</v>
      </c>
      <c r="F17" t="s">
        <v>20</v>
      </c>
      <c r="G17">
        <v>1</v>
      </c>
      <c r="H17" t="s">
        <v>22</v>
      </c>
      <c r="I17">
        <v>100</v>
      </c>
      <c r="J17">
        <v>50</v>
      </c>
      <c r="K17">
        <v>0.75</v>
      </c>
      <c r="L17">
        <v>1</v>
      </c>
      <c r="M17">
        <v>500</v>
      </c>
      <c r="N17">
        <v>100</v>
      </c>
      <c r="P17">
        <v>100</v>
      </c>
      <c r="Q17" t="s">
        <v>33</v>
      </c>
    </row>
    <row r="18" spans="1:17">
      <c r="A18" t="str">
        <f>Hyperlink("https://www.diodes.com/part/view/B1100LB%28LS%29","B1100LB(LS)")</f>
        <v>B1100LB(LS)</v>
      </c>
      <c r="B18" t="str">
        <f>Hyperlink("https://www.diodes.com/assets/Datasheets/B1100LB_LS.pdf","B1100LB(LS) Datasheet")</f>
        <v>B1100LB(LS) Datasheet</v>
      </c>
      <c r="D18" t="s">
        <v>24</v>
      </c>
      <c r="E18" t="s">
        <v>19</v>
      </c>
      <c r="F18" t="s">
        <v>20</v>
      </c>
      <c r="G18">
        <v>1</v>
      </c>
      <c r="I18">
        <v>100</v>
      </c>
      <c r="J18">
        <v>50</v>
      </c>
      <c r="K18">
        <v>0.75</v>
      </c>
      <c r="M18">
        <v>500</v>
      </c>
      <c r="N18">
        <v>100</v>
      </c>
      <c r="Q18" t="s">
        <v>34</v>
      </c>
    </row>
    <row r="19" spans="1:17">
      <c r="A19" t="str">
        <f>Hyperlink("https://www.diodes.com/part/view/B120","B120")</f>
        <v>B120</v>
      </c>
      <c r="B19" t="str">
        <f>Hyperlink("https://www.diodes.com/assets/Datasheets/B120_B-B160_B.pdf","B120 Datasheet")</f>
        <v>B120 Datasheet</v>
      </c>
      <c r="C19" t="s">
        <v>23</v>
      </c>
      <c r="D19" t="s">
        <v>24</v>
      </c>
      <c r="E19" t="s">
        <v>19</v>
      </c>
      <c r="F19" t="s">
        <v>20</v>
      </c>
      <c r="G19">
        <v>1</v>
      </c>
      <c r="H19">
        <v>130</v>
      </c>
      <c r="I19">
        <v>20</v>
      </c>
      <c r="J19">
        <v>30</v>
      </c>
      <c r="K19">
        <v>0.5</v>
      </c>
      <c r="L19">
        <v>1</v>
      </c>
      <c r="M19">
        <v>500</v>
      </c>
      <c r="N19">
        <v>20</v>
      </c>
      <c r="P19">
        <v>110</v>
      </c>
      <c r="Q19" t="s">
        <v>32</v>
      </c>
    </row>
    <row r="20" spans="1:17">
      <c r="A20" t="str">
        <f>Hyperlink("https://www.diodes.com/part/view/B120%28LS%29","B120(LS)")</f>
        <v>B120(LS)</v>
      </c>
      <c r="B20" t="str">
        <f>Hyperlink("https://www.diodes.com/assets/Datasheets/B120_thru_140.pdf","B120 thru B140(LS) Datasheet")</f>
        <v>B120 thru B140(LS) Datasheet</v>
      </c>
      <c r="C20" t="s">
        <v>35</v>
      </c>
      <c r="D20" t="s">
        <v>24</v>
      </c>
      <c r="E20" t="s">
        <v>19</v>
      </c>
      <c r="F20" t="s">
        <v>20</v>
      </c>
      <c r="G20">
        <v>1</v>
      </c>
      <c r="I20">
        <v>20</v>
      </c>
      <c r="J20">
        <v>30</v>
      </c>
      <c r="K20">
        <v>0.5</v>
      </c>
      <c r="L20">
        <v>1</v>
      </c>
      <c r="M20">
        <v>100</v>
      </c>
      <c r="N20">
        <v>20</v>
      </c>
      <c r="P20">
        <v>110</v>
      </c>
      <c r="Q20" t="s">
        <v>36</v>
      </c>
    </row>
    <row r="21" spans="1:17">
      <c r="A21" t="str">
        <f>Hyperlink("https://www.diodes.com/part/view/B120AF","B120AF")</f>
        <v>B120AF</v>
      </c>
      <c r="B21" t="str">
        <f>Hyperlink("https://www.diodes.com/assets/Datasheets/B120AF-B140AF.pdf","B120AF-B140AF Datasheet")</f>
        <v>B120AF-B140AF Datasheet</v>
      </c>
      <c r="C21" t="s">
        <v>37</v>
      </c>
      <c r="D21" t="s">
        <v>18</v>
      </c>
      <c r="E21" t="s">
        <v>19</v>
      </c>
      <c r="F21" t="s">
        <v>20</v>
      </c>
      <c r="G21">
        <v>1</v>
      </c>
      <c r="H21" t="s">
        <v>22</v>
      </c>
      <c r="I21">
        <v>20</v>
      </c>
      <c r="J21">
        <v>30</v>
      </c>
      <c r="K21">
        <v>0.5</v>
      </c>
      <c r="L21">
        <v>1</v>
      </c>
      <c r="M21">
        <v>100</v>
      </c>
      <c r="N21">
        <v>20</v>
      </c>
      <c r="P21">
        <v>50</v>
      </c>
      <c r="Q21" t="s">
        <v>38</v>
      </c>
    </row>
    <row r="22" spans="1:17">
      <c r="A22" t="str">
        <f>Hyperlink("https://www.diodes.com/part/view/B120B","B120B")</f>
        <v>B120B</v>
      </c>
      <c r="B22" t="str">
        <f>Hyperlink("https://www.diodes.com/assets/Datasheets/B120_B-B160_B.pdf","B120B Datasheet")</f>
        <v>B120B Datasheet</v>
      </c>
      <c r="C22" t="s">
        <v>23</v>
      </c>
      <c r="D22" t="s">
        <v>24</v>
      </c>
      <c r="E22" t="s">
        <v>19</v>
      </c>
      <c r="F22" t="s">
        <v>20</v>
      </c>
      <c r="G22">
        <v>1</v>
      </c>
      <c r="H22">
        <v>130</v>
      </c>
      <c r="I22">
        <v>20</v>
      </c>
      <c r="J22">
        <v>30</v>
      </c>
      <c r="K22">
        <v>0.5</v>
      </c>
      <c r="L22">
        <v>1</v>
      </c>
      <c r="M22">
        <v>500</v>
      </c>
      <c r="N22">
        <v>20</v>
      </c>
      <c r="P22">
        <v>110</v>
      </c>
      <c r="Q22" t="s">
        <v>33</v>
      </c>
    </row>
    <row r="23" spans="1:17">
      <c r="A23" t="str">
        <f>Hyperlink("https://www.diodes.com/part/view/B130","B130")</f>
        <v>B130</v>
      </c>
      <c r="B23" t="str">
        <f>Hyperlink("https://www.diodes.com/assets/Datasheets/B120_B-B160_B.pdf","B130 Datasheet")</f>
        <v>B130 Datasheet</v>
      </c>
      <c r="C23" t="s">
        <v>23</v>
      </c>
      <c r="D23" t="s">
        <v>24</v>
      </c>
      <c r="E23" t="s">
        <v>19</v>
      </c>
      <c r="F23" t="s">
        <v>20</v>
      </c>
      <c r="G23">
        <v>1</v>
      </c>
      <c r="H23">
        <v>130</v>
      </c>
      <c r="I23">
        <v>30</v>
      </c>
      <c r="J23">
        <v>30</v>
      </c>
      <c r="K23">
        <v>0.5</v>
      </c>
      <c r="L23">
        <v>1</v>
      </c>
      <c r="M23">
        <v>500</v>
      </c>
      <c r="N23">
        <v>30</v>
      </c>
      <c r="P23">
        <v>110</v>
      </c>
      <c r="Q23" t="s">
        <v>32</v>
      </c>
    </row>
    <row r="24" spans="1:17">
      <c r="A24" t="str">
        <f>Hyperlink("https://www.diodes.com/part/view/B130AF","B130AF")</f>
        <v>B130AF</v>
      </c>
      <c r="B24" t="str">
        <f>Hyperlink("https://www.diodes.com/assets/Datasheets/B120AF-B140AF.pdf","B120AF-B140AF Datasheet")</f>
        <v>B120AF-B140AF Datasheet</v>
      </c>
      <c r="C24" t="s">
        <v>37</v>
      </c>
      <c r="D24" t="s">
        <v>18</v>
      </c>
      <c r="E24" t="s">
        <v>19</v>
      </c>
      <c r="F24" t="s">
        <v>20</v>
      </c>
      <c r="G24">
        <v>1</v>
      </c>
      <c r="H24" t="s">
        <v>22</v>
      </c>
      <c r="I24">
        <v>30</v>
      </c>
      <c r="J24">
        <v>30</v>
      </c>
      <c r="K24">
        <v>0.5</v>
      </c>
      <c r="L24">
        <v>1</v>
      </c>
      <c r="M24">
        <v>100</v>
      </c>
      <c r="N24">
        <v>30</v>
      </c>
      <c r="P24">
        <v>50</v>
      </c>
      <c r="Q24" t="s">
        <v>38</v>
      </c>
    </row>
    <row r="25" spans="1:17">
      <c r="A25" t="str">
        <f>Hyperlink("https://www.diodes.com/part/view/B130B","B130B")</f>
        <v>B130B</v>
      </c>
      <c r="B25" t="str">
        <f>Hyperlink("https://www.diodes.com/assets/Datasheets/B120_B-B160_B.pdf","B130B Datasheet")</f>
        <v>B130B Datasheet</v>
      </c>
      <c r="C25" t="s">
        <v>23</v>
      </c>
      <c r="D25" t="s">
        <v>24</v>
      </c>
      <c r="E25" t="s">
        <v>19</v>
      </c>
      <c r="F25" t="s">
        <v>20</v>
      </c>
      <c r="G25">
        <v>1</v>
      </c>
      <c r="H25">
        <v>130</v>
      </c>
      <c r="I25">
        <v>30</v>
      </c>
      <c r="J25">
        <v>30</v>
      </c>
      <c r="K25">
        <v>0.5</v>
      </c>
      <c r="L25">
        <v>1</v>
      </c>
      <c r="M25">
        <v>500</v>
      </c>
      <c r="N25">
        <v>30</v>
      </c>
      <c r="P25">
        <v>110</v>
      </c>
      <c r="Q25" t="s">
        <v>33</v>
      </c>
    </row>
    <row r="26" spans="1:17">
      <c r="A26" t="str">
        <f>Hyperlink("https://www.diodes.com/part/view/B130B%28LS%29","B130B(LS)")</f>
        <v>B130B(LS)</v>
      </c>
      <c r="B26" t="str">
        <f>Hyperlink("https://www.diodes.com/assets/Datasheets/B130B_LS.pdf","B130B(LS) Datasheet")</f>
        <v>B130B(LS) Datasheet</v>
      </c>
      <c r="D26" t="s">
        <v>24</v>
      </c>
      <c r="E26" t="s">
        <v>19</v>
      </c>
      <c r="F26" t="s">
        <v>20</v>
      </c>
      <c r="G26">
        <v>1</v>
      </c>
      <c r="I26">
        <v>30</v>
      </c>
      <c r="J26">
        <v>30</v>
      </c>
      <c r="K26">
        <v>0.5</v>
      </c>
      <c r="M26">
        <v>100</v>
      </c>
      <c r="N26">
        <v>30</v>
      </c>
      <c r="Q26" t="s">
        <v>34</v>
      </c>
    </row>
    <row r="27" spans="1:17">
      <c r="A27" t="str">
        <f>Hyperlink("https://www.diodes.com/part/view/B130L","B130L")</f>
        <v>B130L</v>
      </c>
      <c r="B27" t="str">
        <f>Hyperlink("https://www.diodes.com/assets/Datasheets/B130L.pdf","B130L Datasheet")</f>
        <v>B130L Datasheet</v>
      </c>
      <c r="C27" t="s">
        <v>23</v>
      </c>
      <c r="D27" t="s">
        <v>24</v>
      </c>
      <c r="E27" t="s">
        <v>19</v>
      </c>
      <c r="F27" t="s">
        <v>20</v>
      </c>
      <c r="G27">
        <v>1</v>
      </c>
      <c r="H27">
        <v>105</v>
      </c>
      <c r="I27">
        <v>30</v>
      </c>
      <c r="J27">
        <v>25</v>
      </c>
      <c r="K27">
        <v>0.41</v>
      </c>
      <c r="L27">
        <v>1</v>
      </c>
      <c r="M27">
        <v>1000</v>
      </c>
      <c r="N27">
        <v>30</v>
      </c>
      <c r="P27">
        <v>110</v>
      </c>
      <c r="Q27" t="s">
        <v>32</v>
      </c>
    </row>
    <row r="28" spans="1:17">
      <c r="A28" t="str">
        <f>Hyperlink("https://www.diodes.com/part/view/B130LAW","B130LAW")</f>
        <v>B130LAW</v>
      </c>
      <c r="B28" t="str">
        <f>Hyperlink("https://www.diodes.com/assets/Datasheets/B130LAW.pdf","B130LAW Datasheet")</f>
        <v>B130LAW Datasheet</v>
      </c>
      <c r="C28" t="s">
        <v>23</v>
      </c>
      <c r="D28" t="s">
        <v>24</v>
      </c>
      <c r="E28" t="s">
        <v>19</v>
      </c>
      <c r="F28" t="s">
        <v>20</v>
      </c>
      <c r="G28">
        <v>1</v>
      </c>
      <c r="H28" t="s">
        <v>22</v>
      </c>
      <c r="I28">
        <v>30</v>
      </c>
      <c r="J28">
        <v>12</v>
      </c>
      <c r="K28">
        <v>0.42</v>
      </c>
      <c r="L28">
        <v>1</v>
      </c>
      <c r="M28">
        <v>1000</v>
      </c>
      <c r="N28">
        <v>30</v>
      </c>
      <c r="P28">
        <v>40</v>
      </c>
      <c r="Q28" t="s">
        <v>25</v>
      </c>
    </row>
    <row r="29" spans="1:17">
      <c r="A29" t="str">
        <f>Hyperlink("https://www.diodes.com/part/view/B130LB","B130LB")</f>
        <v>B130LB</v>
      </c>
      <c r="B29" t="str">
        <f>Hyperlink("https://www.diodes.com/assets/Datasheets/ds30043.pdf","B130LB Datasheet")</f>
        <v>B130LB Datasheet</v>
      </c>
      <c r="C29" t="s">
        <v>23</v>
      </c>
      <c r="D29" t="s">
        <v>24</v>
      </c>
      <c r="E29" t="s">
        <v>19</v>
      </c>
      <c r="F29" t="s">
        <v>20</v>
      </c>
      <c r="G29">
        <v>1</v>
      </c>
      <c r="H29">
        <v>120</v>
      </c>
      <c r="I29">
        <v>30</v>
      </c>
      <c r="J29">
        <v>40</v>
      </c>
      <c r="K29">
        <v>0.395</v>
      </c>
      <c r="L29">
        <v>1</v>
      </c>
      <c r="M29">
        <v>1000</v>
      </c>
      <c r="N29">
        <v>30</v>
      </c>
      <c r="P29">
        <v>90</v>
      </c>
      <c r="Q29" t="s">
        <v>33</v>
      </c>
    </row>
    <row r="30" spans="1:17">
      <c r="A30" t="str">
        <f>Hyperlink("https://www.diodes.com/part/view/B140","B140")</f>
        <v>B140</v>
      </c>
      <c r="B30" t="str">
        <f>Hyperlink("https://www.diodes.com/assets/Datasheets/B120_B-B160_B.pdf","B140 Datasheet")</f>
        <v>B140 Datasheet</v>
      </c>
      <c r="C30" t="s">
        <v>23</v>
      </c>
      <c r="D30" t="s">
        <v>24</v>
      </c>
      <c r="E30" t="s">
        <v>19</v>
      </c>
      <c r="F30" t="s">
        <v>20</v>
      </c>
      <c r="G30">
        <v>1</v>
      </c>
      <c r="H30">
        <v>130</v>
      </c>
      <c r="I30">
        <v>40</v>
      </c>
      <c r="J30">
        <v>30</v>
      </c>
      <c r="K30">
        <v>0.5</v>
      </c>
      <c r="L30">
        <v>1</v>
      </c>
      <c r="M30">
        <v>500</v>
      </c>
      <c r="N30">
        <v>40</v>
      </c>
      <c r="P30">
        <v>110</v>
      </c>
      <c r="Q30" t="s">
        <v>32</v>
      </c>
    </row>
    <row r="31" spans="1:17">
      <c r="A31" t="str">
        <f>Hyperlink("https://www.diodes.com/part/view/B140%28LS%29","B140(LS)")</f>
        <v>B140(LS)</v>
      </c>
      <c r="B31" t="str">
        <f>Hyperlink("https://www.diodes.com/assets/Datasheets/B120_thru_140.pdf","B120 thru B140(LS) Datasheet")</f>
        <v>B120 thru B140(LS) Datasheet</v>
      </c>
      <c r="C31" t="s">
        <v>35</v>
      </c>
      <c r="D31" t="s">
        <v>24</v>
      </c>
      <c r="E31" t="s">
        <v>19</v>
      </c>
      <c r="F31" t="s">
        <v>20</v>
      </c>
      <c r="G31">
        <v>1</v>
      </c>
      <c r="I31">
        <v>40</v>
      </c>
      <c r="J31">
        <v>30</v>
      </c>
      <c r="K31">
        <v>0.5</v>
      </c>
      <c r="L31">
        <v>1</v>
      </c>
      <c r="M31">
        <v>100</v>
      </c>
      <c r="N31">
        <v>40</v>
      </c>
      <c r="P31">
        <v>110</v>
      </c>
      <c r="Q31" t="s">
        <v>36</v>
      </c>
    </row>
    <row r="32" spans="1:17">
      <c r="A32" t="str">
        <f>Hyperlink("https://www.diodes.com/part/view/B140AF","B140AF")</f>
        <v>B140AF</v>
      </c>
      <c r="B32" t="str">
        <f>Hyperlink("https://www.diodes.com/assets/Datasheets/B120AF-B140AF.pdf","B120AF-B140AF Datasheet")</f>
        <v>B120AF-B140AF Datasheet</v>
      </c>
      <c r="C32" t="s">
        <v>37</v>
      </c>
      <c r="D32" t="s">
        <v>18</v>
      </c>
      <c r="E32" t="s">
        <v>19</v>
      </c>
      <c r="F32" t="s">
        <v>20</v>
      </c>
      <c r="G32">
        <v>1</v>
      </c>
      <c r="H32" t="s">
        <v>22</v>
      </c>
      <c r="I32">
        <v>40</v>
      </c>
      <c r="J32">
        <v>30</v>
      </c>
      <c r="K32">
        <v>0.5</v>
      </c>
      <c r="L32">
        <v>1</v>
      </c>
      <c r="M32">
        <v>200</v>
      </c>
      <c r="N32">
        <v>40</v>
      </c>
      <c r="P32">
        <v>50</v>
      </c>
      <c r="Q32" t="s">
        <v>38</v>
      </c>
    </row>
    <row r="33" spans="1:17">
      <c r="A33" t="str">
        <f>Hyperlink("https://www.diodes.com/part/view/B140AX","B140AX")</f>
        <v>B140AX</v>
      </c>
      <c r="B33" t="str">
        <f>Hyperlink("https://www.diodes.com/assets/Datasheets/B140AX.pdf","B140AX Datasheet")</f>
        <v>B140AX Datasheet</v>
      </c>
      <c r="C33" t="s">
        <v>39</v>
      </c>
      <c r="D33" t="s">
        <v>18</v>
      </c>
      <c r="E33" t="s">
        <v>19</v>
      </c>
      <c r="F33" t="s">
        <v>20</v>
      </c>
      <c r="G33">
        <v>1</v>
      </c>
      <c r="I33">
        <v>40</v>
      </c>
      <c r="J33">
        <v>20</v>
      </c>
      <c r="K33">
        <v>0.5</v>
      </c>
      <c r="L33">
        <v>1</v>
      </c>
      <c r="M33">
        <v>100</v>
      </c>
      <c r="N33">
        <v>40</v>
      </c>
      <c r="Q33" t="s">
        <v>32</v>
      </c>
    </row>
    <row r="34" spans="1:17">
      <c r="A34" t="str">
        <f>Hyperlink("https://www.diodes.com/part/view/B140B","B140B")</f>
        <v>B140B</v>
      </c>
      <c r="B34" t="str">
        <f>Hyperlink("https://www.diodes.com/assets/Datasheets/B120_B-B160_B.pdf","B140B Datasheet")</f>
        <v>B140B Datasheet</v>
      </c>
      <c r="C34" t="s">
        <v>23</v>
      </c>
      <c r="D34" t="s">
        <v>24</v>
      </c>
      <c r="E34" t="s">
        <v>19</v>
      </c>
      <c r="F34" t="s">
        <v>20</v>
      </c>
      <c r="G34">
        <v>1</v>
      </c>
      <c r="H34">
        <v>130</v>
      </c>
      <c r="I34">
        <v>40</v>
      </c>
      <c r="J34">
        <v>30</v>
      </c>
      <c r="K34">
        <v>0.5</v>
      </c>
      <c r="L34">
        <v>1</v>
      </c>
      <c r="M34">
        <v>500</v>
      </c>
      <c r="N34">
        <v>40</v>
      </c>
      <c r="P34">
        <v>110</v>
      </c>
      <c r="Q34" t="s">
        <v>33</v>
      </c>
    </row>
    <row r="35" spans="1:17">
      <c r="A35" t="str">
        <f>Hyperlink("https://www.diodes.com/part/view/B140BQ","B140BQ")</f>
        <v>B140BQ</v>
      </c>
      <c r="B35" t="str">
        <f>Hyperlink("https://www.diodes.com/assets/Datasheets/B120Q-BQ-B160Q-BQ.pdf","ds38236 Datasheet")</f>
        <v>ds38236 Datasheet</v>
      </c>
      <c r="C35" t="s">
        <v>40</v>
      </c>
      <c r="D35" t="s">
        <v>24</v>
      </c>
      <c r="E35" t="s">
        <v>31</v>
      </c>
      <c r="F35" t="s">
        <v>20</v>
      </c>
      <c r="G35">
        <v>1</v>
      </c>
      <c r="H35" t="s">
        <v>22</v>
      </c>
      <c r="I35">
        <v>40</v>
      </c>
      <c r="J35">
        <v>30</v>
      </c>
      <c r="K35">
        <v>0.5</v>
      </c>
      <c r="L35">
        <v>1</v>
      </c>
      <c r="M35">
        <v>500</v>
      </c>
      <c r="N35">
        <v>40</v>
      </c>
      <c r="Q35" t="s">
        <v>33</v>
      </c>
    </row>
    <row r="36" spans="1:17">
      <c r="A36" t="str">
        <f>Hyperlink("https://www.diodes.com/part/view/B140HB","B140HB")</f>
        <v>B140HB</v>
      </c>
      <c r="B36" t="str">
        <f>Hyperlink("https://www.diodes.com/assets/Datasheets/ds30128.pdf","B140HB Datasheet")</f>
        <v>B140HB Datasheet</v>
      </c>
      <c r="C36" t="s">
        <v>23</v>
      </c>
      <c r="D36" t="s">
        <v>24</v>
      </c>
      <c r="E36" t="s">
        <v>19</v>
      </c>
      <c r="F36" t="s">
        <v>20</v>
      </c>
      <c r="G36">
        <v>1</v>
      </c>
      <c r="H36">
        <v>115</v>
      </c>
      <c r="I36">
        <v>40</v>
      </c>
      <c r="J36">
        <v>45</v>
      </c>
      <c r="K36">
        <v>0.53</v>
      </c>
      <c r="L36">
        <v>1</v>
      </c>
      <c r="M36">
        <v>100</v>
      </c>
      <c r="N36">
        <v>40</v>
      </c>
      <c r="P36">
        <v>80</v>
      </c>
      <c r="Q36" t="s">
        <v>33</v>
      </c>
    </row>
    <row r="37" spans="1:17">
      <c r="A37" t="str">
        <f>Hyperlink("https://www.diodes.com/part/view/B140HW","B140HW")</f>
        <v>B140HW</v>
      </c>
      <c r="B37" t="str">
        <f>Hyperlink("https://www.diodes.com/assets/Datasheets/B140HW.pdf","B140HW Datasheet")</f>
        <v>B140HW Datasheet</v>
      </c>
      <c r="C37" t="s">
        <v>23</v>
      </c>
      <c r="D37" t="s">
        <v>24</v>
      </c>
      <c r="E37" t="s">
        <v>19</v>
      </c>
      <c r="F37" t="s">
        <v>20</v>
      </c>
      <c r="G37">
        <v>1</v>
      </c>
      <c r="H37">
        <v>60</v>
      </c>
      <c r="I37">
        <v>40</v>
      </c>
      <c r="J37">
        <v>6.6</v>
      </c>
      <c r="K37">
        <v>0.55</v>
      </c>
      <c r="L37">
        <v>1</v>
      </c>
      <c r="M37">
        <v>40</v>
      </c>
      <c r="N37">
        <v>40</v>
      </c>
      <c r="P37">
        <v>120</v>
      </c>
      <c r="Q37" t="s">
        <v>25</v>
      </c>
    </row>
    <row r="38" spans="1:17">
      <c r="A38" t="str">
        <f>Hyperlink("https://www.diodes.com/part/view/B140Q","B140Q")</f>
        <v>B140Q</v>
      </c>
      <c r="B38" t="str">
        <f>Hyperlink("https://www.diodes.com/assets/Datasheets/B120Q-BQ-B160Q-BQ.pdf","ds38236 Datasheet")</f>
        <v>ds38236 Datasheet</v>
      </c>
      <c r="C38" t="s">
        <v>40</v>
      </c>
      <c r="D38" t="s">
        <v>24</v>
      </c>
      <c r="E38" t="s">
        <v>31</v>
      </c>
      <c r="F38" t="s">
        <v>20</v>
      </c>
      <c r="G38">
        <v>1</v>
      </c>
      <c r="H38" t="s">
        <v>22</v>
      </c>
      <c r="I38">
        <v>40</v>
      </c>
      <c r="J38">
        <v>30</v>
      </c>
      <c r="K38">
        <v>0.5</v>
      </c>
      <c r="L38">
        <v>1</v>
      </c>
      <c r="M38">
        <v>500</v>
      </c>
      <c r="N38">
        <v>40</v>
      </c>
      <c r="Q38" t="s">
        <v>32</v>
      </c>
    </row>
    <row r="39" spans="1:17">
      <c r="A39" t="str">
        <f>Hyperlink("https://www.diodes.com/part/view/B140S1F","B140S1F")</f>
        <v>B140S1F</v>
      </c>
      <c r="B39" t="str">
        <f>Hyperlink("https://www.diodes.com/assets/Datasheets/B140S1F.pdf","B140S1F Datasheet")</f>
        <v>B140S1F Datasheet</v>
      </c>
      <c r="C39" t="s">
        <v>37</v>
      </c>
      <c r="D39" t="s">
        <v>18</v>
      </c>
      <c r="E39" t="s">
        <v>19</v>
      </c>
      <c r="F39" t="s">
        <v>20</v>
      </c>
      <c r="G39">
        <v>1</v>
      </c>
      <c r="H39" t="s">
        <v>22</v>
      </c>
      <c r="I39">
        <v>40</v>
      </c>
      <c r="J39">
        <v>30</v>
      </c>
      <c r="K39">
        <v>0.5</v>
      </c>
      <c r="L39">
        <v>1</v>
      </c>
      <c r="M39">
        <v>200</v>
      </c>
      <c r="N39">
        <v>40</v>
      </c>
      <c r="P39">
        <v>50</v>
      </c>
      <c r="Q39" t="s">
        <v>41</v>
      </c>
    </row>
    <row r="40" spans="1:17">
      <c r="A40" t="str">
        <f>Hyperlink("https://www.diodes.com/part/view/B140WS","B140WS")</f>
        <v>B140WS</v>
      </c>
      <c r="B40" t="str">
        <f>Hyperlink("https://www.diodes.com/assets/Datasheets/ds31543.pdf","B140WS Datasheet")</f>
        <v>B140WS Datasheet</v>
      </c>
      <c r="C40" t="s">
        <v>23</v>
      </c>
      <c r="D40" t="s">
        <v>24</v>
      </c>
      <c r="E40" t="s">
        <v>19</v>
      </c>
      <c r="F40" t="s">
        <v>20</v>
      </c>
      <c r="G40">
        <v>1</v>
      </c>
      <c r="H40" t="s">
        <v>22</v>
      </c>
      <c r="I40">
        <v>40</v>
      </c>
      <c r="J40">
        <v>3</v>
      </c>
      <c r="K40">
        <v>0.62</v>
      </c>
      <c r="L40">
        <v>1</v>
      </c>
      <c r="M40">
        <v>50</v>
      </c>
      <c r="N40">
        <v>40</v>
      </c>
      <c r="P40">
        <v>125</v>
      </c>
      <c r="Q40" t="s">
        <v>29</v>
      </c>
    </row>
    <row r="41" spans="1:17">
      <c r="A41" t="str">
        <f>Hyperlink("https://www.diodes.com/part/view/B140WSQ","B140WSQ")</f>
        <v>B140WSQ</v>
      </c>
      <c r="B41" t="str">
        <f>Hyperlink("https://www.diodes.com/assets/Datasheets/B140WSQ.pdf","B140WSQ Datasheet")</f>
        <v>B140WSQ Datasheet</v>
      </c>
      <c r="C41" t="s">
        <v>30</v>
      </c>
      <c r="D41" t="s">
        <v>24</v>
      </c>
      <c r="E41" t="s">
        <v>31</v>
      </c>
      <c r="F41" t="s">
        <v>20</v>
      </c>
      <c r="G41">
        <v>1</v>
      </c>
      <c r="I41">
        <v>40</v>
      </c>
      <c r="J41">
        <v>3</v>
      </c>
      <c r="K41">
        <v>0.62</v>
      </c>
      <c r="L41">
        <v>1</v>
      </c>
      <c r="M41">
        <v>50</v>
      </c>
      <c r="N41">
        <v>40</v>
      </c>
      <c r="Q41" t="s">
        <v>29</v>
      </c>
    </row>
    <row r="42" spans="1:17">
      <c r="A42" t="str">
        <f>Hyperlink("https://www.diodes.com/part/view/B150","B150")</f>
        <v>B150</v>
      </c>
      <c r="B42" t="str">
        <f>Hyperlink("https://www.diodes.com/assets/Datasheets/B120_B-B160_B.pdf","B150 Datasheet")</f>
        <v>B150 Datasheet</v>
      </c>
      <c r="C42" t="s">
        <v>23</v>
      </c>
      <c r="D42" t="s">
        <v>24</v>
      </c>
      <c r="E42" t="s">
        <v>19</v>
      </c>
      <c r="F42" t="s">
        <v>20</v>
      </c>
      <c r="G42">
        <v>1</v>
      </c>
      <c r="H42">
        <v>130</v>
      </c>
      <c r="I42">
        <v>50</v>
      </c>
      <c r="J42">
        <v>30</v>
      </c>
      <c r="K42">
        <v>0.7</v>
      </c>
      <c r="L42">
        <v>1</v>
      </c>
      <c r="M42">
        <v>500</v>
      </c>
      <c r="N42">
        <v>50</v>
      </c>
      <c r="P42">
        <v>110</v>
      </c>
      <c r="Q42" t="s">
        <v>32</v>
      </c>
    </row>
    <row r="43" spans="1:17">
      <c r="A43" t="str">
        <f>Hyperlink("https://www.diodes.com/part/view/B150AE","B150AE")</f>
        <v>B150AE</v>
      </c>
      <c r="B43" t="str">
        <f>Hyperlink("https://www.diodes.com/assets/Datasheets/B150AEBE-B160AEBE.pdf","B150AE(BE)-B160AE(BE) Datasheet")</f>
        <v>B150AE(BE)-B160AE(BE) Datasheet</v>
      </c>
      <c r="D43" t="s">
        <v>18</v>
      </c>
      <c r="E43" t="s">
        <v>19</v>
      </c>
      <c r="F43" t="s">
        <v>20</v>
      </c>
      <c r="G43">
        <v>1</v>
      </c>
      <c r="H43" t="s">
        <v>22</v>
      </c>
      <c r="I43">
        <v>50</v>
      </c>
      <c r="J43">
        <v>50</v>
      </c>
      <c r="K43">
        <v>0.65</v>
      </c>
      <c r="L43">
        <v>1</v>
      </c>
      <c r="M43">
        <v>100</v>
      </c>
      <c r="N43">
        <v>50</v>
      </c>
      <c r="P43">
        <v>45</v>
      </c>
      <c r="Q43" t="s">
        <v>32</v>
      </c>
    </row>
    <row r="44" spans="1:17">
      <c r="A44" t="str">
        <f>Hyperlink("https://www.diodes.com/part/view/B150AF","B150AF")</f>
        <v>B150AF</v>
      </c>
      <c r="B44" t="str">
        <f>Hyperlink("https://www.diodes.com/assets/Datasheets/B150A-B160AF.pdf","B150A, B160AF Datasheet")</f>
        <v>B150A, B160AF Datasheet</v>
      </c>
      <c r="C44" t="s">
        <v>37</v>
      </c>
      <c r="D44" t="s">
        <v>18</v>
      </c>
      <c r="E44" t="s">
        <v>19</v>
      </c>
      <c r="F44" t="s">
        <v>20</v>
      </c>
      <c r="G44">
        <v>1</v>
      </c>
      <c r="H44" t="s">
        <v>22</v>
      </c>
      <c r="I44">
        <v>50</v>
      </c>
      <c r="J44">
        <v>30</v>
      </c>
      <c r="K44">
        <v>0.65</v>
      </c>
      <c r="L44">
        <v>1</v>
      </c>
      <c r="M44">
        <v>100</v>
      </c>
      <c r="N44">
        <v>50</v>
      </c>
      <c r="P44">
        <v>45</v>
      </c>
      <c r="Q44" t="s">
        <v>38</v>
      </c>
    </row>
    <row r="45" spans="1:17">
      <c r="A45" t="str">
        <f>Hyperlink("https://www.diodes.com/part/view/B150B","B150B")</f>
        <v>B150B</v>
      </c>
      <c r="B45" t="str">
        <f>Hyperlink("https://www.diodes.com/assets/Datasheets/B120_B-B160_B.pdf","B150B Datasheet")</f>
        <v>B150B Datasheet</v>
      </c>
      <c r="C45" t="s">
        <v>23</v>
      </c>
      <c r="D45" t="s">
        <v>24</v>
      </c>
      <c r="E45" t="s">
        <v>19</v>
      </c>
      <c r="F45" t="s">
        <v>20</v>
      </c>
      <c r="G45">
        <v>1</v>
      </c>
      <c r="H45">
        <v>130</v>
      </c>
      <c r="I45">
        <v>50</v>
      </c>
      <c r="J45">
        <v>30</v>
      </c>
      <c r="K45">
        <v>0.7</v>
      </c>
      <c r="L45">
        <v>1</v>
      </c>
      <c r="M45">
        <v>500</v>
      </c>
      <c r="N45">
        <v>50</v>
      </c>
      <c r="Q45" t="s">
        <v>33</v>
      </c>
    </row>
    <row r="46" spans="1:17">
      <c r="A46" t="str">
        <f>Hyperlink("https://www.diodes.com/part/view/B150BE","B150BE")</f>
        <v>B150BE</v>
      </c>
      <c r="B46" t="str">
        <f>Hyperlink("https://www.diodes.com/assets/Datasheets/B150AEBE-B160AEBE.pdf","B150AE(BE)-B160AE(BE) Datasheet")</f>
        <v>B150AE(BE)-B160AE(BE) Datasheet</v>
      </c>
      <c r="C46" t="s">
        <v>37</v>
      </c>
      <c r="D46" t="s">
        <v>18</v>
      </c>
      <c r="E46" t="s">
        <v>19</v>
      </c>
      <c r="F46" t="s">
        <v>20</v>
      </c>
      <c r="G46">
        <v>1</v>
      </c>
      <c r="H46" t="s">
        <v>22</v>
      </c>
      <c r="I46">
        <v>50</v>
      </c>
      <c r="J46">
        <v>30</v>
      </c>
      <c r="K46">
        <v>0.65</v>
      </c>
      <c r="L46">
        <v>1</v>
      </c>
      <c r="M46">
        <v>100</v>
      </c>
      <c r="N46">
        <v>50</v>
      </c>
      <c r="P46">
        <v>45</v>
      </c>
      <c r="Q46" t="s">
        <v>33</v>
      </c>
    </row>
    <row r="47" spans="1:17">
      <c r="A47" t="str">
        <f>Hyperlink("https://www.diodes.com/part/view/B150Q","B150Q")</f>
        <v>B150Q</v>
      </c>
      <c r="B47" t="str">
        <f>Hyperlink("https://www.diodes.com/assets/Datasheets/B120Q-BQ-B160Q-BQ.pdf","ds38236 Datasheet")</f>
        <v>ds38236 Datasheet</v>
      </c>
      <c r="C47" t="s">
        <v>40</v>
      </c>
      <c r="D47" t="s">
        <v>24</v>
      </c>
      <c r="E47" t="s">
        <v>31</v>
      </c>
      <c r="F47" t="s">
        <v>20</v>
      </c>
      <c r="G47">
        <v>1</v>
      </c>
      <c r="H47" t="s">
        <v>22</v>
      </c>
      <c r="I47">
        <v>50</v>
      </c>
      <c r="J47">
        <v>30</v>
      </c>
      <c r="K47">
        <v>0.7</v>
      </c>
      <c r="L47">
        <v>1</v>
      </c>
      <c r="M47">
        <v>500</v>
      </c>
      <c r="N47">
        <v>50</v>
      </c>
      <c r="Q47" t="s">
        <v>32</v>
      </c>
    </row>
    <row r="48" spans="1:17">
      <c r="A48" t="str">
        <f>Hyperlink("https://www.diodes.com/part/view/B160","B160")</f>
        <v>B160</v>
      </c>
      <c r="B48" t="str">
        <f>Hyperlink("https://www.diodes.com/assets/Datasheets/B120_B-B160_B.pdf","B160 Datasheet")</f>
        <v>B160 Datasheet</v>
      </c>
      <c r="C48" t="s">
        <v>23</v>
      </c>
      <c r="D48" t="s">
        <v>24</v>
      </c>
      <c r="E48" t="s">
        <v>19</v>
      </c>
      <c r="F48" t="s">
        <v>20</v>
      </c>
      <c r="G48">
        <v>1</v>
      </c>
      <c r="H48">
        <v>130</v>
      </c>
      <c r="I48">
        <v>60</v>
      </c>
      <c r="J48">
        <v>30</v>
      </c>
      <c r="K48">
        <v>0.7</v>
      </c>
      <c r="L48">
        <v>1</v>
      </c>
      <c r="M48">
        <v>500</v>
      </c>
      <c r="N48">
        <v>60</v>
      </c>
      <c r="P48">
        <v>110</v>
      </c>
      <c r="Q48" t="s">
        <v>32</v>
      </c>
    </row>
    <row r="49" spans="1:17">
      <c r="A49" t="str">
        <f>Hyperlink("https://www.diodes.com/part/view/B160%28LS%29","B160(LS)")</f>
        <v>B160(LS)</v>
      </c>
      <c r="B49" t="str">
        <f>Hyperlink("https://www.diodes.com/assets/Datasheets/B160_LS.pdf","B160(LS) Datasheet")</f>
        <v>B160(LS) Datasheet</v>
      </c>
      <c r="D49" t="s">
        <v>24</v>
      </c>
      <c r="E49" t="s">
        <v>19</v>
      </c>
      <c r="F49" t="s">
        <v>20</v>
      </c>
      <c r="G49">
        <v>1</v>
      </c>
      <c r="I49">
        <v>60</v>
      </c>
      <c r="J49">
        <v>30</v>
      </c>
      <c r="K49">
        <v>0.7</v>
      </c>
      <c r="M49">
        <v>50</v>
      </c>
      <c r="N49">
        <v>60</v>
      </c>
      <c r="Q49" t="s">
        <v>36</v>
      </c>
    </row>
    <row r="50" spans="1:17">
      <c r="A50" t="str">
        <f>Hyperlink("https://www.diodes.com/part/view/B160AE","B160AE")</f>
        <v>B160AE</v>
      </c>
      <c r="B50" t="str">
        <f>Hyperlink("https://www.diodes.com/assets/Datasheets/B150AEBE-B160AEBE.pdf","B150AE(BE)-B160AE(BE) Datasheet")</f>
        <v>B150AE(BE)-B160AE(BE) Datasheet</v>
      </c>
      <c r="D50" t="s">
        <v>18</v>
      </c>
      <c r="E50" t="s">
        <v>19</v>
      </c>
      <c r="F50" t="s">
        <v>20</v>
      </c>
      <c r="G50">
        <v>1</v>
      </c>
      <c r="H50" t="s">
        <v>22</v>
      </c>
      <c r="I50">
        <v>60</v>
      </c>
      <c r="J50">
        <v>60</v>
      </c>
      <c r="K50">
        <v>0.65</v>
      </c>
      <c r="L50">
        <v>1</v>
      </c>
      <c r="M50">
        <v>200</v>
      </c>
      <c r="N50">
        <v>60</v>
      </c>
      <c r="P50">
        <v>45</v>
      </c>
      <c r="Q50" t="s">
        <v>32</v>
      </c>
    </row>
    <row r="51" spans="1:17">
      <c r="A51" t="str">
        <f>Hyperlink("https://www.diodes.com/part/view/B160AF","B160AF")</f>
        <v>B160AF</v>
      </c>
      <c r="B51" t="str">
        <f>Hyperlink("https://www.diodes.com/assets/Datasheets/B150A-B160AF.pdf","B150A, B160AF Datasheet")</f>
        <v>B150A, B160AF Datasheet</v>
      </c>
      <c r="C51" t="s">
        <v>37</v>
      </c>
      <c r="D51" t="s">
        <v>18</v>
      </c>
      <c r="E51" t="s">
        <v>19</v>
      </c>
      <c r="F51" t="s">
        <v>20</v>
      </c>
      <c r="G51">
        <v>1</v>
      </c>
      <c r="H51" t="s">
        <v>22</v>
      </c>
      <c r="I51">
        <v>60</v>
      </c>
      <c r="J51">
        <v>30</v>
      </c>
      <c r="K51">
        <v>0.65</v>
      </c>
      <c r="L51">
        <v>1</v>
      </c>
      <c r="M51">
        <v>200</v>
      </c>
      <c r="N51">
        <v>60</v>
      </c>
      <c r="P51">
        <v>45</v>
      </c>
      <c r="Q51" t="s">
        <v>38</v>
      </c>
    </row>
    <row r="52" spans="1:17">
      <c r="A52" t="str">
        <f>Hyperlink("https://www.diodes.com/part/view/B160AX","B160AX")</f>
        <v>B160AX</v>
      </c>
      <c r="B52" t="str">
        <f>Hyperlink("https://www.diodes.com/assets/Datasheets/B160AX.pdf","B160AX Datasheet")</f>
        <v>B160AX Datasheet</v>
      </c>
      <c r="C52" t="s">
        <v>39</v>
      </c>
      <c r="D52" t="s">
        <v>18</v>
      </c>
      <c r="E52" t="s">
        <v>19</v>
      </c>
      <c r="F52" t="s">
        <v>20</v>
      </c>
      <c r="G52">
        <v>1</v>
      </c>
      <c r="I52">
        <v>60</v>
      </c>
      <c r="J52">
        <v>20</v>
      </c>
      <c r="K52">
        <v>0.6</v>
      </c>
      <c r="L52">
        <v>1</v>
      </c>
      <c r="M52">
        <v>200</v>
      </c>
      <c r="N52">
        <v>60</v>
      </c>
      <c r="Q52" t="s">
        <v>32</v>
      </c>
    </row>
    <row r="53" spans="1:17">
      <c r="A53" t="str">
        <f>Hyperlink("https://www.diodes.com/part/view/B160B","B160B")</f>
        <v>B160B</v>
      </c>
      <c r="B53" t="str">
        <f>Hyperlink("https://www.diodes.com/assets/Datasheets/B120_B-B160_B.pdf","B160B Datasheet")</f>
        <v>B160B Datasheet</v>
      </c>
      <c r="C53" t="s">
        <v>23</v>
      </c>
      <c r="D53" t="s">
        <v>24</v>
      </c>
      <c r="E53" t="s">
        <v>19</v>
      </c>
      <c r="F53" t="s">
        <v>20</v>
      </c>
      <c r="G53">
        <v>1</v>
      </c>
      <c r="H53">
        <v>130</v>
      </c>
      <c r="I53">
        <v>60</v>
      </c>
      <c r="J53">
        <v>30</v>
      </c>
      <c r="K53">
        <v>0.7</v>
      </c>
      <c r="L53">
        <v>1</v>
      </c>
      <c r="M53">
        <v>500</v>
      </c>
      <c r="N53">
        <v>60</v>
      </c>
      <c r="P53">
        <v>110</v>
      </c>
      <c r="Q53" t="s">
        <v>33</v>
      </c>
    </row>
    <row r="54" spans="1:17">
      <c r="A54" t="str">
        <f>Hyperlink("https://www.diodes.com/part/view/B160BE","B160BE")</f>
        <v>B160BE</v>
      </c>
      <c r="B54" t="str">
        <f>Hyperlink("https://www.diodes.com/assets/Datasheets/B150AEBE-B160AEBE.pdf","B150AE(BE)-B160AE(BE) Datasheet")</f>
        <v>B150AE(BE)-B160AE(BE) Datasheet</v>
      </c>
      <c r="C54" t="s">
        <v>37</v>
      </c>
      <c r="D54" t="s">
        <v>18</v>
      </c>
      <c r="E54" t="s">
        <v>19</v>
      </c>
      <c r="F54" t="s">
        <v>20</v>
      </c>
      <c r="G54">
        <v>1</v>
      </c>
      <c r="H54" t="s">
        <v>22</v>
      </c>
      <c r="I54">
        <v>60</v>
      </c>
      <c r="J54">
        <v>30</v>
      </c>
      <c r="K54">
        <v>0.65</v>
      </c>
      <c r="L54">
        <v>1</v>
      </c>
      <c r="M54">
        <v>200</v>
      </c>
      <c r="N54">
        <v>60</v>
      </c>
      <c r="P54">
        <v>45</v>
      </c>
      <c r="Q54" t="s">
        <v>33</v>
      </c>
    </row>
    <row r="55" spans="1:17">
      <c r="A55" t="str">
        <f>Hyperlink("https://www.diodes.com/part/view/B160Q","B160Q")</f>
        <v>B160Q</v>
      </c>
      <c r="B55" t="str">
        <f>Hyperlink("https://www.diodes.com/assets/Datasheets/B120Q-BQ-B160Q-BQ.pdf","ds38236 Datasheet")</f>
        <v>ds38236 Datasheet</v>
      </c>
      <c r="C55" t="s">
        <v>40</v>
      </c>
      <c r="D55" t="s">
        <v>24</v>
      </c>
      <c r="E55" t="s">
        <v>31</v>
      </c>
      <c r="F55" t="s">
        <v>20</v>
      </c>
      <c r="G55">
        <v>1</v>
      </c>
      <c r="H55" t="s">
        <v>22</v>
      </c>
      <c r="I55">
        <v>60</v>
      </c>
      <c r="J55">
        <v>30</v>
      </c>
      <c r="K55">
        <v>0.7</v>
      </c>
      <c r="L55">
        <v>1</v>
      </c>
      <c r="M55">
        <v>500</v>
      </c>
      <c r="N55">
        <v>60</v>
      </c>
      <c r="Q55" t="s">
        <v>32</v>
      </c>
    </row>
    <row r="56" spans="1:17">
      <c r="A56" t="str">
        <f>Hyperlink("https://www.diodes.com/part/view/B160S1F","B160S1F")</f>
        <v>B160S1F</v>
      </c>
      <c r="B56" t="str">
        <f>Hyperlink("https://www.diodes.com/assets/Datasheets/B160S1F.pdf","B160S1F Datasheet")</f>
        <v>B160S1F Datasheet</v>
      </c>
      <c r="C56" t="s">
        <v>40</v>
      </c>
      <c r="D56" t="s">
        <v>18</v>
      </c>
      <c r="E56" t="s">
        <v>19</v>
      </c>
      <c r="F56" t="s">
        <v>20</v>
      </c>
      <c r="G56">
        <v>1</v>
      </c>
      <c r="H56" t="s">
        <v>22</v>
      </c>
      <c r="I56">
        <v>60</v>
      </c>
      <c r="J56">
        <v>30</v>
      </c>
      <c r="K56">
        <v>0.65</v>
      </c>
      <c r="L56">
        <v>1</v>
      </c>
      <c r="M56">
        <v>200</v>
      </c>
      <c r="N56">
        <v>60</v>
      </c>
      <c r="P56">
        <v>45</v>
      </c>
      <c r="Q56" t="s">
        <v>41</v>
      </c>
    </row>
    <row r="57" spans="1:17">
      <c r="A57" t="str">
        <f>Hyperlink("https://www.diodes.com/part/view/B170","B170")</f>
        <v>B170</v>
      </c>
      <c r="B57" t="str">
        <f>Hyperlink("https://www.diodes.com/assets/Datasheets/B170B_B1100B.pdf","B170 Datasheet")</f>
        <v>B170 Datasheet</v>
      </c>
      <c r="C57" t="s">
        <v>23</v>
      </c>
      <c r="D57" t="s">
        <v>24</v>
      </c>
      <c r="E57" t="s">
        <v>19</v>
      </c>
      <c r="F57" t="s">
        <v>20</v>
      </c>
      <c r="G57">
        <v>1</v>
      </c>
      <c r="H57">
        <v>125</v>
      </c>
      <c r="I57">
        <v>70</v>
      </c>
      <c r="J57">
        <v>30</v>
      </c>
      <c r="K57">
        <v>0.79</v>
      </c>
      <c r="L57">
        <v>1</v>
      </c>
      <c r="M57">
        <v>500</v>
      </c>
      <c r="N57">
        <v>70</v>
      </c>
      <c r="P57">
        <v>80</v>
      </c>
      <c r="Q57" t="s">
        <v>32</v>
      </c>
    </row>
    <row r="58" spans="1:17">
      <c r="A58" t="str">
        <f>Hyperlink("https://www.diodes.com/part/view/B170B","B170B")</f>
        <v>B170B</v>
      </c>
      <c r="B58" t="str">
        <f>Hyperlink("https://www.diodes.com/assets/Datasheets/B170B_B1100B.pdf","B170B Datasheet")</f>
        <v>B170B Datasheet</v>
      </c>
      <c r="C58" t="s">
        <v>23</v>
      </c>
      <c r="D58" t="s">
        <v>24</v>
      </c>
      <c r="E58" t="s">
        <v>19</v>
      </c>
      <c r="F58" t="s">
        <v>20</v>
      </c>
      <c r="G58">
        <v>1</v>
      </c>
      <c r="H58">
        <v>125</v>
      </c>
      <c r="I58">
        <v>70</v>
      </c>
      <c r="J58">
        <v>30</v>
      </c>
      <c r="K58">
        <v>0.79</v>
      </c>
      <c r="L58">
        <v>1</v>
      </c>
      <c r="M58">
        <v>500</v>
      </c>
      <c r="N58">
        <v>49</v>
      </c>
      <c r="P58">
        <v>80</v>
      </c>
      <c r="Q58" t="s">
        <v>33</v>
      </c>
    </row>
    <row r="59" spans="1:17">
      <c r="A59" t="str">
        <f>Hyperlink("https://www.diodes.com/part/view/B180","B180")</f>
        <v>B180</v>
      </c>
      <c r="B59" t="str">
        <f>Hyperlink("https://www.diodes.com/assets/Datasheets/B170B_B1100B.pdf","B180 Datasheet")</f>
        <v>B180 Datasheet</v>
      </c>
      <c r="C59" t="s">
        <v>23</v>
      </c>
      <c r="D59" t="s">
        <v>24</v>
      </c>
      <c r="E59" t="s">
        <v>19</v>
      </c>
      <c r="F59" t="s">
        <v>20</v>
      </c>
      <c r="G59">
        <v>1</v>
      </c>
      <c r="H59">
        <v>125</v>
      </c>
      <c r="I59">
        <v>80</v>
      </c>
      <c r="J59">
        <v>30</v>
      </c>
      <c r="K59">
        <v>0.79</v>
      </c>
      <c r="L59">
        <v>1</v>
      </c>
      <c r="M59">
        <v>500</v>
      </c>
      <c r="N59">
        <v>80</v>
      </c>
      <c r="P59">
        <v>80</v>
      </c>
      <c r="Q59" t="s">
        <v>32</v>
      </c>
    </row>
    <row r="60" spans="1:17">
      <c r="A60" t="str">
        <f>Hyperlink("https://www.diodes.com/part/view/B180B","B180B")</f>
        <v>B180B</v>
      </c>
      <c r="B60" t="str">
        <f>Hyperlink("https://www.diodes.com/assets/Datasheets/B170B_B1100B.pdf","B180B Datasheet")</f>
        <v>B180B Datasheet</v>
      </c>
      <c r="C60" t="s">
        <v>23</v>
      </c>
      <c r="D60" t="s">
        <v>24</v>
      </c>
      <c r="E60" t="s">
        <v>19</v>
      </c>
      <c r="F60" t="s">
        <v>20</v>
      </c>
      <c r="G60">
        <v>1</v>
      </c>
      <c r="H60">
        <v>125</v>
      </c>
      <c r="I60">
        <v>80</v>
      </c>
      <c r="J60">
        <v>30</v>
      </c>
      <c r="K60">
        <v>0.79</v>
      </c>
      <c r="L60">
        <v>1</v>
      </c>
      <c r="M60">
        <v>500</v>
      </c>
      <c r="N60">
        <v>56</v>
      </c>
      <c r="P60">
        <v>80</v>
      </c>
      <c r="Q60" t="s">
        <v>33</v>
      </c>
    </row>
    <row r="61" spans="1:17">
      <c r="A61" t="str">
        <f>Hyperlink("https://www.diodes.com/part/view/B190","B190")</f>
        <v>B190</v>
      </c>
      <c r="B61" t="str">
        <f>Hyperlink("https://www.diodes.com/assets/Datasheets/B170B_B1100B.pdf","B190 Datasheet")</f>
        <v>B190 Datasheet</v>
      </c>
      <c r="C61" t="s">
        <v>23</v>
      </c>
      <c r="D61" t="s">
        <v>24</v>
      </c>
      <c r="E61" t="s">
        <v>19</v>
      </c>
      <c r="F61" t="s">
        <v>20</v>
      </c>
      <c r="G61">
        <v>1</v>
      </c>
      <c r="H61">
        <v>125</v>
      </c>
      <c r="I61">
        <v>90</v>
      </c>
      <c r="J61">
        <v>30</v>
      </c>
      <c r="K61">
        <v>0.79</v>
      </c>
      <c r="L61">
        <v>1</v>
      </c>
      <c r="M61">
        <v>500</v>
      </c>
      <c r="N61">
        <v>90</v>
      </c>
      <c r="P61">
        <v>80</v>
      </c>
      <c r="Q61" t="s">
        <v>32</v>
      </c>
    </row>
    <row r="62" spans="1:17">
      <c r="A62" t="str">
        <f>Hyperlink("https://www.diodes.com/part/view/B190B","B190B")</f>
        <v>B190B</v>
      </c>
      <c r="B62" t="str">
        <f>Hyperlink("https://www.diodes.com/assets/Datasheets/B170B_B1100B.pdf","B190B Datasheet")</f>
        <v>B190B Datasheet</v>
      </c>
      <c r="C62" t="s">
        <v>23</v>
      </c>
      <c r="D62" t="s">
        <v>24</v>
      </c>
      <c r="E62" t="s">
        <v>19</v>
      </c>
      <c r="F62" t="s">
        <v>20</v>
      </c>
      <c r="G62">
        <v>1</v>
      </c>
      <c r="H62">
        <v>125</v>
      </c>
      <c r="I62">
        <v>90</v>
      </c>
      <c r="J62">
        <v>30</v>
      </c>
      <c r="K62">
        <v>0.79</v>
      </c>
      <c r="L62">
        <v>1</v>
      </c>
      <c r="M62">
        <v>500</v>
      </c>
      <c r="N62">
        <v>63</v>
      </c>
      <c r="Q62" t="s">
        <v>33</v>
      </c>
    </row>
    <row r="63" spans="1:17">
      <c r="A63" t="str">
        <f>Hyperlink("https://www.diodes.com/part/view/B190LB","B190LB")</f>
        <v>B190LB</v>
      </c>
      <c r="B63" t="str">
        <f>Hyperlink("https://www.diodes.com/assets/Datasheets/B190LB.pdf","B190LB Datasheet")</f>
        <v>B190LB Datasheet</v>
      </c>
      <c r="D63" t="s">
        <v>24</v>
      </c>
      <c r="E63" t="s">
        <v>19</v>
      </c>
      <c r="F63" t="s">
        <v>20</v>
      </c>
      <c r="G63">
        <v>1</v>
      </c>
      <c r="I63">
        <v>90</v>
      </c>
      <c r="J63">
        <v>50</v>
      </c>
      <c r="K63">
        <v>0.75</v>
      </c>
      <c r="M63">
        <v>500</v>
      </c>
      <c r="N63">
        <v>90</v>
      </c>
      <c r="Q63" t="s">
        <v>34</v>
      </c>
    </row>
    <row r="64" spans="1:17">
      <c r="A64" t="str">
        <f>Hyperlink("https://www.diodes.com/part/view/B2100","B2100")</f>
        <v>B2100</v>
      </c>
      <c r="B64" t="str">
        <f>Hyperlink("https://www.diodes.com/assets/Datasheets/ds30021.pdf","B2100 Datasheet")</f>
        <v>B2100 Datasheet</v>
      </c>
      <c r="C64" t="s">
        <v>23</v>
      </c>
      <c r="D64" t="s">
        <v>24</v>
      </c>
      <c r="E64" t="s">
        <v>19</v>
      </c>
      <c r="F64" t="s">
        <v>20</v>
      </c>
      <c r="G64">
        <v>2</v>
      </c>
      <c r="H64">
        <v>125</v>
      </c>
      <c r="I64">
        <v>100</v>
      </c>
      <c r="J64">
        <v>50</v>
      </c>
      <c r="K64">
        <v>0.79</v>
      </c>
      <c r="L64">
        <v>2</v>
      </c>
      <c r="M64">
        <v>7</v>
      </c>
      <c r="N64">
        <v>100</v>
      </c>
      <c r="P64">
        <v>75</v>
      </c>
      <c r="Q64" t="s">
        <v>33</v>
      </c>
    </row>
    <row r="65" spans="1:17">
      <c r="A65" t="str">
        <f>Hyperlink("https://www.diodes.com/part/view/B2100%28LS%29","B2100(LS)")</f>
        <v>B2100(LS)</v>
      </c>
      <c r="B65" t="str">
        <f>Hyperlink("https://www.diodes.com/assets/Datasheets/B2100_LS.pdf","B2100(LS) Datasheet")</f>
        <v>B2100(LS) Datasheet</v>
      </c>
      <c r="D65" t="s">
        <v>24</v>
      </c>
      <c r="E65" t="s">
        <v>19</v>
      </c>
      <c r="F65" t="s">
        <v>20</v>
      </c>
      <c r="G65">
        <v>2</v>
      </c>
      <c r="I65">
        <v>100</v>
      </c>
      <c r="J65">
        <v>50</v>
      </c>
      <c r="K65">
        <v>0.79</v>
      </c>
      <c r="M65">
        <v>7</v>
      </c>
      <c r="N65">
        <v>100</v>
      </c>
      <c r="Q65" t="s">
        <v>36</v>
      </c>
    </row>
    <row r="66" spans="1:17">
      <c r="A66" t="str">
        <f>Hyperlink("https://www.diodes.com/part/view/B2100A","B2100A")</f>
        <v>B2100A</v>
      </c>
      <c r="B66" t="str">
        <f>Hyperlink("https://www.diodes.com/assets/Datasheets/B2100A.pdf","B2100A Datasheet")</f>
        <v>B2100A Datasheet</v>
      </c>
      <c r="C66" t="s">
        <v>42</v>
      </c>
      <c r="D66" t="s">
        <v>18</v>
      </c>
      <c r="E66" t="s">
        <v>19</v>
      </c>
      <c r="F66" t="s">
        <v>20</v>
      </c>
      <c r="G66">
        <v>2</v>
      </c>
      <c r="H66" t="s">
        <v>22</v>
      </c>
      <c r="I66">
        <v>100</v>
      </c>
      <c r="J66">
        <v>50</v>
      </c>
      <c r="K66">
        <v>0.79</v>
      </c>
      <c r="L66">
        <v>2</v>
      </c>
      <c r="M66">
        <v>500</v>
      </c>
      <c r="N66">
        <v>100</v>
      </c>
      <c r="P66">
        <v>75</v>
      </c>
      <c r="Q66" t="s">
        <v>32</v>
      </c>
    </row>
    <row r="67" spans="1:17">
      <c r="A67" t="str">
        <f>Hyperlink("https://www.diodes.com/part/view/B2100A%28LS%29","B2100A(LS)")</f>
        <v>B2100A(LS)</v>
      </c>
      <c r="B67" t="str">
        <f>Hyperlink("https://www.diodes.com/assets/Datasheets/B2100A_LS.pdf","B2100A(LS) Datasheet")</f>
        <v>B2100A(LS) Datasheet</v>
      </c>
      <c r="D67" t="s">
        <v>24</v>
      </c>
      <c r="E67" t="s">
        <v>19</v>
      </c>
      <c r="F67" t="s">
        <v>20</v>
      </c>
      <c r="G67">
        <v>2</v>
      </c>
      <c r="I67">
        <v>100</v>
      </c>
      <c r="J67">
        <v>50</v>
      </c>
      <c r="K67">
        <v>0.79</v>
      </c>
      <c r="M67">
        <v>20</v>
      </c>
      <c r="N67">
        <v>100</v>
      </c>
      <c r="Q67" t="s">
        <v>36</v>
      </c>
    </row>
    <row r="68" spans="1:17">
      <c r="A68" t="str">
        <f>Hyperlink("https://www.diodes.com/part/view/B2100AE","B2100AE")</f>
        <v>B2100AE</v>
      </c>
      <c r="B68" t="str">
        <f>Hyperlink("https://www.diodes.com/assets/Datasheets/B280AEB290AEB2100AE.pdf","B280AE,B290AE,B2100AE Datasheet")</f>
        <v>B280AE,B290AE,B2100AE Datasheet</v>
      </c>
      <c r="C68" t="s">
        <v>42</v>
      </c>
      <c r="D68" t="s">
        <v>18</v>
      </c>
      <c r="E68" t="s">
        <v>19</v>
      </c>
      <c r="F68" t="s">
        <v>20</v>
      </c>
      <c r="G68">
        <v>2</v>
      </c>
      <c r="H68" t="s">
        <v>22</v>
      </c>
      <c r="I68">
        <v>100</v>
      </c>
      <c r="J68">
        <v>50</v>
      </c>
      <c r="K68">
        <v>0.79</v>
      </c>
      <c r="L68">
        <v>2</v>
      </c>
      <c r="M68">
        <v>7</v>
      </c>
      <c r="N68">
        <v>100</v>
      </c>
      <c r="P68">
        <v>70</v>
      </c>
      <c r="Q68" t="s">
        <v>32</v>
      </c>
    </row>
    <row r="69" spans="1:17">
      <c r="A69" t="str">
        <f>Hyperlink("https://www.diodes.com/part/view/B2100AF","B2100AF")</f>
        <v>B2100AF</v>
      </c>
      <c r="B69" t="str">
        <f>Hyperlink("https://www.diodes.com/assets/Datasheets/B2100AF.pdf","B2100AF Datasheet")</f>
        <v>B2100AF Datasheet</v>
      </c>
      <c r="D69" t="s">
        <v>18</v>
      </c>
      <c r="E69" t="s">
        <v>19</v>
      </c>
      <c r="F69" t="s">
        <v>20</v>
      </c>
      <c r="G69">
        <v>2</v>
      </c>
      <c r="H69" t="s">
        <v>22</v>
      </c>
      <c r="I69">
        <v>100</v>
      </c>
      <c r="J69">
        <v>75</v>
      </c>
      <c r="K69">
        <v>0.79</v>
      </c>
      <c r="L69">
        <v>2</v>
      </c>
      <c r="M69">
        <v>10</v>
      </c>
      <c r="N69">
        <v>100</v>
      </c>
      <c r="Q69" t="s">
        <v>38</v>
      </c>
    </row>
    <row r="70" spans="1:17">
      <c r="A70" t="str">
        <f>Hyperlink("https://www.diodes.com/part/view/B2150A","B2150A")</f>
        <v>B2150A</v>
      </c>
      <c r="B70" t="str">
        <f>Hyperlink("https://www.diodes.com/assets/Datasheets/B2150A.pdf","B2150A Datasheet")</f>
        <v>B2150A Datasheet</v>
      </c>
      <c r="D70" t="s">
        <v>24</v>
      </c>
      <c r="E70" t="s">
        <v>19</v>
      </c>
      <c r="F70" t="s">
        <v>20</v>
      </c>
      <c r="G70">
        <v>2</v>
      </c>
      <c r="I70">
        <v>150</v>
      </c>
      <c r="J70">
        <v>60</v>
      </c>
      <c r="K70">
        <v>0.82</v>
      </c>
      <c r="M70">
        <v>1.5</v>
      </c>
      <c r="N70">
        <v>150</v>
      </c>
      <c r="Q70" t="s">
        <v>36</v>
      </c>
    </row>
    <row r="71" spans="1:17">
      <c r="A71" t="str">
        <f>Hyperlink("https://www.diodes.com/part/view/B220","B220")</f>
        <v>B220</v>
      </c>
      <c r="B71" t="str">
        <f>Hyperlink("https://www.diodes.com/assets/Datasheets/B220_A-B260_A.pdf","B220 Datasheet")</f>
        <v>B220 Datasheet</v>
      </c>
      <c r="C71" t="s">
        <v>23</v>
      </c>
      <c r="D71" t="s">
        <v>24</v>
      </c>
      <c r="E71" t="s">
        <v>19</v>
      </c>
      <c r="F71" t="s">
        <v>20</v>
      </c>
      <c r="G71">
        <v>2</v>
      </c>
      <c r="H71">
        <v>100</v>
      </c>
      <c r="I71">
        <v>20</v>
      </c>
      <c r="J71">
        <v>50</v>
      </c>
      <c r="K71">
        <v>0.5</v>
      </c>
      <c r="L71">
        <v>2</v>
      </c>
      <c r="M71">
        <v>500</v>
      </c>
      <c r="N71">
        <v>20</v>
      </c>
      <c r="P71">
        <v>200</v>
      </c>
      <c r="Q71" t="s">
        <v>33</v>
      </c>
    </row>
    <row r="72" spans="1:17">
      <c r="A72" t="str">
        <f>Hyperlink("https://www.diodes.com/part/view/B220%28LS%29","B220(LS)")</f>
        <v>B220(LS)</v>
      </c>
      <c r="B72" t="str">
        <f>Hyperlink("https://www.diodes.com/assets/Datasheets/B220_thru_B240.pdf","B220 thru B240(LS) Datasheet")</f>
        <v>B220 thru B240(LS) Datasheet</v>
      </c>
      <c r="C72" t="s">
        <v>35</v>
      </c>
      <c r="D72" t="s">
        <v>24</v>
      </c>
      <c r="E72" t="s">
        <v>19</v>
      </c>
      <c r="F72" t="s">
        <v>20</v>
      </c>
      <c r="G72">
        <v>2</v>
      </c>
      <c r="I72">
        <v>20</v>
      </c>
      <c r="J72">
        <v>50</v>
      </c>
      <c r="K72">
        <v>0.5</v>
      </c>
      <c r="L72">
        <v>2</v>
      </c>
      <c r="M72">
        <v>150</v>
      </c>
      <c r="N72">
        <v>20</v>
      </c>
      <c r="P72">
        <v>200</v>
      </c>
      <c r="Q72" t="s">
        <v>36</v>
      </c>
    </row>
    <row r="73" spans="1:17">
      <c r="A73" t="str">
        <f>Hyperlink("https://www.diodes.com/part/view/B220A","B220A")</f>
        <v>B220A</v>
      </c>
      <c r="B73" t="str">
        <f>Hyperlink("https://www.diodes.com/assets/Datasheets/B220_A-B260_A.pdf","B220A Datasheet")</f>
        <v>B220A Datasheet</v>
      </c>
      <c r="C73" t="s">
        <v>23</v>
      </c>
      <c r="D73" t="s">
        <v>24</v>
      </c>
      <c r="E73" t="s">
        <v>19</v>
      </c>
      <c r="F73" t="s">
        <v>20</v>
      </c>
      <c r="G73">
        <v>2</v>
      </c>
      <c r="H73">
        <v>100</v>
      </c>
      <c r="I73">
        <v>20</v>
      </c>
      <c r="J73">
        <v>50</v>
      </c>
      <c r="K73">
        <v>0.5</v>
      </c>
      <c r="L73">
        <v>2</v>
      </c>
      <c r="M73">
        <v>500</v>
      </c>
      <c r="N73">
        <v>20</v>
      </c>
      <c r="P73">
        <v>200</v>
      </c>
      <c r="Q73" t="s">
        <v>32</v>
      </c>
    </row>
    <row r="74" spans="1:17">
      <c r="A74" t="str">
        <f>Hyperlink("https://www.diodes.com/part/view/B220A%28LS%29","B220A(LS)")</f>
        <v>B220A(LS)</v>
      </c>
      <c r="B74" t="str">
        <f>Hyperlink("https://www.diodes.com/assets/Datasheets/B220A_thru_B240A.pdf","B220A thru B240A(LS) Datasheet")</f>
        <v>B220A thru B240A(LS) Datasheet</v>
      </c>
      <c r="C74" t="s">
        <v>35</v>
      </c>
      <c r="D74" t="s">
        <v>24</v>
      </c>
      <c r="E74" t="s">
        <v>19</v>
      </c>
      <c r="F74" t="s">
        <v>20</v>
      </c>
      <c r="G74">
        <v>2</v>
      </c>
      <c r="I74">
        <v>20</v>
      </c>
      <c r="J74">
        <v>50</v>
      </c>
      <c r="K74">
        <v>0.5</v>
      </c>
      <c r="L74">
        <v>2</v>
      </c>
      <c r="M74">
        <v>150</v>
      </c>
      <c r="N74">
        <v>20</v>
      </c>
      <c r="P74">
        <v>200</v>
      </c>
      <c r="Q74" t="s">
        <v>36</v>
      </c>
    </row>
    <row r="75" spans="1:17">
      <c r="A75" t="str">
        <f>Hyperlink("https://www.diodes.com/part/view/B220AE","B220AE")</f>
        <v>B220AE</v>
      </c>
      <c r="B75" t="str">
        <f>Hyperlink("https://www.diodes.com/assets/Datasheets/B220AEBE-B245AEBE.pdf","B220AE(BE)-B245AE(BE) Datasheet")</f>
        <v>B220AE(BE)-B245AE(BE) Datasheet</v>
      </c>
      <c r="D75" t="s">
        <v>18</v>
      </c>
      <c r="E75" t="s">
        <v>19</v>
      </c>
      <c r="F75" t="s">
        <v>20</v>
      </c>
      <c r="G75">
        <v>2</v>
      </c>
      <c r="H75" t="s">
        <v>22</v>
      </c>
      <c r="I75">
        <v>20</v>
      </c>
      <c r="J75">
        <v>20</v>
      </c>
      <c r="K75">
        <v>0.5</v>
      </c>
      <c r="L75">
        <v>2</v>
      </c>
      <c r="M75">
        <v>100</v>
      </c>
      <c r="N75">
        <v>20</v>
      </c>
      <c r="P75">
        <v>93</v>
      </c>
      <c r="Q75" t="s">
        <v>32</v>
      </c>
    </row>
    <row r="76" spans="1:17">
      <c r="A76" t="str">
        <f>Hyperlink("https://www.diodes.com/part/view/B220AF","B220AF")</f>
        <v>B220AF</v>
      </c>
      <c r="B76" t="str">
        <f>Hyperlink("https://www.diodes.com/assets/Datasheets/B220AFB230AFB240AFB245AF.pdf","B220AF,B230AF,B240AF,B245AF Datasheet")</f>
        <v>B220AF,B230AF,B240AF,B245AF Datasheet</v>
      </c>
      <c r="C76" t="s">
        <v>43</v>
      </c>
      <c r="D76" t="s">
        <v>18</v>
      </c>
      <c r="E76" t="s">
        <v>19</v>
      </c>
      <c r="F76" t="s">
        <v>20</v>
      </c>
      <c r="G76">
        <v>2</v>
      </c>
      <c r="H76" t="s">
        <v>22</v>
      </c>
      <c r="I76">
        <v>20</v>
      </c>
      <c r="J76">
        <v>50</v>
      </c>
      <c r="K76">
        <v>0.5</v>
      </c>
      <c r="L76">
        <v>2</v>
      </c>
      <c r="M76">
        <v>100</v>
      </c>
      <c r="N76">
        <v>20</v>
      </c>
      <c r="P76">
        <v>93</v>
      </c>
      <c r="Q76" t="s">
        <v>38</v>
      </c>
    </row>
    <row r="77" spans="1:17">
      <c r="A77" t="str">
        <f>Hyperlink("https://www.diodes.com/part/view/B220BE","B220BE")</f>
        <v>B220BE</v>
      </c>
      <c r="B77" t="str">
        <f>Hyperlink("https://www.diodes.com/assets/Datasheets/B220AEBE-B245AEBE.pdf","B220AE(BE)-B245AE(BE) Datasheet")</f>
        <v>B220AE(BE)-B245AE(BE) Datasheet</v>
      </c>
      <c r="C77" t="s">
        <v>43</v>
      </c>
      <c r="D77" t="s">
        <v>18</v>
      </c>
      <c r="E77" t="s">
        <v>19</v>
      </c>
      <c r="F77" t="s">
        <v>20</v>
      </c>
      <c r="G77">
        <v>2</v>
      </c>
      <c r="H77" t="s">
        <v>22</v>
      </c>
      <c r="I77">
        <v>20</v>
      </c>
      <c r="J77">
        <v>50</v>
      </c>
      <c r="K77">
        <v>0.5</v>
      </c>
      <c r="L77">
        <v>2</v>
      </c>
      <c r="M77">
        <v>100</v>
      </c>
      <c r="N77">
        <v>20</v>
      </c>
      <c r="P77">
        <v>93</v>
      </c>
      <c r="Q77" t="s">
        <v>33</v>
      </c>
    </row>
    <row r="78" spans="1:17">
      <c r="A78" t="str">
        <f>Hyperlink("https://www.diodes.com/part/view/B230","B230")</f>
        <v>B230</v>
      </c>
      <c r="B78" t="str">
        <f>Hyperlink("https://www.diodes.com/assets/Datasheets/B220_A-B260_A.pdf","B230 Datasheet")</f>
        <v>B230 Datasheet</v>
      </c>
      <c r="C78" t="s">
        <v>23</v>
      </c>
      <c r="D78" t="s">
        <v>24</v>
      </c>
      <c r="E78" t="s">
        <v>19</v>
      </c>
      <c r="F78" t="s">
        <v>20</v>
      </c>
      <c r="G78">
        <v>2</v>
      </c>
      <c r="H78">
        <v>100</v>
      </c>
      <c r="I78">
        <v>30</v>
      </c>
      <c r="J78">
        <v>50</v>
      </c>
      <c r="K78">
        <v>0.5</v>
      </c>
      <c r="L78">
        <v>2</v>
      </c>
      <c r="M78">
        <v>500</v>
      </c>
      <c r="N78">
        <v>30</v>
      </c>
      <c r="P78">
        <v>200</v>
      </c>
      <c r="Q78" t="s">
        <v>33</v>
      </c>
    </row>
    <row r="79" spans="1:17">
      <c r="A79" t="str">
        <f>Hyperlink("https://www.diodes.com/part/view/B230A","B230A")</f>
        <v>B230A</v>
      </c>
      <c r="B79" t="str">
        <f>Hyperlink("https://www.diodes.com/assets/Datasheets/B220_A-B260_A.pdf","B230A Datasheet")</f>
        <v>B230A Datasheet</v>
      </c>
      <c r="C79" t="s">
        <v>23</v>
      </c>
      <c r="D79" t="s">
        <v>24</v>
      </c>
      <c r="E79" t="s">
        <v>19</v>
      </c>
      <c r="F79" t="s">
        <v>20</v>
      </c>
      <c r="G79">
        <v>2</v>
      </c>
      <c r="H79">
        <v>100</v>
      </c>
      <c r="I79">
        <v>30</v>
      </c>
      <c r="J79">
        <v>50</v>
      </c>
      <c r="K79">
        <v>0.5</v>
      </c>
      <c r="L79">
        <v>2</v>
      </c>
      <c r="M79">
        <v>500</v>
      </c>
      <c r="N79">
        <v>30</v>
      </c>
      <c r="P79">
        <v>200</v>
      </c>
      <c r="Q79" t="s">
        <v>32</v>
      </c>
    </row>
    <row r="80" spans="1:17">
      <c r="A80" t="str">
        <f>Hyperlink("https://www.diodes.com/part/view/B230AE","B230AE")</f>
        <v>B230AE</v>
      </c>
      <c r="B80" t="str">
        <f>Hyperlink("https://www.diodes.com/assets/Datasheets/B220AEBE-B245AEBE.pdf","B220AE(BE)-B245AE(BE) Datasheet")</f>
        <v>B220AE(BE)-B245AE(BE) Datasheet</v>
      </c>
      <c r="D80" t="s">
        <v>18</v>
      </c>
      <c r="E80" t="s">
        <v>19</v>
      </c>
      <c r="F80" t="s">
        <v>20</v>
      </c>
      <c r="G80">
        <v>2</v>
      </c>
      <c r="H80" t="s">
        <v>22</v>
      </c>
      <c r="I80">
        <v>30</v>
      </c>
      <c r="J80">
        <v>30</v>
      </c>
      <c r="K80">
        <v>0.5</v>
      </c>
      <c r="L80">
        <v>2</v>
      </c>
      <c r="M80">
        <v>100</v>
      </c>
      <c r="N80">
        <v>30</v>
      </c>
      <c r="P80">
        <v>93</v>
      </c>
      <c r="Q80" t="s">
        <v>32</v>
      </c>
    </row>
    <row r="81" spans="1:17">
      <c r="A81" t="str">
        <f>Hyperlink("https://www.diodes.com/part/view/B230AF","B230AF")</f>
        <v>B230AF</v>
      </c>
      <c r="B81" t="str">
        <f>Hyperlink("https://www.diodes.com/assets/Datasheets/B220AFB230AFB240AFB245AF.pdf","B220AF,B230AF,B240AF,B245AF Datasheet")</f>
        <v>B220AF,B230AF,B240AF,B245AF Datasheet</v>
      </c>
      <c r="C81" t="s">
        <v>43</v>
      </c>
      <c r="D81" t="s">
        <v>18</v>
      </c>
      <c r="E81" t="s">
        <v>19</v>
      </c>
      <c r="F81" t="s">
        <v>20</v>
      </c>
      <c r="G81">
        <v>2</v>
      </c>
      <c r="H81" t="s">
        <v>22</v>
      </c>
      <c r="I81">
        <v>30</v>
      </c>
      <c r="J81">
        <v>50</v>
      </c>
      <c r="K81">
        <v>0.5</v>
      </c>
      <c r="L81">
        <v>2</v>
      </c>
      <c r="M81">
        <v>100</v>
      </c>
      <c r="N81">
        <v>30</v>
      </c>
      <c r="P81">
        <v>93</v>
      </c>
      <c r="Q81" t="s">
        <v>38</v>
      </c>
    </row>
    <row r="82" spans="1:17">
      <c r="A82" t="str">
        <f>Hyperlink("https://www.diodes.com/part/view/B230BE","B230BE")</f>
        <v>B230BE</v>
      </c>
      <c r="B82" t="str">
        <f>Hyperlink("https://www.diodes.com/assets/Datasheets/B220AEBE-B245AEBE.pdf","B220AE(BE)-B245AE(BE) Datasheet")</f>
        <v>B220AE(BE)-B245AE(BE) Datasheet</v>
      </c>
      <c r="C82" t="s">
        <v>43</v>
      </c>
      <c r="D82" t="s">
        <v>18</v>
      </c>
      <c r="E82" t="s">
        <v>19</v>
      </c>
      <c r="F82" t="s">
        <v>20</v>
      </c>
      <c r="G82">
        <v>2</v>
      </c>
      <c r="H82" t="s">
        <v>22</v>
      </c>
      <c r="I82">
        <v>30</v>
      </c>
      <c r="J82">
        <v>50</v>
      </c>
      <c r="K82">
        <v>0.5</v>
      </c>
      <c r="L82">
        <v>2</v>
      </c>
      <c r="M82">
        <v>100</v>
      </c>
      <c r="N82">
        <v>30</v>
      </c>
      <c r="P82">
        <v>93</v>
      </c>
      <c r="Q82" t="s">
        <v>33</v>
      </c>
    </row>
    <row r="83" spans="1:17">
      <c r="A83" t="str">
        <f>Hyperlink("https://www.diodes.com/part/view/B240","B240")</f>
        <v>B240</v>
      </c>
      <c r="B83" t="str">
        <f>Hyperlink("https://www.diodes.com/assets/Datasheets/B220_A-B260_A.pdf","B240 Datasheet")</f>
        <v>B240 Datasheet</v>
      </c>
      <c r="C83" t="s">
        <v>23</v>
      </c>
      <c r="D83" t="s">
        <v>24</v>
      </c>
      <c r="E83" t="s">
        <v>19</v>
      </c>
      <c r="F83" t="s">
        <v>20</v>
      </c>
      <c r="G83">
        <v>2</v>
      </c>
      <c r="H83">
        <v>100</v>
      </c>
      <c r="I83">
        <v>40</v>
      </c>
      <c r="J83">
        <v>50</v>
      </c>
      <c r="K83">
        <v>0.5</v>
      </c>
      <c r="L83">
        <v>2</v>
      </c>
      <c r="M83">
        <v>500</v>
      </c>
      <c r="N83">
        <v>40</v>
      </c>
      <c r="P83">
        <v>200</v>
      </c>
      <c r="Q83" t="s">
        <v>33</v>
      </c>
    </row>
    <row r="84" spans="1:17">
      <c r="A84" t="str">
        <f>Hyperlink("https://www.diodes.com/part/view/B240%28LS%29","B240(LS)")</f>
        <v>B240(LS)</v>
      </c>
      <c r="B84" t="str">
        <f>Hyperlink("https://www.diodes.com/assets/Datasheets/B220_thru_B240.pdf","B220 thru B240(LS) Datasheet")</f>
        <v>B220 thru B240(LS) Datasheet</v>
      </c>
      <c r="C84" t="s">
        <v>35</v>
      </c>
      <c r="D84" t="s">
        <v>24</v>
      </c>
      <c r="E84" t="s">
        <v>19</v>
      </c>
      <c r="F84" t="s">
        <v>20</v>
      </c>
      <c r="G84">
        <v>2</v>
      </c>
      <c r="I84">
        <v>40</v>
      </c>
      <c r="J84">
        <v>50</v>
      </c>
      <c r="K84">
        <v>0.5</v>
      </c>
      <c r="L84">
        <v>2</v>
      </c>
      <c r="M84">
        <v>150</v>
      </c>
      <c r="N84">
        <v>40</v>
      </c>
      <c r="P84">
        <v>200</v>
      </c>
      <c r="Q84" t="s">
        <v>34</v>
      </c>
    </row>
    <row r="85" spans="1:17">
      <c r="A85" t="str">
        <f>Hyperlink("https://www.diodes.com/part/view/B240A","B240A")</f>
        <v>B240A</v>
      </c>
      <c r="B85" t="str">
        <f>Hyperlink("https://www.diodes.com/assets/Datasheets/B220_A-B260_A.pdf","B240A Datasheet")</f>
        <v>B240A Datasheet</v>
      </c>
      <c r="C85" t="s">
        <v>23</v>
      </c>
      <c r="D85" t="s">
        <v>24</v>
      </c>
      <c r="E85" t="s">
        <v>19</v>
      </c>
      <c r="F85" t="s">
        <v>20</v>
      </c>
      <c r="G85">
        <v>2</v>
      </c>
      <c r="H85">
        <v>100</v>
      </c>
      <c r="I85">
        <v>40</v>
      </c>
      <c r="J85">
        <v>50</v>
      </c>
      <c r="K85">
        <v>0.5</v>
      </c>
      <c r="L85">
        <v>2</v>
      </c>
      <c r="M85">
        <v>500</v>
      </c>
      <c r="N85">
        <v>40</v>
      </c>
      <c r="P85">
        <v>200</v>
      </c>
      <c r="Q85" t="s">
        <v>32</v>
      </c>
    </row>
    <row r="86" spans="1:17">
      <c r="A86" t="str">
        <f>Hyperlink("https://www.diodes.com/part/view/B240A%28LS%29","B240A(LS)")</f>
        <v>B240A(LS)</v>
      </c>
      <c r="B86" t="str">
        <f>Hyperlink("https://www.diodes.com/assets/Datasheets/B220A_thru_B240A.pdf","B220A thru B240A(LS) Datasheet")</f>
        <v>B220A thru B240A(LS) Datasheet</v>
      </c>
      <c r="C86" t="s">
        <v>35</v>
      </c>
      <c r="D86" t="s">
        <v>24</v>
      </c>
      <c r="E86" t="s">
        <v>19</v>
      </c>
      <c r="F86" t="s">
        <v>20</v>
      </c>
      <c r="G86">
        <v>2</v>
      </c>
      <c r="I86">
        <v>40</v>
      </c>
      <c r="J86">
        <v>50</v>
      </c>
      <c r="K86">
        <v>0.5</v>
      </c>
      <c r="L86">
        <v>2</v>
      </c>
      <c r="M86">
        <v>150</v>
      </c>
      <c r="N86">
        <v>40</v>
      </c>
      <c r="P86">
        <v>200</v>
      </c>
      <c r="Q86" t="s">
        <v>36</v>
      </c>
    </row>
    <row r="87" spans="1:17">
      <c r="A87" t="str">
        <f>Hyperlink("https://www.diodes.com/part/view/B240AE","B240AE")</f>
        <v>B240AE</v>
      </c>
      <c r="B87" t="str">
        <f>Hyperlink("https://www.diodes.com/assets/Datasheets/B220AEBE-B245AEBE.pdf","B220AE(BE)-B245AE(BE) Datasheet")</f>
        <v>B220AE(BE)-B245AE(BE) Datasheet</v>
      </c>
      <c r="D87" t="s">
        <v>18</v>
      </c>
      <c r="E87" t="s">
        <v>19</v>
      </c>
      <c r="F87" t="s">
        <v>20</v>
      </c>
      <c r="G87">
        <v>2</v>
      </c>
      <c r="H87" t="s">
        <v>22</v>
      </c>
      <c r="I87">
        <v>40</v>
      </c>
      <c r="J87">
        <v>40</v>
      </c>
      <c r="K87">
        <v>0.5</v>
      </c>
      <c r="L87">
        <v>2</v>
      </c>
      <c r="M87">
        <v>200</v>
      </c>
      <c r="N87">
        <v>40</v>
      </c>
      <c r="P87">
        <v>93</v>
      </c>
      <c r="Q87" t="s">
        <v>32</v>
      </c>
    </row>
    <row r="88" spans="1:17">
      <c r="A88" t="str">
        <f>Hyperlink("https://www.diodes.com/part/view/B240AF","B240AF")</f>
        <v>B240AF</v>
      </c>
      <c r="B88" t="str">
        <f>Hyperlink("https://www.diodes.com/assets/Datasheets/B220AFB230AFB240AFB245AF.pdf","B220AF,B230AF,B240AF,B245AF Datasheet")</f>
        <v>B220AF,B230AF,B240AF,B245AF Datasheet</v>
      </c>
      <c r="C88" t="s">
        <v>43</v>
      </c>
      <c r="D88" t="s">
        <v>18</v>
      </c>
      <c r="E88" t="s">
        <v>19</v>
      </c>
      <c r="F88" t="s">
        <v>20</v>
      </c>
      <c r="G88">
        <v>2</v>
      </c>
      <c r="H88" t="s">
        <v>22</v>
      </c>
      <c r="I88">
        <v>40</v>
      </c>
      <c r="J88">
        <v>50</v>
      </c>
      <c r="K88">
        <v>0.5</v>
      </c>
      <c r="L88">
        <v>2</v>
      </c>
      <c r="M88">
        <v>200</v>
      </c>
      <c r="N88">
        <v>40</v>
      </c>
      <c r="P88">
        <v>93</v>
      </c>
      <c r="Q88" t="s">
        <v>38</v>
      </c>
    </row>
    <row r="89" spans="1:17">
      <c r="A89" t="str">
        <f>Hyperlink("https://www.diodes.com/part/view/B240AX","B240AX")</f>
        <v>B240AX</v>
      </c>
      <c r="B89" t="str">
        <f>Hyperlink("https://www.diodes.com/assets/Datasheets/B240AX.pdf","B240AX Datasheet")</f>
        <v>B240AX Datasheet</v>
      </c>
      <c r="C89" t="s">
        <v>44</v>
      </c>
      <c r="D89" t="s">
        <v>18</v>
      </c>
      <c r="E89" t="s">
        <v>19</v>
      </c>
      <c r="F89" t="s">
        <v>20</v>
      </c>
      <c r="G89">
        <v>2</v>
      </c>
      <c r="I89">
        <v>40</v>
      </c>
      <c r="J89">
        <v>35</v>
      </c>
      <c r="K89">
        <v>0.5</v>
      </c>
      <c r="L89">
        <v>2</v>
      </c>
      <c r="M89">
        <v>250</v>
      </c>
      <c r="N89">
        <v>40</v>
      </c>
      <c r="P89">
        <v>220</v>
      </c>
      <c r="Q89" t="s">
        <v>32</v>
      </c>
    </row>
    <row r="90" spans="1:17">
      <c r="A90" t="str">
        <f>Hyperlink("https://www.diodes.com/part/view/B240BE","B240BE")</f>
        <v>B240BE</v>
      </c>
      <c r="B90" t="str">
        <f>Hyperlink("https://www.diodes.com/assets/Datasheets/B220AEBE-B245AEBE.pdf","B220AE(BE)-B245AE(BE) Datasheet")</f>
        <v>B220AE(BE)-B245AE(BE) Datasheet</v>
      </c>
      <c r="C90" t="s">
        <v>43</v>
      </c>
      <c r="D90" t="s">
        <v>18</v>
      </c>
      <c r="E90" t="s">
        <v>19</v>
      </c>
      <c r="F90" t="s">
        <v>20</v>
      </c>
      <c r="G90">
        <v>2</v>
      </c>
      <c r="H90" t="s">
        <v>22</v>
      </c>
      <c r="I90">
        <v>40</v>
      </c>
      <c r="J90">
        <v>50</v>
      </c>
      <c r="K90">
        <v>0.5</v>
      </c>
      <c r="L90">
        <v>2</v>
      </c>
      <c r="M90">
        <v>200</v>
      </c>
      <c r="N90">
        <v>40</v>
      </c>
      <c r="P90">
        <v>93</v>
      </c>
      <c r="Q90" t="s">
        <v>33</v>
      </c>
    </row>
    <row r="91" spans="1:17">
      <c r="A91" t="str">
        <f>Hyperlink("https://www.diodes.com/part/view/B240L","B240L")</f>
        <v>B240L</v>
      </c>
      <c r="B91" t="str">
        <f>Hyperlink("https://www.diodes.com/assets/Datasheets/B240L.pdf","B240L Datasheet")</f>
        <v>B240L Datasheet</v>
      </c>
      <c r="D91" t="s">
        <v>24</v>
      </c>
      <c r="E91" t="s">
        <v>19</v>
      </c>
      <c r="F91" t="s">
        <v>20</v>
      </c>
      <c r="G91">
        <v>2</v>
      </c>
      <c r="I91">
        <v>40</v>
      </c>
      <c r="J91">
        <v>25</v>
      </c>
      <c r="K91">
        <v>0.43</v>
      </c>
      <c r="M91">
        <v>2000</v>
      </c>
      <c r="N91">
        <v>40</v>
      </c>
      <c r="Q91" t="s">
        <v>34</v>
      </c>
    </row>
    <row r="92" spans="1:17">
      <c r="A92" t="str">
        <f>Hyperlink("https://www.diodes.com/part/view/B240S1F","B240S1F")</f>
        <v>B240S1F</v>
      </c>
      <c r="B92" t="str">
        <f>Hyperlink("https://www.diodes.com/assets/Datasheets/B240S1F.pdf","B240S1F Datasheet")</f>
        <v>B240S1F Datasheet</v>
      </c>
      <c r="C92" t="s">
        <v>43</v>
      </c>
      <c r="D92" t="s">
        <v>18</v>
      </c>
      <c r="E92" t="s">
        <v>19</v>
      </c>
      <c r="F92" t="s">
        <v>20</v>
      </c>
      <c r="G92">
        <v>2</v>
      </c>
      <c r="H92" t="s">
        <v>22</v>
      </c>
      <c r="I92">
        <v>40</v>
      </c>
      <c r="J92">
        <v>50</v>
      </c>
      <c r="K92">
        <v>0.5</v>
      </c>
      <c r="L92">
        <v>2</v>
      </c>
      <c r="M92">
        <v>200</v>
      </c>
      <c r="N92">
        <v>40</v>
      </c>
      <c r="P92">
        <v>100</v>
      </c>
      <c r="Q92" t="s">
        <v>41</v>
      </c>
    </row>
    <row r="93" spans="1:17">
      <c r="A93" t="str">
        <f>Hyperlink("https://www.diodes.com/part/view/B240S1FQ","B240S1FQ")</f>
        <v>B240S1FQ</v>
      </c>
      <c r="B93" t="str">
        <f>Hyperlink("https://www.diodes.com/assets/Datasheets/B240S1FQ.pdf","B240S1FQ Datasheet")</f>
        <v>B240S1FQ Datasheet</v>
      </c>
      <c r="C93" t="s">
        <v>45</v>
      </c>
      <c r="D93" t="s">
        <v>24</v>
      </c>
      <c r="E93" t="s">
        <v>31</v>
      </c>
      <c r="F93" t="s">
        <v>20</v>
      </c>
      <c r="G93">
        <v>2</v>
      </c>
      <c r="I93">
        <v>40</v>
      </c>
      <c r="J93">
        <v>50</v>
      </c>
      <c r="K93">
        <v>0.5</v>
      </c>
      <c r="L93">
        <v>2</v>
      </c>
      <c r="M93">
        <v>200</v>
      </c>
      <c r="N93">
        <v>40</v>
      </c>
      <c r="Q93" t="s">
        <v>46</v>
      </c>
    </row>
    <row r="94" spans="1:17">
      <c r="A94" t="str">
        <f>Hyperlink("https://www.diodes.com/part/view/B245AE","B245AE")</f>
        <v>B245AE</v>
      </c>
      <c r="B94" t="str">
        <f>Hyperlink("https://www.diodes.com/assets/Datasheets/B220AEBE-B245AEBE.pdf","B220AE(BE)-B245AE(BE) Datasheet")</f>
        <v>B220AE(BE)-B245AE(BE) Datasheet</v>
      </c>
      <c r="D94" t="s">
        <v>18</v>
      </c>
      <c r="E94" t="s">
        <v>19</v>
      </c>
      <c r="F94" t="s">
        <v>20</v>
      </c>
      <c r="G94">
        <v>2</v>
      </c>
      <c r="H94" t="s">
        <v>22</v>
      </c>
      <c r="I94">
        <v>45</v>
      </c>
      <c r="J94">
        <v>45</v>
      </c>
      <c r="K94">
        <v>0.5</v>
      </c>
      <c r="L94">
        <v>2</v>
      </c>
      <c r="M94">
        <v>200</v>
      </c>
      <c r="N94">
        <v>45</v>
      </c>
      <c r="P94">
        <v>93</v>
      </c>
      <c r="Q94" t="s">
        <v>32</v>
      </c>
    </row>
    <row r="95" spans="1:17">
      <c r="A95" t="str">
        <f>Hyperlink("https://www.diodes.com/part/view/B245AF","B245AF")</f>
        <v>B245AF</v>
      </c>
      <c r="B95" t="str">
        <f>Hyperlink("https://www.diodes.com/assets/Datasheets/B220AFB230AFB240AFB245AF.pdf","B220AF,B230AF,B240AF,B245AF Datasheet")</f>
        <v>B220AF,B230AF,B240AF,B245AF Datasheet</v>
      </c>
      <c r="C95" t="s">
        <v>43</v>
      </c>
      <c r="D95" t="s">
        <v>18</v>
      </c>
      <c r="E95" t="s">
        <v>19</v>
      </c>
      <c r="F95" t="s">
        <v>20</v>
      </c>
      <c r="G95">
        <v>2</v>
      </c>
      <c r="H95" t="s">
        <v>22</v>
      </c>
      <c r="I95">
        <v>45</v>
      </c>
      <c r="J95">
        <v>50</v>
      </c>
      <c r="K95">
        <v>0.5</v>
      </c>
      <c r="L95">
        <v>2</v>
      </c>
      <c r="M95">
        <v>200</v>
      </c>
      <c r="N95">
        <v>45</v>
      </c>
      <c r="P95">
        <v>93</v>
      </c>
      <c r="Q95" t="s">
        <v>38</v>
      </c>
    </row>
    <row r="96" spans="1:17">
      <c r="A96" t="str">
        <f>Hyperlink("https://www.diodes.com/part/view/B245BE","B245BE")</f>
        <v>B245BE</v>
      </c>
      <c r="B96" t="str">
        <f>Hyperlink("https://www.diodes.com/assets/Datasheets/B220AEBE-B245AEBE.pdf","B220AE(BE)-B245AE(BE) Datasheet")</f>
        <v>B220AE(BE)-B245AE(BE) Datasheet</v>
      </c>
      <c r="C96" t="s">
        <v>43</v>
      </c>
      <c r="D96" t="s">
        <v>18</v>
      </c>
      <c r="E96" t="s">
        <v>19</v>
      </c>
      <c r="F96" t="s">
        <v>20</v>
      </c>
      <c r="G96">
        <v>2</v>
      </c>
      <c r="H96" t="s">
        <v>22</v>
      </c>
      <c r="I96">
        <v>45</v>
      </c>
      <c r="J96">
        <v>50</v>
      </c>
      <c r="K96">
        <v>0.5</v>
      </c>
      <c r="L96">
        <v>2</v>
      </c>
      <c r="M96">
        <v>200</v>
      </c>
      <c r="N96">
        <v>45</v>
      </c>
      <c r="P96">
        <v>93</v>
      </c>
      <c r="Q96" t="s">
        <v>33</v>
      </c>
    </row>
    <row r="97" spans="1:17">
      <c r="A97" t="str">
        <f>Hyperlink("https://www.diodes.com/part/view/B250","B250")</f>
        <v>B250</v>
      </c>
      <c r="B97" t="str">
        <f>Hyperlink("https://www.diodes.com/assets/Datasheets/B220_A-B260_A.pdf","B250 Datasheet")</f>
        <v>B250 Datasheet</v>
      </c>
      <c r="C97" t="s">
        <v>23</v>
      </c>
      <c r="D97" t="s">
        <v>24</v>
      </c>
      <c r="E97" t="s">
        <v>19</v>
      </c>
      <c r="F97" t="s">
        <v>20</v>
      </c>
      <c r="G97">
        <v>2</v>
      </c>
      <c r="H97">
        <v>100</v>
      </c>
      <c r="I97">
        <v>50</v>
      </c>
      <c r="J97">
        <v>50</v>
      </c>
      <c r="K97">
        <v>0.7</v>
      </c>
      <c r="L97">
        <v>2</v>
      </c>
      <c r="M97">
        <v>500</v>
      </c>
      <c r="N97">
        <v>50</v>
      </c>
      <c r="P97">
        <v>200</v>
      </c>
      <c r="Q97" t="s">
        <v>33</v>
      </c>
    </row>
    <row r="98" spans="1:17">
      <c r="A98" t="str">
        <f>Hyperlink("https://www.diodes.com/part/view/B250A","B250A")</f>
        <v>B250A</v>
      </c>
      <c r="B98" t="str">
        <f>Hyperlink("https://www.diodes.com/assets/Datasheets/B220_A-B260_A.pdf","B250A Datasheet")</f>
        <v>B250A Datasheet</v>
      </c>
      <c r="C98" t="s">
        <v>23</v>
      </c>
      <c r="D98" t="s">
        <v>24</v>
      </c>
      <c r="E98" t="s">
        <v>19</v>
      </c>
      <c r="F98" t="s">
        <v>20</v>
      </c>
      <c r="G98">
        <v>2</v>
      </c>
      <c r="H98">
        <v>100</v>
      </c>
      <c r="I98">
        <v>50</v>
      </c>
      <c r="J98">
        <v>50</v>
      </c>
      <c r="K98">
        <v>0.7</v>
      </c>
      <c r="L98">
        <v>2</v>
      </c>
      <c r="M98">
        <v>500</v>
      </c>
      <c r="N98">
        <v>50</v>
      </c>
      <c r="Q98" t="s">
        <v>32</v>
      </c>
    </row>
    <row r="99" spans="1:17">
      <c r="A99" t="str">
        <f>Hyperlink("https://www.diodes.com/part/view/B250AE","B250AE")</f>
        <v>B250AE</v>
      </c>
      <c r="B99" t="str">
        <f>Hyperlink("https://www.diodes.com/assets/Datasheets/B250AE-B260AE.pdf","B250AE Datasheet")</f>
        <v>B250AE Datasheet</v>
      </c>
      <c r="D99" t="s">
        <v>18</v>
      </c>
      <c r="E99" t="s">
        <v>19</v>
      </c>
      <c r="F99" t="s">
        <v>20</v>
      </c>
      <c r="G99">
        <v>2</v>
      </c>
      <c r="H99" t="s">
        <v>22</v>
      </c>
      <c r="I99">
        <v>50</v>
      </c>
      <c r="J99">
        <v>50</v>
      </c>
      <c r="K99">
        <v>0.65</v>
      </c>
      <c r="L99">
        <v>2</v>
      </c>
      <c r="M99">
        <v>100</v>
      </c>
      <c r="N99">
        <v>50</v>
      </c>
      <c r="P99">
        <v>75</v>
      </c>
      <c r="Q99" t="s">
        <v>32</v>
      </c>
    </row>
    <row r="100" spans="1:17">
      <c r="A100" t="str">
        <f>Hyperlink("https://www.diodes.com/part/view/B250AF","B250AF")</f>
        <v>B250AF</v>
      </c>
      <c r="B100" t="str">
        <f>Hyperlink("https://www.diodes.com/assets/Datasheets/B250AF-B260AF.pdf","B250AF, B260AF Datasheet")</f>
        <v>B250AF, B260AF Datasheet</v>
      </c>
      <c r="C100" t="s">
        <v>43</v>
      </c>
      <c r="D100" t="s">
        <v>18</v>
      </c>
      <c r="E100" t="s">
        <v>19</v>
      </c>
      <c r="F100" t="s">
        <v>20</v>
      </c>
      <c r="G100">
        <v>2</v>
      </c>
      <c r="H100" t="s">
        <v>22</v>
      </c>
      <c r="I100">
        <v>50</v>
      </c>
      <c r="J100">
        <v>50</v>
      </c>
      <c r="K100">
        <v>0.65</v>
      </c>
      <c r="L100">
        <v>2</v>
      </c>
      <c r="M100">
        <v>100</v>
      </c>
      <c r="N100">
        <v>50</v>
      </c>
      <c r="P100">
        <v>80</v>
      </c>
      <c r="Q100" t="s">
        <v>38</v>
      </c>
    </row>
    <row r="101" spans="1:17">
      <c r="A101" t="str">
        <f>Hyperlink("https://www.diodes.com/part/view/B250BE","B250BE")</f>
        <v>B250BE</v>
      </c>
      <c r="B101" t="str">
        <f>Hyperlink("https://www.diodes.com/assets/Datasheets/B250AE-B260AE.pdf","B250AE Datasheet")</f>
        <v>B250AE Datasheet</v>
      </c>
      <c r="C101" t="s">
        <v>43</v>
      </c>
      <c r="D101" t="s">
        <v>18</v>
      </c>
      <c r="E101" t="s">
        <v>19</v>
      </c>
      <c r="F101" t="s">
        <v>20</v>
      </c>
      <c r="G101">
        <v>2</v>
      </c>
      <c r="H101" t="s">
        <v>22</v>
      </c>
      <c r="I101">
        <v>50</v>
      </c>
      <c r="J101">
        <v>50</v>
      </c>
      <c r="K101">
        <v>0.65</v>
      </c>
      <c r="L101">
        <v>2</v>
      </c>
      <c r="M101">
        <v>100</v>
      </c>
      <c r="N101">
        <v>50</v>
      </c>
      <c r="P101">
        <v>75</v>
      </c>
      <c r="Q101" t="s">
        <v>32</v>
      </c>
    </row>
    <row r="102" spans="1:17">
      <c r="A102" t="str">
        <f>Hyperlink("https://www.diodes.com/part/view/B260","B260")</f>
        <v>B260</v>
      </c>
      <c r="B102" t="str">
        <f>Hyperlink("https://www.diodes.com/assets/Datasheets/B220_A-B260_A.pdf","B260 Datasheet")</f>
        <v>B260 Datasheet</v>
      </c>
      <c r="C102" t="s">
        <v>23</v>
      </c>
      <c r="D102" t="s">
        <v>24</v>
      </c>
      <c r="E102" t="s">
        <v>19</v>
      </c>
      <c r="F102" t="s">
        <v>20</v>
      </c>
      <c r="G102">
        <v>2</v>
      </c>
      <c r="H102">
        <v>100</v>
      </c>
      <c r="I102">
        <v>60</v>
      </c>
      <c r="J102">
        <v>50</v>
      </c>
      <c r="K102">
        <v>0.7</v>
      </c>
      <c r="L102">
        <v>2</v>
      </c>
      <c r="M102">
        <v>500</v>
      </c>
      <c r="N102">
        <v>60</v>
      </c>
      <c r="P102">
        <v>200</v>
      </c>
      <c r="Q102" t="s">
        <v>33</v>
      </c>
    </row>
    <row r="103" spans="1:17">
      <c r="A103" t="str">
        <f>Hyperlink("https://www.diodes.com/part/view/B260%28LS%29","B260(LS)")</f>
        <v>B260(LS)</v>
      </c>
      <c r="B103" t="str">
        <f>Hyperlink("https://www.diodes.com/assets/Datasheets/B250-B260_LS.pdf","B260(LS) Datasheet")</f>
        <v>B260(LS) Datasheet</v>
      </c>
      <c r="D103" t="s">
        <v>24</v>
      </c>
      <c r="E103" t="s">
        <v>19</v>
      </c>
      <c r="F103" t="s">
        <v>20</v>
      </c>
      <c r="G103">
        <v>2</v>
      </c>
      <c r="I103">
        <v>60</v>
      </c>
      <c r="J103">
        <v>50</v>
      </c>
      <c r="K103">
        <v>0.7</v>
      </c>
      <c r="M103">
        <v>50</v>
      </c>
      <c r="N103">
        <v>60</v>
      </c>
      <c r="Q103" t="s">
        <v>34</v>
      </c>
    </row>
    <row r="104" spans="1:17">
      <c r="A104" t="str">
        <f>Hyperlink("https://www.diodes.com/part/view/B260A","B260A")</f>
        <v>B260A</v>
      </c>
      <c r="B104" t="str">
        <f>Hyperlink("https://www.diodes.com/assets/Datasheets/B220_A-B260_A.pdf","B260A Datasheet")</f>
        <v>B260A Datasheet</v>
      </c>
      <c r="C104" t="s">
        <v>23</v>
      </c>
      <c r="D104" t="s">
        <v>24</v>
      </c>
      <c r="E104" t="s">
        <v>19</v>
      </c>
      <c r="F104" t="s">
        <v>20</v>
      </c>
      <c r="G104">
        <v>2</v>
      </c>
      <c r="H104">
        <v>100</v>
      </c>
      <c r="I104">
        <v>60</v>
      </c>
      <c r="J104">
        <v>50</v>
      </c>
      <c r="K104">
        <v>0.7</v>
      </c>
      <c r="L104">
        <v>2</v>
      </c>
      <c r="M104">
        <v>500</v>
      </c>
      <c r="N104">
        <v>60</v>
      </c>
      <c r="P104">
        <v>200</v>
      </c>
      <c r="Q104" t="s">
        <v>32</v>
      </c>
    </row>
    <row r="105" spans="1:17">
      <c r="A105" t="str">
        <f>Hyperlink("https://www.diodes.com/part/view/B260A%28LS%29","B260A(LS)")</f>
        <v>B260A(LS)</v>
      </c>
      <c r="B105" t="str">
        <f>Hyperlink("https://www.diodes.com/assets/Datasheets/B260A_LS.pdf","B260A(LS) Datasheet")</f>
        <v>B260A(LS) Datasheet</v>
      </c>
      <c r="D105" t="s">
        <v>24</v>
      </c>
      <c r="E105" t="s">
        <v>19</v>
      </c>
      <c r="F105" t="s">
        <v>20</v>
      </c>
      <c r="G105">
        <v>2</v>
      </c>
      <c r="I105">
        <v>60</v>
      </c>
      <c r="J105">
        <v>50</v>
      </c>
      <c r="K105">
        <v>0.7</v>
      </c>
      <c r="M105">
        <v>50</v>
      </c>
      <c r="N105">
        <v>60</v>
      </c>
      <c r="Q105" t="s">
        <v>36</v>
      </c>
    </row>
    <row r="106" spans="1:17">
      <c r="A106" t="str">
        <f>Hyperlink("https://www.diodes.com/part/view/B260AE","B260AE")</f>
        <v>B260AE</v>
      </c>
      <c r="B106" t="str">
        <f>Hyperlink("https://www.diodes.com/assets/Datasheets/B250AE-B260AE.pdf","B250AE Datasheet")</f>
        <v>B250AE Datasheet</v>
      </c>
      <c r="D106" t="s">
        <v>18</v>
      </c>
      <c r="E106" t="s">
        <v>19</v>
      </c>
      <c r="F106" t="s">
        <v>20</v>
      </c>
      <c r="G106">
        <v>2</v>
      </c>
      <c r="H106" t="s">
        <v>22</v>
      </c>
      <c r="I106">
        <v>60</v>
      </c>
      <c r="J106">
        <v>60</v>
      </c>
      <c r="K106">
        <v>0.65</v>
      </c>
      <c r="L106">
        <v>2</v>
      </c>
      <c r="M106">
        <v>200</v>
      </c>
      <c r="N106">
        <v>60</v>
      </c>
      <c r="P106">
        <v>75</v>
      </c>
      <c r="Q106" t="s">
        <v>32</v>
      </c>
    </row>
    <row r="107" spans="1:17">
      <c r="A107" t="str">
        <f>Hyperlink("https://www.diodes.com/part/view/B260AF","B260AF")</f>
        <v>B260AF</v>
      </c>
      <c r="B107" t="str">
        <f>Hyperlink("https://www.diodes.com/assets/Datasheets/B250AF-B260AF.pdf","B250AF, B260AF Datasheet")</f>
        <v>B250AF, B260AF Datasheet</v>
      </c>
      <c r="C107" t="s">
        <v>43</v>
      </c>
      <c r="D107" t="s">
        <v>18</v>
      </c>
      <c r="E107" t="s">
        <v>19</v>
      </c>
      <c r="F107" t="s">
        <v>20</v>
      </c>
      <c r="G107">
        <v>2</v>
      </c>
      <c r="H107" t="s">
        <v>22</v>
      </c>
      <c r="I107">
        <v>60</v>
      </c>
      <c r="J107">
        <v>50</v>
      </c>
      <c r="K107">
        <v>0.65</v>
      </c>
      <c r="L107">
        <v>2</v>
      </c>
      <c r="M107">
        <v>200</v>
      </c>
      <c r="N107">
        <v>60</v>
      </c>
      <c r="P107">
        <v>80</v>
      </c>
      <c r="Q107" t="s">
        <v>38</v>
      </c>
    </row>
    <row r="108" spans="1:17">
      <c r="A108" t="str">
        <f>Hyperlink("https://www.diodes.com/part/view/B260AX","B260AX")</f>
        <v>B260AX</v>
      </c>
      <c r="B108" t="str">
        <f>Hyperlink("https://www.diodes.com/assets/Datasheets/B260AX.pdf","B260AX Datasheet")</f>
        <v>B260AX Datasheet</v>
      </c>
      <c r="C108" t="s">
        <v>47</v>
      </c>
      <c r="D108" t="s">
        <v>18</v>
      </c>
      <c r="E108" t="s">
        <v>19</v>
      </c>
      <c r="F108" t="s">
        <v>20</v>
      </c>
      <c r="G108">
        <v>2</v>
      </c>
      <c r="I108">
        <v>60</v>
      </c>
      <c r="J108">
        <v>30</v>
      </c>
      <c r="K108">
        <v>0.52</v>
      </c>
      <c r="L108">
        <v>2</v>
      </c>
      <c r="M108">
        <v>200</v>
      </c>
      <c r="N108">
        <v>60</v>
      </c>
      <c r="Q108" t="s">
        <v>32</v>
      </c>
    </row>
    <row r="109" spans="1:17">
      <c r="A109" t="str">
        <f>Hyperlink("https://www.diodes.com/part/view/B260BE","B260BE")</f>
        <v>B260BE</v>
      </c>
      <c r="B109" t="str">
        <f>Hyperlink("https://www.diodes.com/assets/Datasheets/B250AE-B260AE.pdf","B250AE Datasheet")</f>
        <v>B250AE Datasheet</v>
      </c>
      <c r="D109" t="s">
        <v>18</v>
      </c>
      <c r="E109" t="s">
        <v>19</v>
      </c>
      <c r="F109" t="s">
        <v>20</v>
      </c>
      <c r="G109">
        <v>2</v>
      </c>
      <c r="H109" t="s">
        <v>22</v>
      </c>
      <c r="I109">
        <v>50</v>
      </c>
      <c r="J109">
        <v>50</v>
      </c>
      <c r="K109">
        <v>0.65</v>
      </c>
      <c r="L109">
        <v>2</v>
      </c>
      <c r="M109">
        <v>100</v>
      </c>
      <c r="N109">
        <v>50</v>
      </c>
      <c r="P109">
        <v>75</v>
      </c>
      <c r="Q109" t="s">
        <v>32</v>
      </c>
    </row>
    <row r="110" spans="1:17">
      <c r="A110" t="str">
        <f>Hyperlink("https://www.diodes.com/part/view/B260S1F","B260S1F")</f>
        <v>B260S1F</v>
      </c>
      <c r="B110" t="str">
        <f>Hyperlink("https://www.diodes.com/assets/Datasheets/B260S1F.pdf","B260S1F Datasheet")</f>
        <v>B260S1F Datasheet</v>
      </c>
      <c r="C110" t="s">
        <v>43</v>
      </c>
      <c r="D110" t="s">
        <v>18</v>
      </c>
      <c r="E110" t="s">
        <v>19</v>
      </c>
      <c r="F110" t="s">
        <v>20</v>
      </c>
      <c r="G110">
        <v>2</v>
      </c>
      <c r="H110" t="s">
        <v>22</v>
      </c>
      <c r="I110">
        <v>60</v>
      </c>
      <c r="J110">
        <v>50</v>
      </c>
      <c r="K110">
        <v>0.65</v>
      </c>
      <c r="L110">
        <v>2</v>
      </c>
      <c r="M110">
        <v>200</v>
      </c>
      <c r="N110">
        <v>60</v>
      </c>
      <c r="P110">
        <v>75</v>
      </c>
      <c r="Q110" t="s">
        <v>41</v>
      </c>
    </row>
    <row r="111" spans="1:17">
      <c r="A111" t="str">
        <f>Hyperlink("https://www.diodes.com/part/view/B260S1FX","B260S1FX")</f>
        <v>B260S1FX</v>
      </c>
      <c r="B111" t="str">
        <f>Hyperlink("https://www.diodes.com/assets/Datasheets/B260S1FX.pdf","B260S1FX Datasheet")</f>
        <v>B260S1FX Datasheet</v>
      </c>
      <c r="C111" t="s">
        <v>48</v>
      </c>
      <c r="D111" t="s">
        <v>24</v>
      </c>
      <c r="E111" t="s">
        <v>19</v>
      </c>
      <c r="F111" t="s">
        <v>20</v>
      </c>
      <c r="G111">
        <v>2</v>
      </c>
      <c r="I111">
        <v>60</v>
      </c>
      <c r="J111">
        <v>35</v>
      </c>
      <c r="K111">
        <v>0.6</v>
      </c>
      <c r="L111">
        <v>2</v>
      </c>
      <c r="M111">
        <v>200</v>
      </c>
      <c r="N111">
        <v>60</v>
      </c>
      <c r="Q111" t="s">
        <v>46</v>
      </c>
    </row>
    <row r="112" spans="1:17">
      <c r="A112" t="str">
        <f>Hyperlink("https://www.diodes.com/part/view/B270","B270")</f>
        <v>B270</v>
      </c>
      <c r="B112" t="str">
        <f>Hyperlink("https://www.diodes.com/assets/Datasheets/ds30021.pdf","B270 Datasheet")</f>
        <v>B270 Datasheet</v>
      </c>
      <c r="C112" t="s">
        <v>23</v>
      </c>
      <c r="D112" t="s">
        <v>24</v>
      </c>
      <c r="E112" t="s">
        <v>19</v>
      </c>
      <c r="F112" t="s">
        <v>20</v>
      </c>
      <c r="G112">
        <v>2</v>
      </c>
      <c r="H112">
        <v>125</v>
      </c>
      <c r="I112">
        <v>70</v>
      </c>
      <c r="J112">
        <v>50</v>
      </c>
      <c r="K112">
        <v>0.79</v>
      </c>
      <c r="L112">
        <v>2</v>
      </c>
      <c r="M112">
        <v>7</v>
      </c>
      <c r="N112">
        <v>70</v>
      </c>
      <c r="P112">
        <v>75</v>
      </c>
      <c r="Q112" t="s">
        <v>33</v>
      </c>
    </row>
    <row r="113" spans="1:17">
      <c r="A113" t="str">
        <f>Hyperlink("https://www.diodes.com/part/view/B280","B280")</f>
        <v>B280</v>
      </c>
      <c r="B113" t="str">
        <f>Hyperlink("https://www.diodes.com/assets/Datasheets/ds30021.pdf","B280 Datasheet")</f>
        <v>B280 Datasheet</v>
      </c>
      <c r="C113" t="s">
        <v>23</v>
      </c>
      <c r="D113" t="s">
        <v>24</v>
      </c>
      <c r="E113" t="s">
        <v>19</v>
      </c>
      <c r="F113" t="s">
        <v>20</v>
      </c>
      <c r="G113">
        <v>2</v>
      </c>
      <c r="H113">
        <v>125</v>
      </c>
      <c r="I113">
        <v>80</v>
      </c>
      <c r="J113">
        <v>50</v>
      </c>
      <c r="K113">
        <v>0.79</v>
      </c>
      <c r="L113">
        <v>2</v>
      </c>
      <c r="M113">
        <v>7</v>
      </c>
      <c r="N113">
        <v>80</v>
      </c>
      <c r="P113">
        <v>75</v>
      </c>
      <c r="Q113" t="s">
        <v>33</v>
      </c>
    </row>
    <row r="114" spans="1:17">
      <c r="A114" t="str">
        <f>Hyperlink("https://www.diodes.com/part/view/B280AE","B280AE")</f>
        <v>B280AE</v>
      </c>
      <c r="B114" t="str">
        <f>Hyperlink("https://www.diodes.com/assets/Datasheets/B280AEB290AEB2100AE.pdf","B280AE,B290AE,B2100AE Datasheet")</f>
        <v>B280AE,B290AE,B2100AE Datasheet</v>
      </c>
      <c r="C114" t="s">
        <v>42</v>
      </c>
      <c r="D114" t="s">
        <v>18</v>
      </c>
      <c r="E114" t="s">
        <v>19</v>
      </c>
      <c r="F114" t="s">
        <v>20</v>
      </c>
      <c r="G114">
        <v>2</v>
      </c>
      <c r="H114" t="s">
        <v>22</v>
      </c>
      <c r="I114">
        <v>80</v>
      </c>
      <c r="J114">
        <v>50</v>
      </c>
      <c r="K114">
        <v>0.79</v>
      </c>
      <c r="L114">
        <v>2</v>
      </c>
      <c r="M114">
        <v>7</v>
      </c>
      <c r="N114">
        <v>80</v>
      </c>
      <c r="P114">
        <v>70</v>
      </c>
      <c r="Q114" t="s">
        <v>32</v>
      </c>
    </row>
    <row r="115" spans="1:17">
      <c r="A115" t="str">
        <f>Hyperlink("https://www.diodes.com/part/view/B290","B290")</f>
        <v>B290</v>
      </c>
      <c r="B115" t="str">
        <f>Hyperlink("https://www.diodes.com/assets/Datasheets/ds30021.pdf","B290 Datasheet")</f>
        <v>B290 Datasheet</v>
      </c>
      <c r="C115" t="s">
        <v>23</v>
      </c>
      <c r="D115" t="s">
        <v>24</v>
      </c>
      <c r="E115" t="s">
        <v>19</v>
      </c>
      <c r="F115" t="s">
        <v>20</v>
      </c>
      <c r="G115">
        <v>2</v>
      </c>
      <c r="H115">
        <v>125</v>
      </c>
      <c r="I115">
        <v>90</v>
      </c>
      <c r="J115">
        <v>50</v>
      </c>
      <c r="K115">
        <v>0.79</v>
      </c>
      <c r="L115">
        <v>2</v>
      </c>
      <c r="M115">
        <v>7</v>
      </c>
      <c r="N115">
        <v>90</v>
      </c>
      <c r="P115">
        <v>75</v>
      </c>
      <c r="Q115" t="s">
        <v>33</v>
      </c>
    </row>
    <row r="116" spans="1:17">
      <c r="A116" t="str">
        <f>Hyperlink("https://www.diodes.com/part/view/B290AE","B290AE")</f>
        <v>B290AE</v>
      </c>
      <c r="B116" t="str">
        <f>Hyperlink("https://www.diodes.com/assets/Datasheets/B280AEB290AEB2100AE.pdf","B280AE,B290AE,B2100AE Datasheet")</f>
        <v>B280AE,B290AE,B2100AE Datasheet</v>
      </c>
      <c r="C116" t="s">
        <v>42</v>
      </c>
      <c r="D116" t="s">
        <v>18</v>
      </c>
      <c r="E116" t="s">
        <v>19</v>
      </c>
      <c r="F116" t="s">
        <v>20</v>
      </c>
      <c r="G116">
        <v>2</v>
      </c>
      <c r="H116" t="s">
        <v>22</v>
      </c>
      <c r="I116">
        <v>90</v>
      </c>
      <c r="J116">
        <v>50</v>
      </c>
      <c r="K116">
        <v>0.79</v>
      </c>
      <c r="L116">
        <v>2</v>
      </c>
      <c r="M116">
        <v>7</v>
      </c>
      <c r="N116">
        <v>90</v>
      </c>
      <c r="P116">
        <v>70</v>
      </c>
      <c r="Q116" t="s">
        <v>32</v>
      </c>
    </row>
    <row r="117" spans="1:17">
      <c r="A117" t="str">
        <f>Hyperlink("https://www.diodes.com/part/view/B3100","B3100")</f>
        <v>B3100</v>
      </c>
      <c r="B117" t="str">
        <f>Hyperlink("https://www.diodes.com/assets/Datasheets/B370-B3100.pdf","B3100 Datasheet")</f>
        <v>B3100 Datasheet</v>
      </c>
      <c r="C117" t="s">
        <v>23</v>
      </c>
      <c r="D117" t="s">
        <v>24</v>
      </c>
      <c r="E117" t="s">
        <v>19</v>
      </c>
      <c r="F117" t="s">
        <v>20</v>
      </c>
      <c r="G117">
        <v>3</v>
      </c>
      <c r="H117">
        <v>90</v>
      </c>
      <c r="I117">
        <v>100</v>
      </c>
      <c r="J117">
        <v>100</v>
      </c>
      <c r="K117">
        <v>0.79</v>
      </c>
      <c r="L117">
        <v>3</v>
      </c>
      <c r="M117">
        <v>500</v>
      </c>
      <c r="N117">
        <v>100</v>
      </c>
      <c r="P117">
        <v>100</v>
      </c>
      <c r="Q117" t="s">
        <v>49</v>
      </c>
    </row>
    <row r="118" spans="1:17">
      <c r="A118" t="str">
        <f>Hyperlink("https://www.diodes.com/part/view/B3100%28LS%29","B3100(LS)")</f>
        <v>B3100(LS)</v>
      </c>
      <c r="B118" t="str">
        <f>Hyperlink("https://www.diodes.com/assets/Datasheets/B3100_LS.pdf","B3100(LS) Datasheet")</f>
        <v>B3100(LS) Datasheet</v>
      </c>
      <c r="C118" t="s">
        <v>50</v>
      </c>
      <c r="D118" t="s">
        <v>24</v>
      </c>
      <c r="E118" t="s">
        <v>19</v>
      </c>
      <c r="F118" t="s">
        <v>20</v>
      </c>
      <c r="G118">
        <v>3</v>
      </c>
      <c r="I118">
        <v>100</v>
      </c>
      <c r="J118">
        <v>100</v>
      </c>
      <c r="K118">
        <v>0.79</v>
      </c>
      <c r="M118">
        <v>20</v>
      </c>
      <c r="N118">
        <v>100</v>
      </c>
      <c r="Q118" t="s">
        <v>51</v>
      </c>
    </row>
    <row r="119" spans="1:17">
      <c r="A119" t="str">
        <f>Hyperlink("https://www.diodes.com/part/view/B3100B%28LS%29","B3100B(LS)")</f>
        <v>B3100B(LS)</v>
      </c>
      <c r="B119" t="str">
        <f>Hyperlink("https://www.diodes.com/assets/Datasheets/B3100B_LS.pdf","B3100B_LS Datasheet")</f>
        <v>B3100B_LS Datasheet</v>
      </c>
      <c r="D119" t="s">
        <v>24</v>
      </c>
      <c r="E119" t="s">
        <v>19</v>
      </c>
      <c r="F119" t="s">
        <v>20</v>
      </c>
      <c r="G119">
        <v>3</v>
      </c>
      <c r="I119">
        <v>100</v>
      </c>
      <c r="J119">
        <v>100</v>
      </c>
      <c r="K119">
        <v>0.79</v>
      </c>
      <c r="M119">
        <v>10</v>
      </c>
      <c r="N119">
        <v>100</v>
      </c>
      <c r="Q119" t="s">
        <v>34</v>
      </c>
    </row>
    <row r="120" spans="1:17">
      <c r="A120" t="str">
        <f>Hyperlink("https://www.diodes.com/part/view/B3100BE","B3100BE")</f>
        <v>B3100BE</v>
      </c>
      <c r="B120" t="str">
        <f>Hyperlink("https://www.diodes.com/assets/Datasheets/B370BE-B380BE-B390BE-B3100BE-B370CE-B380CE-B390CE-B3100CE.pdf","B370BE-B3100BE_B370CE-B3100CE Datasheet")</f>
        <v>B370BE-B3100BE_B370CE-B3100CE Datasheet</v>
      </c>
      <c r="C120" t="s">
        <v>52</v>
      </c>
      <c r="D120" t="s">
        <v>18</v>
      </c>
      <c r="E120" t="s">
        <v>19</v>
      </c>
      <c r="F120" t="s">
        <v>20</v>
      </c>
      <c r="G120">
        <v>3</v>
      </c>
      <c r="H120" t="s">
        <v>22</v>
      </c>
      <c r="I120">
        <v>100</v>
      </c>
      <c r="J120">
        <v>100</v>
      </c>
      <c r="K120">
        <v>0.79</v>
      </c>
      <c r="L120">
        <v>3</v>
      </c>
      <c r="M120">
        <v>300</v>
      </c>
      <c r="N120">
        <v>100</v>
      </c>
      <c r="P120">
        <v>105</v>
      </c>
      <c r="Q120" t="s">
        <v>33</v>
      </c>
    </row>
    <row r="121" spans="1:17">
      <c r="A121" t="str">
        <f>Hyperlink("https://www.diodes.com/part/view/B3100CE","B3100CE")</f>
        <v>B3100CE</v>
      </c>
      <c r="B121" t="str">
        <f>Hyperlink("https://www.diodes.com/assets/Datasheets/B370BE-B380BE-B390BE-B3100BE-B370CE-B380CE-B390CE-B3100CE.pdf","B370BE-B3100BE_B370CE-B3100CE Datasheet")</f>
        <v>B370BE-B3100BE_B370CE-B3100CE Datasheet</v>
      </c>
      <c r="C121" t="s">
        <v>52</v>
      </c>
      <c r="D121" t="s">
        <v>18</v>
      </c>
      <c r="E121" t="s">
        <v>19</v>
      </c>
      <c r="F121" t="s">
        <v>20</v>
      </c>
      <c r="G121">
        <v>3</v>
      </c>
      <c r="H121" t="s">
        <v>22</v>
      </c>
      <c r="I121">
        <v>100</v>
      </c>
      <c r="J121">
        <v>100</v>
      </c>
      <c r="K121">
        <v>0.79</v>
      </c>
      <c r="L121">
        <v>3</v>
      </c>
      <c r="M121">
        <v>300</v>
      </c>
      <c r="N121">
        <v>100</v>
      </c>
      <c r="P121">
        <v>105</v>
      </c>
      <c r="Q121" t="s">
        <v>49</v>
      </c>
    </row>
    <row r="122" spans="1:17">
      <c r="A122" t="str">
        <f>Hyperlink("https://www.diodes.com/part/view/B320","B320")</f>
        <v>B320</v>
      </c>
      <c r="B122" t="str">
        <f>Hyperlink("https://www.diodes.com/assets/Datasheets/B320-B360.pdf","B320 Datasheet")</f>
        <v>B320 Datasheet</v>
      </c>
      <c r="C122" t="s">
        <v>23</v>
      </c>
      <c r="D122" t="s">
        <v>24</v>
      </c>
      <c r="E122" t="s">
        <v>19</v>
      </c>
      <c r="F122" t="s">
        <v>20</v>
      </c>
      <c r="G122">
        <v>3</v>
      </c>
      <c r="H122">
        <v>100</v>
      </c>
      <c r="I122">
        <v>20</v>
      </c>
      <c r="J122">
        <v>125</v>
      </c>
      <c r="K122">
        <v>0.5</v>
      </c>
      <c r="L122">
        <v>3</v>
      </c>
      <c r="M122">
        <v>500</v>
      </c>
      <c r="N122">
        <v>20</v>
      </c>
      <c r="P122">
        <v>200</v>
      </c>
      <c r="Q122" t="s">
        <v>49</v>
      </c>
    </row>
    <row r="123" spans="1:17">
      <c r="A123" t="str">
        <f>Hyperlink("https://www.diodes.com/part/view/B3200B","B3200B")</f>
        <v>B3200B</v>
      </c>
      <c r="B123" t="str">
        <f>Hyperlink("https://www.diodes.com/assets/Datasheets/B3200B.pdf","B3200B Datasheet")</f>
        <v>B3200B Datasheet</v>
      </c>
      <c r="D123" t="s">
        <v>24</v>
      </c>
      <c r="E123" t="s">
        <v>19</v>
      </c>
      <c r="F123" t="s">
        <v>20</v>
      </c>
      <c r="G123">
        <v>3</v>
      </c>
      <c r="I123">
        <v>200</v>
      </c>
      <c r="J123">
        <v>80</v>
      </c>
      <c r="K123">
        <v>0.9</v>
      </c>
      <c r="M123">
        <v>200</v>
      </c>
      <c r="N123">
        <v>200</v>
      </c>
      <c r="Q123" t="s">
        <v>34</v>
      </c>
    </row>
    <row r="124" spans="1:17">
      <c r="A124" t="str">
        <f>Hyperlink("https://www.diodes.com/part/view/B320A","B320A")</f>
        <v>B320A</v>
      </c>
      <c r="B124" t="str">
        <f>Hyperlink("https://www.diodes.com/assets/Datasheets/B320A_B360A.pdf","B320A Datasheet")</f>
        <v>B320A Datasheet</v>
      </c>
      <c r="C124" t="s">
        <v>23</v>
      </c>
      <c r="D124" t="s">
        <v>24</v>
      </c>
      <c r="E124" t="s">
        <v>19</v>
      </c>
      <c r="F124" t="s">
        <v>20</v>
      </c>
      <c r="G124">
        <v>3</v>
      </c>
      <c r="H124">
        <v>100</v>
      </c>
      <c r="I124">
        <v>20</v>
      </c>
      <c r="J124">
        <v>80</v>
      </c>
      <c r="K124">
        <v>0.5</v>
      </c>
      <c r="L124">
        <v>3</v>
      </c>
      <c r="M124">
        <v>500</v>
      </c>
      <c r="N124">
        <v>20</v>
      </c>
      <c r="P124">
        <v>200</v>
      </c>
      <c r="Q124" t="s">
        <v>32</v>
      </c>
    </row>
    <row r="125" spans="1:17">
      <c r="A125" t="str">
        <f>Hyperlink("https://www.diodes.com/part/view/B320A%28LS%29","B320A(LS)")</f>
        <v>B320A(LS)</v>
      </c>
      <c r="B125" t="str">
        <f>Hyperlink("https://www.diodes.com/assets/Datasheets/B320A-B360A_LS.pdf","B320A(LS) Datasheet")</f>
        <v>B320A(LS) Datasheet</v>
      </c>
      <c r="D125" t="s">
        <v>24</v>
      </c>
      <c r="E125" t="s">
        <v>19</v>
      </c>
      <c r="F125" t="s">
        <v>20</v>
      </c>
      <c r="G125">
        <v>3</v>
      </c>
      <c r="I125">
        <v>20</v>
      </c>
      <c r="J125">
        <v>100</v>
      </c>
      <c r="K125">
        <v>0.5</v>
      </c>
      <c r="M125">
        <v>150</v>
      </c>
      <c r="N125">
        <v>20</v>
      </c>
      <c r="Q125" t="s">
        <v>36</v>
      </c>
    </row>
    <row r="126" spans="1:17">
      <c r="A126" t="str">
        <f>Hyperlink("https://www.diodes.com/part/view/B320AE","B320AE")</f>
        <v>B320AE</v>
      </c>
      <c r="B126" t="str">
        <f>Hyperlink("https://www.diodes.com/assets/Datasheets/B320AE/B340AE.pdf","B320AE Datasheet")</f>
        <v>B320AE Datasheet</v>
      </c>
      <c r="C126" t="s">
        <v>52</v>
      </c>
      <c r="D126" t="s">
        <v>18</v>
      </c>
      <c r="E126" t="s">
        <v>19</v>
      </c>
      <c r="F126" t="s">
        <v>20</v>
      </c>
      <c r="G126">
        <v>3</v>
      </c>
      <c r="H126" t="s">
        <v>22</v>
      </c>
      <c r="I126">
        <v>20</v>
      </c>
      <c r="J126">
        <v>20</v>
      </c>
      <c r="K126">
        <v>0.5</v>
      </c>
      <c r="L126">
        <v>2</v>
      </c>
      <c r="M126">
        <v>100</v>
      </c>
      <c r="N126">
        <v>20</v>
      </c>
      <c r="P126">
        <v>140</v>
      </c>
      <c r="Q126" t="s">
        <v>32</v>
      </c>
    </row>
    <row r="127" spans="1:17">
      <c r="A127" t="str">
        <f>Hyperlink("https://www.diodes.com/part/view/B320AF","B320AF")</f>
        <v>B320AF</v>
      </c>
      <c r="B127" t="str">
        <f>Hyperlink("https://www.diodes.com/assets/Datasheets/B320AF-B330AF.pdf","B320AF_B330AF Datasheet")</f>
        <v>B320AF_B330AF Datasheet</v>
      </c>
      <c r="C127" t="s">
        <v>52</v>
      </c>
      <c r="D127" t="s">
        <v>18</v>
      </c>
      <c r="E127" t="s">
        <v>19</v>
      </c>
      <c r="F127" t="s">
        <v>20</v>
      </c>
      <c r="G127">
        <v>3</v>
      </c>
      <c r="H127" t="s">
        <v>22</v>
      </c>
      <c r="I127">
        <v>20</v>
      </c>
      <c r="J127">
        <v>80</v>
      </c>
      <c r="K127">
        <v>0.52</v>
      </c>
      <c r="L127">
        <v>3</v>
      </c>
      <c r="M127">
        <v>200</v>
      </c>
      <c r="N127">
        <v>20</v>
      </c>
      <c r="P127">
        <v>120</v>
      </c>
      <c r="Q127" t="s">
        <v>38</v>
      </c>
    </row>
    <row r="128" spans="1:17">
      <c r="A128" t="str">
        <f>Hyperlink("https://www.diodes.com/part/view/B320AQ","B320AQ")</f>
        <v>B320AQ</v>
      </c>
      <c r="B128" t="str">
        <f>Hyperlink("https://www.diodes.com/assets/Datasheets/B320AQ-B360AQ.pdf","B320AQ B360AQ Datasheet")</f>
        <v>B320AQ B360AQ Datasheet</v>
      </c>
      <c r="C128" t="s">
        <v>53</v>
      </c>
      <c r="D128" t="s">
        <v>24</v>
      </c>
      <c r="E128" t="s">
        <v>31</v>
      </c>
      <c r="F128" t="s">
        <v>20</v>
      </c>
      <c r="G128">
        <v>3</v>
      </c>
      <c r="H128" t="s">
        <v>22</v>
      </c>
      <c r="I128">
        <v>20</v>
      </c>
      <c r="J128">
        <v>80</v>
      </c>
      <c r="K128">
        <v>0.5</v>
      </c>
      <c r="L128">
        <v>3</v>
      </c>
      <c r="M128">
        <v>500</v>
      </c>
      <c r="N128">
        <v>20</v>
      </c>
      <c r="P128">
        <v>200</v>
      </c>
      <c r="Q128" t="s">
        <v>32</v>
      </c>
    </row>
    <row r="129" spans="1:17">
      <c r="A129" t="str">
        <f>Hyperlink("https://www.diodes.com/part/view/B320B","B320B")</f>
        <v>B320B</v>
      </c>
      <c r="B129" t="str">
        <f>Hyperlink("https://www.diodes.com/assets/Datasheets/B320B-B360B.pdf","B320B Datasheet")</f>
        <v>B320B Datasheet</v>
      </c>
      <c r="C129" t="s">
        <v>23</v>
      </c>
      <c r="D129" t="s">
        <v>24</v>
      </c>
      <c r="E129" t="s">
        <v>19</v>
      </c>
      <c r="F129" t="s">
        <v>20</v>
      </c>
      <c r="G129">
        <v>3</v>
      </c>
      <c r="H129">
        <v>100</v>
      </c>
      <c r="I129">
        <v>20</v>
      </c>
      <c r="J129">
        <v>125</v>
      </c>
      <c r="K129">
        <v>0.5</v>
      </c>
      <c r="L129">
        <v>3</v>
      </c>
      <c r="M129">
        <v>500</v>
      </c>
      <c r="N129">
        <v>20</v>
      </c>
      <c r="P129">
        <v>200</v>
      </c>
      <c r="Q129" t="s">
        <v>33</v>
      </c>
    </row>
    <row r="130" spans="1:17">
      <c r="A130" t="str">
        <f>Hyperlink("https://www.diodes.com/part/view/B320BE","B320BE")</f>
        <v>B320BE</v>
      </c>
      <c r="B130" t="str">
        <f>Hyperlink("https://www.diodes.com/assets/Datasheets/B320BE-B345BE-B320CE-B345CE.pdf","B320BE-B345BE_B320CE-B345CE Datasheet")</f>
        <v>B320BE-B345BE_B320CE-B345CE Datasheet</v>
      </c>
      <c r="C130" t="s">
        <v>52</v>
      </c>
      <c r="D130" t="s">
        <v>18</v>
      </c>
      <c r="E130" t="s">
        <v>19</v>
      </c>
      <c r="F130" t="s">
        <v>20</v>
      </c>
      <c r="G130">
        <v>3</v>
      </c>
      <c r="H130" t="s">
        <v>22</v>
      </c>
      <c r="I130">
        <v>20</v>
      </c>
      <c r="J130">
        <v>80</v>
      </c>
      <c r="K130">
        <v>0.5</v>
      </c>
      <c r="L130">
        <v>3</v>
      </c>
      <c r="M130">
        <v>100</v>
      </c>
      <c r="N130">
        <v>20</v>
      </c>
      <c r="P130">
        <v>140</v>
      </c>
      <c r="Q130" t="s">
        <v>33</v>
      </c>
    </row>
    <row r="131" spans="1:17">
      <c r="A131" t="str">
        <f>Hyperlink("https://www.diodes.com/part/view/B320CE","B320CE")</f>
        <v>B320CE</v>
      </c>
      <c r="B131" t="str">
        <f>Hyperlink("https://www.diodes.com/assets/Datasheets/B320BE-B345BE-B320CE-B345CE.pdf","B320BE-B345BE_B320CE-B345CE Datasheet")</f>
        <v>B320BE-B345BE_B320CE-B345CE Datasheet</v>
      </c>
      <c r="C131" t="s">
        <v>52</v>
      </c>
      <c r="D131" t="s">
        <v>18</v>
      </c>
      <c r="E131" t="s">
        <v>19</v>
      </c>
      <c r="F131" t="s">
        <v>20</v>
      </c>
      <c r="G131">
        <v>3</v>
      </c>
      <c r="H131" t="s">
        <v>22</v>
      </c>
      <c r="I131">
        <v>20</v>
      </c>
      <c r="J131">
        <v>80</v>
      </c>
      <c r="K131">
        <v>0.5</v>
      </c>
      <c r="L131">
        <v>3</v>
      </c>
      <c r="M131">
        <v>100</v>
      </c>
      <c r="N131">
        <v>20</v>
      </c>
      <c r="P131">
        <v>140</v>
      </c>
      <c r="Q131" t="s">
        <v>49</v>
      </c>
    </row>
    <row r="132" spans="1:17">
      <c r="A132" t="str">
        <f>Hyperlink("https://www.diodes.com/part/view/B330","B330")</f>
        <v>B330</v>
      </c>
      <c r="B132" t="str">
        <f>Hyperlink("https://www.diodes.com/assets/Datasheets/B320-B360.pdf","B330 Datasheet")</f>
        <v>B330 Datasheet</v>
      </c>
      <c r="C132" t="s">
        <v>23</v>
      </c>
      <c r="D132" t="s">
        <v>24</v>
      </c>
      <c r="E132" t="s">
        <v>19</v>
      </c>
      <c r="F132" t="s">
        <v>20</v>
      </c>
      <c r="G132">
        <v>3</v>
      </c>
      <c r="H132">
        <v>100</v>
      </c>
      <c r="I132">
        <v>30</v>
      </c>
      <c r="J132">
        <v>125</v>
      </c>
      <c r="K132">
        <v>0.5</v>
      </c>
      <c r="L132">
        <v>3</v>
      </c>
      <c r="M132">
        <v>500</v>
      </c>
      <c r="N132">
        <v>30</v>
      </c>
      <c r="P132">
        <v>200</v>
      </c>
      <c r="Q132" t="s">
        <v>49</v>
      </c>
    </row>
    <row r="133" spans="1:17">
      <c r="A133" t="str">
        <f>Hyperlink("https://www.diodes.com/part/view/B330A","B330A")</f>
        <v>B330A</v>
      </c>
      <c r="B133" t="str">
        <f>Hyperlink("https://www.diodes.com/assets/Datasheets/B320A_B360A.pdf","B330A Datasheet")</f>
        <v>B330A Datasheet</v>
      </c>
      <c r="C133" t="s">
        <v>23</v>
      </c>
      <c r="D133" t="s">
        <v>24</v>
      </c>
      <c r="E133" t="s">
        <v>19</v>
      </c>
      <c r="F133" t="s">
        <v>20</v>
      </c>
      <c r="G133">
        <v>3</v>
      </c>
      <c r="H133">
        <v>100</v>
      </c>
      <c r="I133">
        <v>30</v>
      </c>
      <c r="J133">
        <v>80</v>
      </c>
      <c r="K133">
        <v>0.5</v>
      </c>
      <c r="L133">
        <v>3</v>
      </c>
      <c r="M133">
        <v>500</v>
      </c>
      <c r="N133">
        <v>30</v>
      </c>
      <c r="P133">
        <v>200</v>
      </c>
      <c r="Q133" t="s">
        <v>32</v>
      </c>
    </row>
    <row r="134" spans="1:17">
      <c r="A134" t="str">
        <f>Hyperlink("https://www.diodes.com/part/view/B330AE","B330AE")</f>
        <v>B330AE</v>
      </c>
      <c r="B134" t="str">
        <f>Hyperlink("https://www.diodes.com/assets/Datasheets/B320AE/B340AE.pdf","B320AE Datasheet")</f>
        <v>B320AE Datasheet</v>
      </c>
      <c r="D134" t="s">
        <v>18</v>
      </c>
      <c r="E134" t="s">
        <v>19</v>
      </c>
      <c r="F134" t="s">
        <v>20</v>
      </c>
      <c r="G134">
        <v>3</v>
      </c>
      <c r="H134" t="s">
        <v>22</v>
      </c>
      <c r="I134">
        <v>30</v>
      </c>
      <c r="J134">
        <v>30</v>
      </c>
      <c r="K134">
        <v>0.5</v>
      </c>
      <c r="L134">
        <v>2</v>
      </c>
      <c r="M134">
        <v>150</v>
      </c>
      <c r="N134">
        <v>30</v>
      </c>
      <c r="P134">
        <v>140</v>
      </c>
      <c r="Q134" t="s">
        <v>32</v>
      </c>
    </row>
    <row r="135" spans="1:17">
      <c r="A135" t="str">
        <f>Hyperlink("https://www.diodes.com/part/view/B330AF","B330AF")</f>
        <v>B330AF</v>
      </c>
      <c r="B135" t="str">
        <f>Hyperlink("https://www.diodes.com/assets/Datasheets/B320AF-B330AF.pdf","B320AF_B330AF Datasheet")</f>
        <v>B320AF_B330AF Datasheet</v>
      </c>
      <c r="C135" t="s">
        <v>52</v>
      </c>
      <c r="D135" t="s">
        <v>18</v>
      </c>
      <c r="E135" t="s">
        <v>19</v>
      </c>
      <c r="F135" t="s">
        <v>20</v>
      </c>
      <c r="G135">
        <v>3</v>
      </c>
      <c r="H135" t="s">
        <v>22</v>
      </c>
      <c r="I135">
        <v>30</v>
      </c>
      <c r="J135">
        <v>80</v>
      </c>
      <c r="K135">
        <v>0.52</v>
      </c>
      <c r="L135">
        <v>3</v>
      </c>
      <c r="M135">
        <v>200</v>
      </c>
      <c r="N135">
        <v>30</v>
      </c>
      <c r="P135">
        <v>120</v>
      </c>
      <c r="Q135" t="s">
        <v>38</v>
      </c>
    </row>
    <row r="136" spans="1:17">
      <c r="A136" t="str">
        <f>Hyperlink("https://www.diodes.com/part/view/B330AQ","B330AQ")</f>
        <v>B330AQ</v>
      </c>
      <c r="B136" t="str">
        <f>Hyperlink("https://www.diodes.com/assets/Datasheets/B320AQ-B360AQ.pdf","B320AQ B360AQ Datasheet")</f>
        <v>B320AQ B360AQ Datasheet</v>
      </c>
      <c r="C136" t="s">
        <v>53</v>
      </c>
      <c r="D136" t="s">
        <v>24</v>
      </c>
      <c r="E136" t="s">
        <v>31</v>
      </c>
      <c r="F136" t="s">
        <v>20</v>
      </c>
      <c r="G136">
        <v>3</v>
      </c>
      <c r="H136" t="s">
        <v>22</v>
      </c>
      <c r="I136">
        <v>30</v>
      </c>
      <c r="J136">
        <v>80</v>
      </c>
      <c r="K136">
        <v>0.5</v>
      </c>
      <c r="L136">
        <v>3</v>
      </c>
      <c r="M136">
        <v>500</v>
      </c>
      <c r="N136">
        <v>30</v>
      </c>
      <c r="P136">
        <v>200</v>
      </c>
      <c r="Q136" t="s">
        <v>32</v>
      </c>
    </row>
    <row r="137" spans="1:17">
      <c r="A137" t="str">
        <f>Hyperlink("https://www.diodes.com/part/view/B330B","B330B")</f>
        <v>B330B</v>
      </c>
      <c r="B137" t="str">
        <f>Hyperlink("https://www.diodes.com/assets/Datasheets/B320BE-B345BE-B320CE-B345CE.pdf","B330B Datasheet")</f>
        <v>B330B Datasheet</v>
      </c>
      <c r="C137" t="s">
        <v>23</v>
      </c>
      <c r="D137" t="s">
        <v>24</v>
      </c>
      <c r="E137" t="s">
        <v>19</v>
      </c>
      <c r="F137" t="s">
        <v>20</v>
      </c>
      <c r="G137">
        <v>3</v>
      </c>
      <c r="H137">
        <v>100</v>
      </c>
      <c r="I137">
        <v>30</v>
      </c>
      <c r="J137">
        <v>125</v>
      </c>
      <c r="K137">
        <v>0.5</v>
      </c>
      <c r="L137">
        <v>3</v>
      </c>
      <c r="M137">
        <v>500</v>
      </c>
      <c r="N137">
        <v>30</v>
      </c>
      <c r="P137">
        <v>200</v>
      </c>
      <c r="Q137" t="s">
        <v>33</v>
      </c>
    </row>
    <row r="138" spans="1:17">
      <c r="A138" t="str">
        <f>Hyperlink("https://www.diodes.com/part/view/B330B%28LS%29","B330B(LS)")</f>
        <v>B330B(LS)</v>
      </c>
      <c r="B138" t="str">
        <f>Hyperlink("https://www.diodes.com/assets/Datasheets/B330B-B340B_LS.pdf","B330B(LS) Datasheet")</f>
        <v>B330B(LS) Datasheet</v>
      </c>
      <c r="D138" t="s">
        <v>24</v>
      </c>
      <c r="E138" t="s">
        <v>19</v>
      </c>
      <c r="F138" t="s">
        <v>20</v>
      </c>
      <c r="G138">
        <v>3</v>
      </c>
      <c r="I138">
        <v>30</v>
      </c>
      <c r="J138">
        <v>100</v>
      </c>
      <c r="K138">
        <v>0.5</v>
      </c>
      <c r="M138">
        <v>150</v>
      </c>
      <c r="N138">
        <v>30</v>
      </c>
      <c r="Q138" t="s">
        <v>34</v>
      </c>
    </row>
    <row r="139" spans="1:17">
      <c r="A139" t="str">
        <f>Hyperlink("https://www.diodes.com/part/view/B330BE","B330BE")</f>
        <v>B330BE</v>
      </c>
      <c r="B139" t="str">
        <f>Hyperlink("https://www.diodes.com/assets/Datasheets/B320BE-B345BE-B320CE-B345CE.pdf","B320BE-B345BE_B320CE-B345CE Datasheet")</f>
        <v>B320BE-B345BE_B320CE-B345CE Datasheet</v>
      </c>
      <c r="C139" t="s">
        <v>52</v>
      </c>
      <c r="D139" t="s">
        <v>18</v>
      </c>
      <c r="E139" t="s">
        <v>19</v>
      </c>
      <c r="F139" t="s">
        <v>20</v>
      </c>
      <c r="G139">
        <v>3</v>
      </c>
      <c r="H139" t="s">
        <v>22</v>
      </c>
      <c r="I139">
        <v>30</v>
      </c>
      <c r="J139">
        <v>80</v>
      </c>
      <c r="K139">
        <v>0.5</v>
      </c>
      <c r="L139">
        <v>3</v>
      </c>
      <c r="M139">
        <v>150</v>
      </c>
      <c r="N139">
        <v>30</v>
      </c>
      <c r="P139">
        <v>140</v>
      </c>
      <c r="Q139" t="s">
        <v>33</v>
      </c>
    </row>
    <row r="140" spans="1:17">
      <c r="A140" t="str">
        <f>Hyperlink("https://www.diodes.com/part/view/B330CE","B330CE")</f>
        <v>B330CE</v>
      </c>
      <c r="B140" t="str">
        <f>Hyperlink("https://www.diodes.com/assets/Datasheets/B320BE-B345BE-B320CE-B345CE.pdf","B320BE-B345BE_B320CE-B345CE Datasheet")</f>
        <v>B320BE-B345BE_B320CE-B345CE Datasheet</v>
      </c>
      <c r="C140" t="s">
        <v>52</v>
      </c>
      <c r="D140" t="s">
        <v>18</v>
      </c>
      <c r="E140" t="s">
        <v>19</v>
      </c>
      <c r="F140" t="s">
        <v>20</v>
      </c>
      <c r="G140">
        <v>3</v>
      </c>
      <c r="H140" t="s">
        <v>22</v>
      </c>
      <c r="I140">
        <v>30</v>
      </c>
      <c r="J140">
        <v>80</v>
      </c>
      <c r="K140">
        <v>0.5</v>
      </c>
      <c r="L140">
        <v>3</v>
      </c>
      <c r="M140">
        <v>150</v>
      </c>
      <c r="N140">
        <v>30</v>
      </c>
      <c r="P140">
        <v>140</v>
      </c>
      <c r="Q140" t="s">
        <v>49</v>
      </c>
    </row>
    <row r="141" spans="1:17">
      <c r="A141" t="str">
        <f>Hyperlink("https://www.diodes.com/part/view/B340","B340")</f>
        <v>B340</v>
      </c>
      <c r="B141" t="str">
        <f>Hyperlink("https://www.diodes.com/assets/Datasheets/B320-B360.pdf","B340 Datasheet")</f>
        <v>B340 Datasheet</v>
      </c>
      <c r="C141" t="s">
        <v>23</v>
      </c>
      <c r="D141" t="s">
        <v>24</v>
      </c>
      <c r="E141" t="s">
        <v>19</v>
      </c>
      <c r="F141" t="s">
        <v>20</v>
      </c>
      <c r="G141">
        <v>3</v>
      </c>
      <c r="H141">
        <v>100</v>
      </c>
      <c r="I141">
        <v>40</v>
      </c>
      <c r="J141">
        <v>100</v>
      </c>
      <c r="K141">
        <v>0.5</v>
      </c>
      <c r="L141">
        <v>3</v>
      </c>
      <c r="M141">
        <v>500</v>
      </c>
      <c r="N141">
        <v>40</v>
      </c>
      <c r="P141">
        <v>200</v>
      </c>
      <c r="Q141" t="s">
        <v>49</v>
      </c>
    </row>
    <row r="142" spans="1:17">
      <c r="A142" t="str">
        <f>Hyperlink("https://www.diodes.com/part/view/B340%28LS%29","B340(LS)")</f>
        <v>B340(LS)</v>
      </c>
      <c r="B142" t="str">
        <f>Hyperlink("https://www.diodes.com/assets/Datasheets/B340_LS.pdf","B340(LS) Datasheet")</f>
        <v>B340(LS) Datasheet</v>
      </c>
      <c r="D142" t="s">
        <v>24</v>
      </c>
      <c r="E142" t="s">
        <v>19</v>
      </c>
      <c r="F142" t="s">
        <v>20</v>
      </c>
      <c r="G142">
        <v>3</v>
      </c>
      <c r="I142">
        <v>40</v>
      </c>
      <c r="J142">
        <v>100</v>
      </c>
      <c r="K142">
        <v>0.5</v>
      </c>
      <c r="M142">
        <v>150</v>
      </c>
      <c r="N142">
        <v>40</v>
      </c>
      <c r="Q142" t="s">
        <v>51</v>
      </c>
    </row>
    <row r="143" spans="1:17">
      <c r="A143" t="str">
        <f>Hyperlink("https://www.diodes.com/part/view/B340A","B340A")</f>
        <v>B340A</v>
      </c>
      <c r="B143" t="str">
        <f>Hyperlink("https://www.diodes.com/assets/Datasheets/B320A_B360A.pdf","B340A Datasheet")</f>
        <v>B340A Datasheet</v>
      </c>
      <c r="C143" t="s">
        <v>23</v>
      </c>
      <c r="D143" t="s">
        <v>24</v>
      </c>
      <c r="E143" t="s">
        <v>19</v>
      </c>
      <c r="F143" t="s">
        <v>20</v>
      </c>
      <c r="G143">
        <v>3</v>
      </c>
      <c r="H143">
        <v>100</v>
      </c>
      <c r="I143">
        <v>40</v>
      </c>
      <c r="J143">
        <v>80</v>
      </c>
      <c r="K143">
        <v>0.5</v>
      </c>
      <c r="L143">
        <v>3</v>
      </c>
      <c r="M143">
        <v>500</v>
      </c>
      <c r="N143">
        <v>40</v>
      </c>
      <c r="P143">
        <v>200</v>
      </c>
      <c r="Q143" t="s">
        <v>32</v>
      </c>
    </row>
    <row r="144" spans="1:17">
      <c r="A144" t="str">
        <f>Hyperlink("https://www.diodes.com/part/view/B340A%28LS%29","B340A(LS)")</f>
        <v>B340A(LS)</v>
      </c>
      <c r="B144" t="str">
        <f>Hyperlink("https://www.diodes.com/assets/Datasheets/B320A-B360A_LS.pdf","B340A(LS) Datasheet")</f>
        <v>B340A(LS) Datasheet</v>
      </c>
      <c r="D144" t="s">
        <v>24</v>
      </c>
      <c r="E144" t="s">
        <v>19</v>
      </c>
      <c r="F144" t="s">
        <v>20</v>
      </c>
      <c r="G144">
        <v>3</v>
      </c>
      <c r="I144">
        <v>40</v>
      </c>
      <c r="J144">
        <v>100</v>
      </c>
      <c r="K144">
        <v>0.5</v>
      </c>
      <c r="M144">
        <v>150</v>
      </c>
      <c r="N144">
        <v>40</v>
      </c>
      <c r="Q144" t="s">
        <v>36</v>
      </c>
    </row>
    <row r="145" spans="1:17">
      <c r="A145" t="str">
        <f>Hyperlink("https://www.diodes.com/part/view/B340AE","B340AE")</f>
        <v>B340AE</v>
      </c>
      <c r="B145" t="str">
        <f>Hyperlink("https://www.diodes.com/assets/Datasheets/B320AE/B340AE.pdf","B320AE Datasheet")</f>
        <v>B320AE Datasheet</v>
      </c>
      <c r="C145" t="s">
        <v>52</v>
      </c>
      <c r="D145" t="s">
        <v>18</v>
      </c>
      <c r="E145" t="s">
        <v>19</v>
      </c>
      <c r="F145" t="s">
        <v>20</v>
      </c>
      <c r="G145">
        <v>3</v>
      </c>
      <c r="H145" t="s">
        <v>22</v>
      </c>
      <c r="I145">
        <v>40</v>
      </c>
      <c r="J145">
        <v>40</v>
      </c>
      <c r="K145">
        <v>0.5</v>
      </c>
      <c r="L145">
        <v>2</v>
      </c>
      <c r="M145">
        <v>200</v>
      </c>
      <c r="N145">
        <v>40</v>
      </c>
      <c r="P145">
        <v>140</v>
      </c>
      <c r="Q145" t="s">
        <v>32</v>
      </c>
    </row>
    <row r="146" spans="1:17">
      <c r="A146" t="str">
        <f>Hyperlink("https://www.diodes.com/part/view/B340AF","B340AF")</f>
        <v>B340AF</v>
      </c>
      <c r="B146" t="str">
        <f>Hyperlink("https://www.diodes.com/assets/Datasheets/B340AF_B345AF.pdf","B340AF Datasheet")</f>
        <v>B340AF Datasheet</v>
      </c>
      <c r="C146" t="s">
        <v>54</v>
      </c>
      <c r="D146" t="s">
        <v>18</v>
      </c>
      <c r="E146" t="s">
        <v>19</v>
      </c>
      <c r="F146" t="s">
        <v>20</v>
      </c>
      <c r="G146">
        <v>3</v>
      </c>
      <c r="H146" t="s">
        <v>22</v>
      </c>
      <c r="I146">
        <v>40</v>
      </c>
      <c r="J146">
        <v>40</v>
      </c>
      <c r="K146">
        <v>0.5</v>
      </c>
      <c r="L146">
        <v>3</v>
      </c>
      <c r="M146">
        <v>200</v>
      </c>
      <c r="N146">
        <v>40</v>
      </c>
      <c r="P146">
        <v>120</v>
      </c>
      <c r="Q146" t="s">
        <v>38</v>
      </c>
    </row>
    <row r="147" spans="1:17">
      <c r="A147" t="str">
        <f>Hyperlink("https://www.diodes.com/part/view/B340AQ","B340AQ")</f>
        <v>B340AQ</v>
      </c>
      <c r="B147" t="str">
        <f>Hyperlink("https://www.diodes.com/assets/Datasheets/B320AQ-B360AQ.pdf","B320AQ B360AQ Datasheet")</f>
        <v>B320AQ B360AQ Datasheet</v>
      </c>
      <c r="C147" t="s">
        <v>53</v>
      </c>
      <c r="D147" t="s">
        <v>24</v>
      </c>
      <c r="E147" t="s">
        <v>31</v>
      </c>
      <c r="F147" t="s">
        <v>20</v>
      </c>
      <c r="G147">
        <v>3</v>
      </c>
      <c r="H147">
        <v>100</v>
      </c>
      <c r="I147">
        <v>40</v>
      </c>
      <c r="J147">
        <v>80</v>
      </c>
      <c r="K147">
        <v>0.5</v>
      </c>
      <c r="L147">
        <v>3</v>
      </c>
      <c r="M147">
        <v>500</v>
      </c>
      <c r="N147">
        <v>40</v>
      </c>
      <c r="Q147" t="s">
        <v>32</v>
      </c>
    </row>
    <row r="148" spans="1:17">
      <c r="A148" t="str">
        <f>Hyperlink("https://www.diodes.com/part/view/B340AX","B340AX")</f>
        <v>B340AX</v>
      </c>
      <c r="B148" t="str">
        <f>Hyperlink("https://www.diodes.com/assets/Datasheets/B340AX.pdf","B340AX Datasheet")</f>
        <v>B340AX Datasheet</v>
      </c>
      <c r="C148" t="s">
        <v>44</v>
      </c>
      <c r="D148" t="s">
        <v>18</v>
      </c>
      <c r="E148" t="s">
        <v>19</v>
      </c>
      <c r="F148" t="s">
        <v>20</v>
      </c>
      <c r="G148">
        <v>3</v>
      </c>
      <c r="H148" t="s">
        <v>22</v>
      </c>
      <c r="I148">
        <v>40</v>
      </c>
      <c r="J148">
        <v>65</v>
      </c>
      <c r="K148">
        <v>0.5</v>
      </c>
      <c r="L148">
        <v>3</v>
      </c>
      <c r="M148">
        <v>200</v>
      </c>
      <c r="N148">
        <v>40</v>
      </c>
      <c r="Q148" t="s">
        <v>32</v>
      </c>
    </row>
    <row r="149" spans="1:17">
      <c r="A149" t="str">
        <f>Hyperlink("https://www.diodes.com/part/view/B340AXF","B340AXF")</f>
        <v>B340AXF</v>
      </c>
      <c r="B149" t="str">
        <f>Hyperlink("https://www.diodes.com/assets/Datasheets/B340AXF.pdf","B340AXF Datasheet")</f>
        <v>B340AXF Datasheet</v>
      </c>
      <c r="D149" t="s">
        <v>18</v>
      </c>
      <c r="E149" t="s">
        <v>19</v>
      </c>
      <c r="F149" t="s">
        <v>20</v>
      </c>
      <c r="G149">
        <v>3</v>
      </c>
      <c r="I149">
        <v>40</v>
      </c>
      <c r="J149">
        <v>65</v>
      </c>
      <c r="K149">
        <v>0.5</v>
      </c>
      <c r="L149">
        <v>3</v>
      </c>
      <c r="M149">
        <v>200</v>
      </c>
      <c r="N149">
        <v>40</v>
      </c>
      <c r="Q149" t="s">
        <v>38</v>
      </c>
    </row>
    <row r="150" spans="1:17">
      <c r="A150" t="str">
        <f>Hyperlink("https://www.diodes.com/part/view/B340AXS","B340AXS")</f>
        <v>B340AXS</v>
      </c>
      <c r="B150" t="str">
        <f>Hyperlink("https://www.diodes.com/assets/Datasheets/B340AXS.pdf","B340AXS Datasheet")</f>
        <v>B340AXS Datasheet</v>
      </c>
      <c r="C150" t="s">
        <v>44</v>
      </c>
      <c r="D150" t="s">
        <v>18</v>
      </c>
      <c r="E150" t="s">
        <v>19</v>
      </c>
      <c r="F150" t="s">
        <v>20</v>
      </c>
      <c r="G150">
        <v>3</v>
      </c>
      <c r="H150" t="s">
        <v>22</v>
      </c>
      <c r="I150">
        <v>40</v>
      </c>
      <c r="J150">
        <v>65</v>
      </c>
      <c r="K150">
        <v>0.5</v>
      </c>
      <c r="L150">
        <v>3</v>
      </c>
      <c r="M150">
        <v>200</v>
      </c>
      <c r="N150">
        <v>40</v>
      </c>
      <c r="Q150" t="s">
        <v>55</v>
      </c>
    </row>
    <row r="151" spans="1:17">
      <c r="A151" t="str">
        <f>Hyperlink("https://www.diodes.com/part/view/B340B","B340B")</f>
        <v>B340B</v>
      </c>
      <c r="B151" t="str">
        <f>Hyperlink("https://www.diodes.com/assets/Datasheets/B320B-B360B.pdf","B340B Datasheet")</f>
        <v>B340B Datasheet</v>
      </c>
      <c r="C151" t="s">
        <v>23</v>
      </c>
      <c r="D151" t="s">
        <v>24</v>
      </c>
      <c r="E151" t="s">
        <v>19</v>
      </c>
      <c r="F151" t="s">
        <v>20</v>
      </c>
      <c r="G151">
        <v>3</v>
      </c>
      <c r="H151">
        <v>100</v>
      </c>
      <c r="I151">
        <v>40</v>
      </c>
      <c r="J151">
        <v>100</v>
      </c>
      <c r="K151">
        <v>0.5</v>
      </c>
      <c r="L151">
        <v>3</v>
      </c>
      <c r="M151">
        <v>500</v>
      </c>
      <c r="N151">
        <v>40</v>
      </c>
      <c r="P151">
        <v>200</v>
      </c>
      <c r="Q151" t="s">
        <v>33</v>
      </c>
    </row>
    <row r="152" spans="1:17">
      <c r="A152" t="str">
        <f>Hyperlink("https://www.diodes.com/part/view/B340B%28LS%29","B340B(LS)")</f>
        <v>B340B(LS)</v>
      </c>
      <c r="B152" t="str">
        <f>Hyperlink("https://www.diodes.com/assets/Datasheets/B330B-B340B_LS.pdf","B340B(LS) Datasheet")</f>
        <v>B340B(LS) Datasheet</v>
      </c>
      <c r="D152" t="s">
        <v>24</v>
      </c>
      <c r="E152" t="s">
        <v>19</v>
      </c>
      <c r="F152" t="s">
        <v>20</v>
      </c>
      <c r="G152">
        <v>3</v>
      </c>
      <c r="I152">
        <v>40</v>
      </c>
      <c r="J152">
        <v>100</v>
      </c>
      <c r="K152">
        <v>0.5</v>
      </c>
      <c r="M152">
        <v>150</v>
      </c>
      <c r="N152">
        <v>40</v>
      </c>
      <c r="Q152" t="s">
        <v>34</v>
      </c>
    </row>
    <row r="153" spans="1:17">
      <c r="A153" t="str">
        <f>Hyperlink("https://www.diodes.com/part/view/B340BE","B340BE")</f>
        <v>B340BE</v>
      </c>
      <c r="B153" t="str">
        <f>Hyperlink("https://www.diodes.com/assets/Datasheets/B320BE-B345BE-B320CE-B345CE.pdf","B320BE-B345BE_B320CE-B345CE Datasheet")</f>
        <v>B320BE-B345BE_B320CE-B345CE Datasheet</v>
      </c>
      <c r="C153" t="s">
        <v>52</v>
      </c>
      <c r="D153" t="s">
        <v>18</v>
      </c>
      <c r="E153" t="s">
        <v>19</v>
      </c>
      <c r="F153" t="s">
        <v>20</v>
      </c>
      <c r="G153">
        <v>3</v>
      </c>
      <c r="H153" t="s">
        <v>22</v>
      </c>
      <c r="I153">
        <v>40</v>
      </c>
      <c r="J153">
        <v>80</v>
      </c>
      <c r="K153">
        <v>0.5</v>
      </c>
      <c r="L153">
        <v>3</v>
      </c>
      <c r="M153">
        <v>200</v>
      </c>
      <c r="N153">
        <v>40</v>
      </c>
      <c r="P153">
        <v>140</v>
      </c>
      <c r="Q153" t="s">
        <v>33</v>
      </c>
    </row>
    <row r="154" spans="1:17">
      <c r="A154" t="str">
        <f>Hyperlink("https://www.diodes.com/part/view/B340CE","B340CE")</f>
        <v>B340CE</v>
      </c>
      <c r="B154" t="str">
        <f>Hyperlink("https://www.diodes.com/assets/Datasheets/B320BE-B345BE-B320CE-B345CE.pdf","B320BE-B345BE_B320CE-B345CE Datasheet")</f>
        <v>B320BE-B345BE_B320CE-B345CE Datasheet</v>
      </c>
      <c r="C154" t="s">
        <v>52</v>
      </c>
      <c r="D154" t="s">
        <v>18</v>
      </c>
      <c r="E154" t="s">
        <v>19</v>
      </c>
      <c r="F154" t="s">
        <v>20</v>
      </c>
      <c r="G154">
        <v>3</v>
      </c>
      <c r="H154" t="s">
        <v>22</v>
      </c>
      <c r="I154">
        <v>40</v>
      </c>
      <c r="J154">
        <v>80</v>
      </c>
      <c r="K154">
        <v>0.5</v>
      </c>
      <c r="L154">
        <v>3</v>
      </c>
      <c r="M154">
        <v>200</v>
      </c>
      <c r="N154">
        <v>40</v>
      </c>
      <c r="P154">
        <v>140</v>
      </c>
      <c r="Q154" t="s">
        <v>49</v>
      </c>
    </row>
    <row r="155" spans="1:17">
      <c r="A155" t="str">
        <f>Hyperlink("https://www.diodes.com/part/view/B340LA","B340LA")</f>
        <v>B340LA</v>
      </c>
      <c r="B155" t="str">
        <f>Hyperlink("https://www.diodes.com/assets/Datasheets/B340LA_B.pdf","B340LA Datasheet")</f>
        <v>B340LA Datasheet</v>
      </c>
      <c r="C155" t="s">
        <v>23</v>
      </c>
      <c r="D155" t="s">
        <v>24</v>
      </c>
      <c r="E155" t="s">
        <v>19</v>
      </c>
      <c r="F155" t="s">
        <v>20</v>
      </c>
      <c r="G155">
        <v>3</v>
      </c>
      <c r="H155">
        <v>90</v>
      </c>
      <c r="I155">
        <v>40</v>
      </c>
      <c r="J155">
        <v>70</v>
      </c>
      <c r="K155">
        <v>0.45</v>
      </c>
      <c r="L155">
        <v>3</v>
      </c>
      <c r="M155">
        <v>2000</v>
      </c>
      <c r="N155">
        <v>40</v>
      </c>
      <c r="P155">
        <v>250</v>
      </c>
      <c r="Q155" t="s">
        <v>32</v>
      </c>
    </row>
    <row r="156" spans="1:17">
      <c r="A156" t="str">
        <f>Hyperlink("https://www.diodes.com/part/view/B340LA%28LS%29","B340LA(LS)")</f>
        <v>B340LA(LS)</v>
      </c>
      <c r="B156" t="str">
        <f>Hyperlink("https://www.diodes.com/assets/Datasheets/B340LA_LS.pdf","B340LA(LS) Datasheet")</f>
        <v>B340LA(LS) Datasheet</v>
      </c>
      <c r="D156" t="s">
        <v>24</v>
      </c>
      <c r="E156" t="s">
        <v>19</v>
      </c>
      <c r="F156" t="s">
        <v>20</v>
      </c>
      <c r="G156">
        <v>3</v>
      </c>
      <c r="I156">
        <v>40</v>
      </c>
      <c r="J156">
        <v>70</v>
      </c>
      <c r="K156">
        <v>0.45</v>
      </c>
      <c r="M156">
        <v>1000</v>
      </c>
      <c r="N156">
        <v>40</v>
      </c>
      <c r="Q156" t="s">
        <v>36</v>
      </c>
    </row>
    <row r="157" spans="1:17">
      <c r="A157" t="str">
        <f>Hyperlink("https://www.diodes.com/part/view/B340LB","B340LB")</f>
        <v>B340LB</v>
      </c>
      <c r="B157" t="str">
        <f>Hyperlink("https://www.diodes.com/assets/Datasheets/B340LA_B.pdf","B340LB Datasheet")</f>
        <v>B340LB Datasheet</v>
      </c>
      <c r="C157" t="s">
        <v>23</v>
      </c>
      <c r="D157" t="s">
        <v>24</v>
      </c>
      <c r="E157" t="s">
        <v>19</v>
      </c>
      <c r="F157" t="s">
        <v>20</v>
      </c>
      <c r="G157">
        <v>3</v>
      </c>
      <c r="H157">
        <v>90</v>
      </c>
      <c r="I157">
        <v>40</v>
      </c>
      <c r="J157">
        <v>70</v>
      </c>
      <c r="K157">
        <v>0.45</v>
      </c>
      <c r="L157">
        <v>3</v>
      </c>
      <c r="M157">
        <v>2000</v>
      </c>
      <c r="N157">
        <v>40</v>
      </c>
      <c r="P157">
        <v>250</v>
      </c>
      <c r="Q157" t="s">
        <v>33</v>
      </c>
    </row>
    <row r="158" spans="1:17">
      <c r="A158" t="str">
        <f>Hyperlink("https://www.diodes.com/part/view/B340LB%28LS%29","B340LB(LS)")</f>
        <v>B340LB(LS)</v>
      </c>
      <c r="B158" t="str">
        <f>Hyperlink("https://www.diodes.com/assets/Datasheets/B340LB_LS.pdf","B340LB(LS) Datasheet")</f>
        <v>B340LB(LS) Datasheet</v>
      </c>
      <c r="D158" t="s">
        <v>24</v>
      </c>
      <c r="E158" t="s">
        <v>19</v>
      </c>
      <c r="F158" t="s">
        <v>20</v>
      </c>
      <c r="G158">
        <v>3</v>
      </c>
      <c r="I158">
        <v>40</v>
      </c>
      <c r="J158">
        <v>70</v>
      </c>
      <c r="K158">
        <v>0.45</v>
      </c>
      <c r="M158">
        <v>1000</v>
      </c>
      <c r="N158">
        <v>40</v>
      </c>
      <c r="Q158" t="s">
        <v>34</v>
      </c>
    </row>
    <row r="159" spans="1:17">
      <c r="A159" t="str">
        <f>Hyperlink("https://www.diodes.com/part/view/B345AE","B345AE")</f>
        <v>B345AE</v>
      </c>
      <c r="B159" t="str">
        <f>Hyperlink("https://www.diodes.com/assets/Datasheets/B320AE/B340AE.pdf","B320AE Datasheet")</f>
        <v>B320AE Datasheet</v>
      </c>
      <c r="D159" t="s">
        <v>18</v>
      </c>
      <c r="E159" t="s">
        <v>19</v>
      </c>
      <c r="F159" t="s">
        <v>20</v>
      </c>
      <c r="G159">
        <v>3</v>
      </c>
      <c r="H159" t="s">
        <v>22</v>
      </c>
      <c r="I159">
        <v>45</v>
      </c>
      <c r="J159">
        <v>45</v>
      </c>
      <c r="K159">
        <v>0.5</v>
      </c>
      <c r="L159">
        <v>2</v>
      </c>
      <c r="M159">
        <v>300</v>
      </c>
      <c r="N159">
        <v>45</v>
      </c>
      <c r="P159">
        <v>140</v>
      </c>
      <c r="Q159" t="s">
        <v>32</v>
      </c>
    </row>
    <row r="160" spans="1:17">
      <c r="A160" t="str">
        <f>Hyperlink("https://www.diodes.com/part/view/B345AF","B345AF")</f>
        <v>B345AF</v>
      </c>
      <c r="B160" t="str">
        <f>Hyperlink("https://www.diodes.com/assets/Datasheets/B340AF_B345AF.pdf","B345AF Datasheet")</f>
        <v>B345AF Datasheet</v>
      </c>
      <c r="C160" t="s">
        <v>54</v>
      </c>
      <c r="D160" t="s">
        <v>18</v>
      </c>
      <c r="E160" t="s">
        <v>19</v>
      </c>
      <c r="F160" t="s">
        <v>20</v>
      </c>
      <c r="G160">
        <v>3</v>
      </c>
      <c r="H160" t="s">
        <v>22</v>
      </c>
      <c r="I160">
        <v>45</v>
      </c>
      <c r="J160">
        <v>40</v>
      </c>
      <c r="K160">
        <v>0.5</v>
      </c>
      <c r="L160">
        <v>3</v>
      </c>
      <c r="M160">
        <v>300</v>
      </c>
      <c r="N160">
        <v>45</v>
      </c>
      <c r="P160">
        <v>120</v>
      </c>
      <c r="Q160" t="s">
        <v>38</v>
      </c>
    </row>
    <row r="161" spans="1:17">
      <c r="A161" t="str">
        <f>Hyperlink("https://www.diodes.com/part/view/B345BE","B345BE")</f>
        <v>B345BE</v>
      </c>
      <c r="B161" t="str">
        <f>Hyperlink("https://www.diodes.com/assets/Datasheets/B320BE-B345BE-B320CE-B345CE.pdf","B320BE-B345BE_B320CE-B345CE Datasheet")</f>
        <v>B320BE-B345BE_B320CE-B345CE Datasheet</v>
      </c>
      <c r="C161" t="s">
        <v>52</v>
      </c>
      <c r="D161" t="s">
        <v>18</v>
      </c>
      <c r="E161" t="s">
        <v>19</v>
      </c>
      <c r="F161" t="s">
        <v>20</v>
      </c>
      <c r="G161">
        <v>3</v>
      </c>
      <c r="H161" t="s">
        <v>22</v>
      </c>
      <c r="I161">
        <v>45</v>
      </c>
      <c r="J161">
        <v>80</v>
      </c>
      <c r="K161">
        <v>0.5</v>
      </c>
      <c r="L161">
        <v>3</v>
      </c>
      <c r="M161">
        <v>300</v>
      </c>
      <c r="N161">
        <v>45</v>
      </c>
      <c r="P161">
        <v>140</v>
      </c>
      <c r="Q161" t="s">
        <v>33</v>
      </c>
    </row>
    <row r="162" spans="1:17">
      <c r="A162" t="str">
        <f>Hyperlink("https://www.diodes.com/part/view/B345CE","B345CE")</f>
        <v>B345CE</v>
      </c>
      <c r="B162" t="str">
        <f>Hyperlink("https://www.diodes.com/assets/Datasheets/B320BE-B345BE-B320CE-B345CE.pdf","B320BE-B345BE_B320CE-B345CE Datasheet")</f>
        <v>B320BE-B345BE_B320CE-B345CE Datasheet</v>
      </c>
      <c r="C162" t="s">
        <v>52</v>
      </c>
      <c r="D162" t="s">
        <v>18</v>
      </c>
      <c r="E162" t="s">
        <v>19</v>
      </c>
      <c r="F162" t="s">
        <v>20</v>
      </c>
      <c r="G162">
        <v>3</v>
      </c>
      <c r="H162" t="s">
        <v>22</v>
      </c>
      <c r="I162">
        <v>45</v>
      </c>
      <c r="J162">
        <v>80</v>
      </c>
      <c r="K162">
        <v>0.5</v>
      </c>
      <c r="L162">
        <v>3</v>
      </c>
      <c r="M162">
        <v>300</v>
      </c>
      <c r="N162">
        <v>45</v>
      </c>
      <c r="P162">
        <v>140</v>
      </c>
      <c r="Q162" t="s">
        <v>49</v>
      </c>
    </row>
    <row r="163" spans="1:17">
      <c r="A163" t="str">
        <f>Hyperlink("https://www.diodes.com/part/view/B350","B350")</f>
        <v>B350</v>
      </c>
      <c r="B163" t="str">
        <f>Hyperlink("https://www.diodes.com/assets/Datasheets/B320-B360.pdf","B350 Datasheet")</f>
        <v>B350 Datasheet</v>
      </c>
      <c r="C163" t="s">
        <v>23</v>
      </c>
      <c r="D163" t="s">
        <v>24</v>
      </c>
      <c r="E163" t="s">
        <v>19</v>
      </c>
      <c r="F163" t="s">
        <v>20</v>
      </c>
      <c r="G163">
        <v>3</v>
      </c>
      <c r="H163">
        <v>100</v>
      </c>
      <c r="I163">
        <v>50</v>
      </c>
      <c r="J163">
        <v>125</v>
      </c>
      <c r="K163">
        <v>0.7</v>
      </c>
      <c r="L163">
        <v>3</v>
      </c>
      <c r="M163">
        <v>500</v>
      </c>
      <c r="N163">
        <v>50</v>
      </c>
      <c r="P163">
        <v>200</v>
      </c>
      <c r="Q163" t="s">
        <v>49</v>
      </c>
    </row>
    <row r="164" spans="1:17">
      <c r="A164" t="str">
        <f>Hyperlink("https://www.diodes.com/part/view/B350A","B350A")</f>
        <v>B350A</v>
      </c>
      <c r="B164" t="str">
        <f>Hyperlink("https://www.diodes.com/assets/Datasheets/B320A_B360A.pdf","B350A Datasheet")</f>
        <v>B350A Datasheet</v>
      </c>
      <c r="C164" t="s">
        <v>23</v>
      </c>
      <c r="D164" t="s">
        <v>24</v>
      </c>
      <c r="E164" t="s">
        <v>19</v>
      </c>
      <c r="F164" t="s">
        <v>20</v>
      </c>
      <c r="G164">
        <v>3</v>
      </c>
      <c r="H164">
        <v>100</v>
      </c>
      <c r="I164">
        <v>50</v>
      </c>
      <c r="J164">
        <v>80</v>
      </c>
      <c r="K164">
        <v>0.7</v>
      </c>
      <c r="L164">
        <v>3</v>
      </c>
      <c r="M164">
        <v>500</v>
      </c>
      <c r="N164">
        <v>50</v>
      </c>
      <c r="P164">
        <v>200</v>
      </c>
      <c r="Q164" t="s">
        <v>32</v>
      </c>
    </row>
    <row r="165" spans="1:17">
      <c r="A165" t="str">
        <f>Hyperlink("https://www.diodes.com/part/view/B350A%28LS%29","B350A(LS)")</f>
        <v>B350A(LS)</v>
      </c>
      <c r="B165" t="str">
        <f>Hyperlink("https://www.diodes.com/assets/Datasheets/B320A-B360A_LS.pdf","B350A(LS) Datasheet")</f>
        <v>B350A(LS) Datasheet</v>
      </c>
      <c r="D165" t="s">
        <v>24</v>
      </c>
      <c r="E165" t="s">
        <v>19</v>
      </c>
      <c r="F165" t="s">
        <v>20</v>
      </c>
      <c r="G165">
        <v>3</v>
      </c>
      <c r="I165">
        <v>50</v>
      </c>
      <c r="J165">
        <v>100</v>
      </c>
      <c r="K165">
        <v>0.7</v>
      </c>
      <c r="M165">
        <v>50</v>
      </c>
      <c r="N165">
        <v>50</v>
      </c>
      <c r="Q165" t="s">
        <v>36</v>
      </c>
    </row>
    <row r="166" spans="1:17">
      <c r="A166" t="str">
        <f>Hyperlink("https://www.diodes.com/part/view/B350AE","B350AE")</f>
        <v>B350AE</v>
      </c>
      <c r="B166" t="str">
        <f>Hyperlink("https://www.diodes.com/assets/Datasheets/B350AE-B360AE.pdf","B350AE Datasheet")</f>
        <v>B350AE Datasheet</v>
      </c>
      <c r="D166" t="s">
        <v>18</v>
      </c>
      <c r="E166" t="s">
        <v>19</v>
      </c>
      <c r="F166" t="s">
        <v>20</v>
      </c>
      <c r="G166">
        <v>3</v>
      </c>
      <c r="H166" t="s">
        <v>22</v>
      </c>
      <c r="I166">
        <v>50</v>
      </c>
      <c r="J166">
        <v>50</v>
      </c>
      <c r="K166">
        <v>0.65</v>
      </c>
      <c r="L166">
        <v>2</v>
      </c>
      <c r="M166">
        <v>100</v>
      </c>
      <c r="N166">
        <v>50</v>
      </c>
      <c r="P166">
        <v>125</v>
      </c>
      <c r="Q166" t="s">
        <v>32</v>
      </c>
    </row>
    <row r="167" spans="1:17">
      <c r="A167" t="str">
        <f>Hyperlink("https://www.diodes.com/part/view/B350AF","B350AF")</f>
        <v>B350AF</v>
      </c>
      <c r="B167" t="str">
        <f>Hyperlink("https://www.diodes.com/assets/Datasheets/B350AF-B360AF.pdf","B350AF_B360AF Datasheet")</f>
        <v>B350AF_B360AF Datasheet</v>
      </c>
      <c r="C167" t="s">
        <v>52</v>
      </c>
      <c r="D167" t="s">
        <v>18</v>
      </c>
      <c r="E167" t="s">
        <v>19</v>
      </c>
      <c r="F167" t="s">
        <v>20</v>
      </c>
      <c r="G167">
        <v>3</v>
      </c>
      <c r="H167" t="s">
        <v>22</v>
      </c>
      <c r="I167">
        <v>50</v>
      </c>
      <c r="J167">
        <v>80</v>
      </c>
      <c r="K167">
        <v>0.65</v>
      </c>
      <c r="L167">
        <v>3</v>
      </c>
      <c r="M167">
        <v>200</v>
      </c>
      <c r="N167">
        <v>50</v>
      </c>
      <c r="P167">
        <v>110</v>
      </c>
      <c r="Q167" t="s">
        <v>38</v>
      </c>
    </row>
    <row r="168" spans="1:17">
      <c r="A168" t="str">
        <f>Hyperlink("https://www.diodes.com/part/view/B350AQ","B350AQ")</f>
        <v>B350AQ</v>
      </c>
      <c r="B168" t="str">
        <f>Hyperlink("https://www.diodes.com/assets/Datasheets/B320AQ-B360AQ.pdf","B320AQ B360AQ Datasheet")</f>
        <v>B320AQ B360AQ Datasheet</v>
      </c>
      <c r="C168" t="s">
        <v>53</v>
      </c>
      <c r="D168" t="s">
        <v>24</v>
      </c>
      <c r="E168" t="s">
        <v>31</v>
      </c>
      <c r="F168" t="s">
        <v>20</v>
      </c>
      <c r="G168">
        <v>3</v>
      </c>
      <c r="H168" t="s">
        <v>22</v>
      </c>
      <c r="I168">
        <v>50</v>
      </c>
      <c r="J168">
        <v>80</v>
      </c>
      <c r="K168">
        <v>0.7</v>
      </c>
      <c r="L168">
        <v>3</v>
      </c>
      <c r="M168">
        <v>500</v>
      </c>
      <c r="N168">
        <v>50</v>
      </c>
      <c r="P168">
        <v>200</v>
      </c>
      <c r="Q168" t="s">
        <v>32</v>
      </c>
    </row>
    <row r="169" spans="1:17">
      <c r="A169" t="str">
        <f>Hyperlink("https://www.diodes.com/part/view/B350B","B350B")</f>
        <v>B350B</v>
      </c>
      <c r="B169" t="str">
        <f>Hyperlink("https://www.diodes.com/assets/Datasheets/B320B-B360B.pdf","B350B Datasheet")</f>
        <v>B350B Datasheet</v>
      </c>
      <c r="C169" t="s">
        <v>23</v>
      </c>
      <c r="D169" t="s">
        <v>24</v>
      </c>
      <c r="E169" t="s">
        <v>19</v>
      </c>
      <c r="F169" t="s">
        <v>20</v>
      </c>
      <c r="G169">
        <v>3</v>
      </c>
      <c r="H169">
        <v>100</v>
      </c>
      <c r="I169">
        <v>50</v>
      </c>
      <c r="J169">
        <v>125</v>
      </c>
      <c r="K169">
        <v>0.7</v>
      </c>
      <c r="L169">
        <v>3</v>
      </c>
      <c r="M169">
        <v>500</v>
      </c>
      <c r="N169">
        <v>50</v>
      </c>
      <c r="P169">
        <v>200</v>
      </c>
      <c r="Q169" t="s">
        <v>33</v>
      </c>
    </row>
    <row r="170" spans="1:17">
      <c r="A170" t="str">
        <f>Hyperlink("https://www.diodes.com/part/view/B360","B360")</f>
        <v>B360</v>
      </c>
      <c r="B170" t="str">
        <f>Hyperlink("https://www.diodes.com/assets/Datasheets/B320-B360.pdf","B360 Datasheet")</f>
        <v>B360 Datasheet</v>
      </c>
      <c r="C170" t="s">
        <v>23</v>
      </c>
      <c r="D170" t="s">
        <v>24</v>
      </c>
      <c r="E170" t="s">
        <v>19</v>
      </c>
      <c r="F170" t="s">
        <v>20</v>
      </c>
      <c r="G170">
        <v>3</v>
      </c>
      <c r="H170">
        <v>100</v>
      </c>
      <c r="I170">
        <v>60</v>
      </c>
      <c r="J170">
        <v>125</v>
      </c>
      <c r="K170">
        <v>0.7</v>
      </c>
      <c r="L170">
        <v>3</v>
      </c>
      <c r="M170">
        <v>500</v>
      </c>
      <c r="N170">
        <v>60</v>
      </c>
      <c r="P170">
        <v>200</v>
      </c>
      <c r="Q170" t="s">
        <v>49</v>
      </c>
    </row>
    <row r="171" spans="1:17">
      <c r="A171" t="str">
        <f>Hyperlink("https://www.diodes.com/part/view/B360%28LS%29","B360(LS)")</f>
        <v>B360(LS)</v>
      </c>
      <c r="B171" t="str">
        <f>Hyperlink("https://www.diodes.com/assets/Datasheets/B360_LS.pdf","B360(LS) Datasheet")</f>
        <v>B360(LS) Datasheet</v>
      </c>
      <c r="D171" t="s">
        <v>24</v>
      </c>
      <c r="E171" t="s">
        <v>19</v>
      </c>
      <c r="F171" t="s">
        <v>20</v>
      </c>
      <c r="G171">
        <v>3</v>
      </c>
      <c r="I171">
        <v>60</v>
      </c>
      <c r="J171">
        <v>100</v>
      </c>
      <c r="K171">
        <v>0.7</v>
      </c>
      <c r="M171">
        <v>50</v>
      </c>
      <c r="N171">
        <v>60</v>
      </c>
      <c r="Q171" t="s">
        <v>51</v>
      </c>
    </row>
    <row r="172" spans="1:17">
      <c r="A172" t="str">
        <f>Hyperlink("https://www.diodes.com/part/view/B360A","B360A")</f>
        <v>B360A</v>
      </c>
      <c r="B172" t="str">
        <f>Hyperlink("https://www.diodes.com/assets/Datasheets/B320A_B360A.pdf","B360A Datasheet")</f>
        <v>B360A Datasheet</v>
      </c>
      <c r="C172" t="s">
        <v>23</v>
      </c>
      <c r="D172" t="s">
        <v>24</v>
      </c>
      <c r="E172" t="s">
        <v>19</v>
      </c>
      <c r="F172" t="s">
        <v>20</v>
      </c>
      <c r="G172">
        <v>3</v>
      </c>
      <c r="H172">
        <v>100</v>
      </c>
      <c r="I172">
        <v>60</v>
      </c>
      <c r="J172">
        <v>80</v>
      </c>
      <c r="K172">
        <v>0.7</v>
      </c>
      <c r="L172">
        <v>3</v>
      </c>
      <c r="M172">
        <v>500</v>
      </c>
      <c r="N172">
        <v>60</v>
      </c>
      <c r="P172">
        <v>200</v>
      </c>
      <c r="Q172" t="s">
        <v>32</v>
      </c>
    </row>
    <row r="173" spans="1:17">
      <c r="A173" t="str">
        <f>Hyperlink("https://www.diodes.com/part/view/B360A%28LS%29","B360A(LS)")</f>
        <v>B360A(LS)</v>
      </c>
      <c r="B173" t="str">
        <f>Hyperlink("https://www.diodes.com/assets/Datasheets/B320A-B360A_LS.pdf","B360A(LS) Datasheet")</f>
        <v>B360A(LS) Datasheet</v>
      </c>
      <c r="D173" t="s">
        <v>24</v>
      </c>
      <c r="E173" t="s">
        <v>19</v>
      </c>
      <c r="F173" t="s">
        <v>20</v>
      </c>
      <c r="G173">
        <v>3</v>
      </c>
      <c r="I173">
        <v>60</v>
      </c>
      <c r="J173">
        <v>100</v>
      </c>
      <c r="K173">
        <v>0.7</v>
      </c>
      <c r="M173">
        <v>50</v>
      </c>
      <c r="N173">
        <v>60</v>
      </c>
      <c r="Q173" t="s">
        <v>36</v>
      </c>
    </row>
    <row r="174" spans="1:17">
      <c r="A174" t="str">
        <f>Hyperlink("https://www.diodes.com/part/view/B360AE","B360AE")</f>
        <v>B360AE</v>
      </c>
      <c r="B174" t="str">
        <f>Hyperlink("https://www.diodes.com/assets/Datasheets/B350AE-B360AE.pdf","B350AE Datasheet")</f>
        <v>B350AE Datasheet</v>
      </c>
      <c r="D174" t="s">
        <v>18</v>
      </c>
      <c r="E174" t="s">
        <v>19</v>
      </c>
      <c r="F174" t="s">
        <v>20</v>
      </c>
      <c r="G174">
        <v>3</v>
      </c>
      <c r="H174" t="s">
        <v>22</v>
      </c>
      <c r="I174">
        <v>60</v>
      </c>
      <c r="J174">
        <v>60</v>
      </c>
      <c r="K174">
        <v>0.65</v>
      </c>
      <c r="L174">
        <v>2</v>
      </c>
      <c r="M174">
        <v>200</v>
      </c>
      <c r="N174">
        <v>60</v>
      </c>
      <c r="P174">
        <v>125</v>
      </c>
      <c r="Q174" t="s">
        <v>32</v>
      </c>
    </row>
    <row r="175" spans="1:17">
      <c r="A175" t="str">
        <f>Hyperlink("https://www.diodes.com/part/view/B360AF","B360AF")</f>
        <v>B360AF</v>
      </c>
      <c r="B175" t="str">
        <f>Hyperlink("https://www.diodes.com/assets/Datasheets/B350AF-B360AF.pdf","B350AF_B360AF Datasheet")</f>
        <v>B350AF_B360AF Datasheet</v>
      </c>
      <c r="C175" t="s">
        <v>52</v>
      </c>
      <c r="D175" t="s">
        <v>18</v>
      </c>
      <c r="E175" t="s">
        <v>19</v>
      </c>
      <c r="F175" t="s">
        <v>20</v>
      </c>
      <c r="G175">
        <v>3</v>
      </c>
      <c r="H175" t="s">
        <v>22</v>
      </c>
      <c r="I175">
        <v>60</v>
      </c>
      <c r="J175">
        <v>80</v>
      </c>
      <c r="K175">
        <v>0.65</v>
      </c>
      <c r="L175">
        <v>3</v>
      </c>
      <c r="M175">
        <v>200</v>
      </c>
      <c r="N175">
        <v>60</v>
      </c>
      <c r="P175">
        <v>110</v>
      </c>
      <c r="Q175" t="s">
        <v>38</v>
      </c>
    </row>
    <row r="176" spans="1:17">
      <c r="A176" t="str">
        <f>Hyperlink("https://www.diodes.com/part/view/B360AM","B360AM")</f>
        <v>B360AM</v>
      </c>
      <c r="B176" t="str">
        <f>Hyperlink("https://www.diodes.com/assets/Datasheets/B360AM.pdf","B360AM Datasheet")</f>
        <v>B360AM Datasheet</v>
      </c>
      <c r="C176" t="s">
        <v>53</v>
      </c>
      <c r="D176" t="s">
        <v>24</v>
      </c>
      <c r="E176" t="s">
        <v>19</v>
      </c>
      <c r="F176" t="s">
        <v>20</v>
      </c>
      <c r="G176">
        <v>3</v>
      </c>
      <c r="H176" t="s">
        <v>22</v>
      </c>
      <c r="I176">
        <v>60</v>
      </c>
      <c r="J176">
        <v>80</v>
      </c>
      <c r="K176">
        <v>0.7</v>
      </c>
      <c r="L176">
        <v>3</v>
      </c>
      <c r="M176">
        <v>100</v>
      </c>
      <c r="N176">
        <v>60</v>
      </c>
      <c r="Q176" t="s">
        <v>32</v>
      </c>
    </row>
    <row r="177" spans="1:17">
      <c r="A177" t="str">
        <f>Hyperlink("https://www.diodes.com/part/view/B360AQ","B360AQ")</f>
        <v>B360AQ</v>
      </c>
      <c r="B177" t="str">
        <f>Hyperlink("https://www.diodes.com/assets/Datasheets/B320AQ-B360AQ.pdf","B320AQ B360AQ Datasheet")</f>
        <v>B320AQ B360AQ Datasheet</v>
      </c>
      <c r="C177" t="s">
        <v>53</v>
      </c>
      <c r="D177" t="s">
        <v>24</v>
      </c>
      <c r="E177" t="s">
        <v>31</v>
      </c>
      <c r="F177" t="s">
        <v>20</v>
      </c>
      <c r="G177">
        <v>3</v>
      </c>
      <c r="H177" t="s">
        <v>22</v>
      </c>
      <c r="I177">
        <v>60</v>
      </c>
      <c r="J177">
        <v>80</v>
      </c>
      <c r="K177">
        <v>0.7</v>
      </c>
      <c r="L177">
        <v>3</v>
      </c>
      <c r="M177">
        <v>500</v>
      </c>
      <c r="N177">
        <v>60</v>
      </c>
      <c r="P177">
        <v>200</v>
      </c>
      <c r="Q177" t="s">
        <v>32</v>
      </c>
    </row>
    <row r="178" spans="1:17">
      <c r="A178" t="str">
        <f>Hyperlink("https://www.diodes.com/part/view/B360AX","B360AX")</f>
        <v>B360AX</v>
      </c>
      <c r="B178" t="str">
        <f>Hyperlink("https://www.diodes.com/assets/Datasheets/B360AX.pdf","B360AX Datasheet")</f>
        <v>B360AX Datasheet</v>
      </c>
      <c r="C178" t="s">
        <v>56</v>
      </c>
      <c r="D178" t="s">
        <v>18</v>
      </c>
      <c r="E178" t="s">
        <v>19</v>
      </c>
      <c r="F178" t="s">
        <v>20</v>
      </c>
      <c r="G178">
        <v>3</v>
      </c>
      <c r="I178">
        <v>60</v>
      </c>
      <c r="J178">
        <v>70</v>
      </c>
      <c r="K178">
        <v>0.58</v>
      </c>
      <c r="L178">
        <v>3</v>
      </c>
      <c r="M178">
        <v>500</v>
      </c>
      <c r="N178">
        <v>60</v>
      </c>
      <c r="P178">
        <v>400</v>
      </c>
      <c r="Q178" t="s">
        <v>32</v>
      </c>
    </row>
    <row r="179" spans="1:17">
      <c r="A179" t="str">
        <f>Hyperlink("https://www.diodes.com/part/view/B360B","B360B")</f>
        <v>B360B</v>
      </c>
      <c r="B179" t="str">
        <f>Hyperlink("https://www.diodes.com/assets/Datasheets/B320B-B360B.pdf","B360B Datasheet")</f>
        <v>B360B Datasheet</v>
      </c>
      <c r="C179" t="s">
        <v>23</v>
      </c>
      <c r="D179" t="s">
        <v>24</v>
      </c>
      <c r="E179" t="s">
        <v>19</v>
      </c>
      <c r="F179" t="s">
        <v>20</v>
      </c>
      <c r="G179">
        <v>3</v>
      </c>
      <c r="H179">
        <v>100</v>
      </c>
      <c r="I179">
        <v>60</v>
      </c>
      <c r="J179">
        <v>125</v>
      </c>
      <c r="K179">
        <v>0.7</v>
      </c>
      <c r="L179">
        <v>3</v>
      </c>
      <c r="M179">
        <v>500</v>
      </c>
      <c r="N179">
        <v>60</v>
      </c>
      <c r="P179">
        <v>200</v>
      </c>
      <c r="Q179" t="s">
        <v>33</v>
      </c>
    </row>
    <row r="180" spans="1:17">
      <c r="A180" t="str">
        <f>Hyperlink("https://www.diodes.com/part/view/B360B%28LS%29","B360B(LS)")</f>
        <v>B360B(LS)</v>
      </c>
      <c r="B180" t="str">
        <f>Hyperlink("https://www.diodes.com/assets/Datasheets/B360B_LS.pdf","B360B(LS) Datasheet")</f>
        <v>B360B(LS) Datasheet</v>
      </c>
      <c r="D180" t="s">
        <v>24</v>
      </c>
      <c r="E180" t="s">
        <v>19</v>
      </c>
      <c r="F180" t="s">
        <v>20</v>
      </c>
      <c r="G180">
        <v>3</v>
      </c>
      <c r="I180">
        <v>60</v>
      </c>
      <c r="J180">
        <v>100</v>
      </c>
      <c r="K180">
        <v>0.7</v>
      </c>
      <c r="M180">
        <v>50</v>
      </c>
      <c r="N180">
        <v>60</v>
      </c>
      <c r="Q180" t="s">
        <v>34</v>
      </c>
    </row>
    <row r="181" spans="1:17">
      <c r="A181" t="str">
        <f>Hyperlink("https://www.diodes.com/part/view/B370","B370")</f>
        <v>B370</v>
      </c>
      <c r="B181" t="str">
        <f>Hyperlink("https://www.diodes.com/assets/Datasheets/B370-B3100.pdf","B370 Datasheet")</f>
        <v>B370 Datasheet</v>
      </c>
      <c r="C181" t="s">
        <v>23</v>
      </c>
      <c r="D181" t="s">
        <v>24</v>
      </c>
      <c r="E181" t="s">
        <v>19</v>
      </c>
      <c r="F181" t="s">
        <v>20</v>
      </c>
      <c r="G181">
        <v>3</v>
      </c>
      <c r="H181">
        <v>90</v>
      </c>
      <c r="I181">
        <v>70</v>
      </c>
      <c r="J181">
        <v>100</v>
      </c>
      <c r="K181">
        <v>0.79</v>
      </c>
      <c r="L181">
        <v>3</v>
      </c>
      <c r="M181">
        <v>500</v>
      </c>
      <c r="N181">
        <v>70</v>
      </c>
      <c r="P181">
        <v>100</v>
      </c>
      <c r="Q181" t="s">
        <v>49</v>
      </c>
    </row>
    <row r="182" spans="1:17">
      <c r="A182" t="str">
        <f>Hyperlink("https://www.diodes.com/part/view/B370BE","B370BE")</f>
        <v>B370BE</v>
      </c>
      <c r="B182" t="str">
        <f>Hyperlink("https://www.diodes.com/assets/Datasheets/B370BE-B380BE-B390BE-B3100BE-B370CE-B380CE-B390CE-B3100CE.pdf","B370BE-B3100BE_B370CE-B3100CE Datasheet")</f>
        <v>B370BE-B3100BE_B370CE-B3100CE Datasheet</v>
      </c>
      <c r="C182" t="s">
        <v>52</v>
      </c>
      <c r="D182" t="s">
        <v>18</v>
      </c>
      <c r="E182" t="s">
        <v>19</v>
      </c>
      <c r="F182" t="s">
        <v>20</v>
      </c>
      <c r="G182">
        <v>3</v>
      </c>
      <c r="H182" t="s">
        <v>22</v>
      </c>
      <c r="I182">
        <v>70</v>
      </c>
      <c r="J182">
        <v>100</v>
      </c>
      <c r="K182">
        <v>0.79</v>
      </c>
      <c r="L182">
        <v>3</v>
      </c>
      <c r="M182">
        <v>100</v>
      </c>
      <c r="N182">
        <v>70</v>
      </c>
      <c r="P182">
        <v>105</v>
      </c>
      <c r="Q182" t="s">
        <v>33</v>
      </c>
    </row>
    <row r="183" spans="1:17">
      <c r="A183" t="str">
        <f>Hyperlink("https://www.diodes.com/part/view/B370CE","B370CE")</f>
        <v>B370CE</v>
      </c>
      <c r="B183" t="str">
        <f>Hyperlink("https://www.diodes.com/assets/Datasheets/B370BE-B380BE-B390BE-B3100BE-B370CE-B380CE-B390CE-B3100CE.pdf","B370BE-B3100BE_B370CE-B3100CE Datasheet")</f>
        <v>B370BE-B3100BE_B370CE-B3100CE Datasheet</v>
      </c>
      <c r="C183" t="s">
        <v>52</v>
      </c>
      <c r="D183" t="s">
        <v>18</v>
      </c>
      <c r="E183" t="s">
        <v>19</v>
      </c>
      <c r="F183" t="s">
        <v>20</v>
      </c>
      <c r="G183">
        <v>3</v>
      </c>
      <c r="H183" t="s">
        <v>22</v>
      </c>
      <c r="I183">
        <v>70</v>
      </c>
      <c r="J183">
        <v>100</v>
      </c>
      <c r="K183">
        <v>0.79</v>
      </c>
      <c r="L183">
        <v>3</v>
      </c>
      <c r="M183">
        <v>100</v>
      </c>
      <c r="N183">
        <v>70</v>
      </c>
      <c r="P183">
        <v>105</v>
      </c>
      <c r="Q183" t="s">
        <v>49</v>
      </c>
    </row>
    <row r="184" spans="1:17">
      <c r="A184" t="str">
        <f>Hyperlink("https://www.diodes.com/part/view/B380","B380")</f>
        <v>B380</v>
      </c>
      <c r="B184" t="str">
        <f>Hyperlink("https://www.diodes.com/assets/Datasheets/B370-B3100.pdf","B380 Datasheet")</f>
        <v>B380 Datasheet</v>
      </c>
      <c r="C184" t="s">
        <v>23</v>
      </c>
      <c r="D184" t="s">
        <v>24</v>
      </c>
      <c r="E184" t="s">
        <v>19</v>
      </c>
      <c r="F184" t="s">
        <v>20</v>
      </c>
      <c r="G184">
        <v>3</v>
      </c>
      <c r="H184">
        <v>90</v>
      </c>
      <c r="I184">
        <v>80</v>
      </c>
      <c r="J184">
        <v>100</v>
      </c>
      <c r="K184">
        <v>0.79</v>
      </c>
      <c r="L184">
        <v>3</v>
      </c>
      <c r="M184">
        <v>500</v>
      </c>
      <c r="N184">
        <v>80</v>
      </c>
      <c r="P184">
        <v>100</v>
      </c>
      <c r="Q184" t="s">
        <v>49</v>
      </c>
    </row>
    <row r="185" spans="1:17">
      <c r="A185" t="str">
        <f>Hyperlink("https://www.diodes.com/part/view/B380B","B380B")</f>
        <v>B380B</v>
      </c>
      <c r="B185" t="str">
        <f>Hyperlink("https://www.diodes.com/assets/Datasheets/ds30849.pdf","B380B Datasheet")</f>
        <v>B380B Datasheet</v>
      </c>
      <c r="C185" t="s">
        <v>23</v>
      </c>
      <c r="D185" t="s">
        <v>24</v>
      </c>
      <c r="E185" t="s">
        <v>19</v>
      </c>
      <c r="F185" t="s">
        <v>20</v>
      </c>
      <c r="G185">
        <v>3</v>
      </c>
      <c r="H185">
        <v>90</v>
      </c>
      <c r="I185">
        <v>80</v>
      </c>
      <c r="J185">
        <v>100</v>
      </c>
      <c r="K185">
        <v>0.79</v>
      </c>
      <c r="L185">
        <v>3</v>
      </c>
      <c r="M185">
        <v>500</v>
      </c>
      <c r="N185">
        <v>80</v>
      </c>
      <c r="P185">
        <v>100</v>
      </c>
      <c r="Q185" t="s">
        <v>33</v>
      </c>
    </row>
    <row r="186" spans="1:17">
      <c r="A186" t="str">
        <f>Hyperlink("https://www.diodes.com/part/view/B380BE","B380BE")</f>
        <v>B380BE</v>
      </c>
      <c r="B186" t="str">
        <f>Hyperlink("https://www.diodes.com/assets/Datasheets/B370BE-B380BE-B390BE-B3100BE-B370CE-B380CE-B390CE-B3100CE.pdf","B370BE-B3100BE_B370CE-B3100CE Datasheet")</f>
        <v>B370BE-B3100BE_B370CE-B3100CE Datasheet</v>
      </c>
      <c r="C186" t="s">
        <v>52</v>
      </c>
      <c r="D186" t="s">
        <v>18</v>
      </c>
      <c r="E186" t="s">
        <v>19</v>
      </c>
      <c r="F186" t="s">
        <v>20</v>
      </c>
      <c r="G186">
        <v>3</v>
      </c>
      <c r="H186" t="s">
        <v>22</v>
      </c>
      <c r="I186">
        <v>80</v>
      </c>
      <c r="J186">
        <v>100</v>
      </c>
      <c r="K186">
        <v>0.79</v>
      </c>
      <c r="L186">
        <v>3</v>
      </c>
      <c r="M186">
        <v>150</v>
      </c>
      <c r="N186">
        <v>80</v>
      </c>
      <c r="P186">
        <v>105</v>
      </c>
      <c r="Q186" t="s">
        <v>33</v>
      </c>
    </row>
    <row r="187" spans="1:17">
      <c r="A187" t="str">
        <f>Hyperlink("https://www.diodes.com/part/view/B380CE","B380CE")</f>
        <v>B380CE</v>
      </c>
      <c r="B187" t="str">
        <f>Hyperlink("https://www.diodes.com/assets/Datasheets/B370BE-B380BE-B390BE-B3100BE-B370CE-B380CE-B390CE-B3100CE.pdf","B370BE-B3100BE_B370CE-B3100CE Datasheet")</f>
        <v>B370BE-B3100BE_B370CE-B3100CE Datasheet</v>
      </c>
      <c r="C187" t="s">
        <v>52</v>
      </c>
      <c r="D187" t="s">
        <v>18</v>
      </c>
      <c r="E187" t="s">
        <v>19</v>
      </c>
      <c r="F187" t="s">
        <v>20</v>
      </c>
      <c r="G187">
        <v>3</v>
      </c>
      <c r="H187" t="s">
        <v>22</v>
      </c>
      <c r="I187">
        <v>80</v>
      </c>
      <c r="J187">
        <v>100</v>
      </c>
      <c r="K187">
        <v>0.79</v>
      </c>
      <c r="L187">
        <v>3</v>
      </c>
      <c r="M187">
        <v>150</v>
      </c>
      <c r="N187">
        <v>80</v>
      </c>
      <c r="P187">
        <v>105</v>
      </c>
      <c r="Q187" t="s">
        <v>49</v>
      </c>
    </row>
    <row r="188" spans="1:17">
      <c r="A188" t="str">
        <f>Hyperlink("https://www.diodes.com/part/view/B390","B390")</f>
        <v>B390</v>
      </c>
      <c r="B188" t="str">
        <f>Hyperlink("https://www.diodes.com/assets/Datasheets/B370-B3100.pdf","B390 Datasheet")</f>
        <v>B390 Datasheet</v>
      </c>
      <c r="C188" t="s">
        <v>23</v>
      </c>
      <c r="D188" t="s">
        <v>24</v>
      </c>
      <c r="E188" t="s">
        <v>19</v>
      </c>
      <c r="F188" t="s">
        <v>20</v>
      </c>
      <c r="G188">
        <v>3</v>
      </c>
      <c r="H188">
        <v>90</v>
      </c>
      <c r="I188">
        <v>90</v>
      </c>
      <c r="J188">
        <v>100</v>
      </c>
      <c r="K188">
        <v>0.79</v>
      </c>
      <c r="L188">
        <v>3</v>
      </c>
      <c r="M188">
        <v>500</v>
      </c>
      <c r="N188">
        <v>90</v>
      </c>
      <c r="P188">
        <v>100</v>
      </c>
      <c r="Q188" t="s">
        <v>49</v>
      </c>
    </row>
    <row r="189" spans="1:17">
      <c r="A189" t="str">
        <f>Hyperlink("https://www.diodes.com/part/view/B390BE","B390BE")</f>
        <v>B390BE</v>
      </c>
      <c r="B189" t="str">
        <f>Hyperlink("https://www.diodes.com/assets/Datasheets/B370BE-B380BE-B390BE-B3100BE-B370CE-B380CE-B390CE-B3100CE.pdf","B370BE-B3100BE_B370CE-B3100CE Datasheet")</f>
        <v>B370BE-B3100BE_B370CE-B3100CE Datasheet</v>
      </c>
      <c r="C189" t="s">
        <v>52</v>
      </c>
      <c r="D189" t="s">
        <v>18</v>
      </c>
      <c r="E189" t="s">
        <v>19</v>
      </c>
      <c r="F189" t="s">
        <v>20</v>
      </c>
      <c r="G189">
        <v>3</v>
      </c>
      <c r="H189" t="s">
        <v>22</v>
      </c>
      <c r="I189">
        <v>90</v>
      </c>
      <c r="J189">
        <v>100</v>
      </c>
      <c r="K189">
        <v>0.79</v>
      </c>
      <c r="L189">
        <v>3</v>
      </c>
      <c r="M189">
        <v>200</v>
      </c>
      <c r="N189">
        <v>90</v>
      </c>
      <c r="P189">
        <v>105</v>
      </c>
      <c r="Q189" t="s">
        <v>33</v>
      </c>
    </row>
    <row r="190" spans="1:17">
      <c r="A190" t="str">
        <f>Hyperlink("https://www.diodes.com/part/view/B390CE","B390CE")</f>
        <v>B390CE</v>
      </c>
      <c r="B190" t="str">
        <f>Hyperlink("https://www.diodes.com/assets/Datasheets/B370BE-B380BE-B390BE-B3100BE-B370CE-B380CE-B390CE-B3100CE.pdf","B370BE-B3100BE_B370CE-B3100CE Datasheet")</f>
        <v>B370BE-B3100BE_B370CE-B3100CE Datasheet</v>
      </c>
      <c r="C190" t="s">
        <v>52</v>
      </c>
      <c r="D190" t="s">
        <v>18</v>
      </c>
      <c r="E190" t="s">
        <v>19</v>
      </c>
      <c r="F190" t="s">
        <v>20</v>
      </c>
      <c r="G190">
        <v>3</v>
      </c>
      <c r="H190" t="s">
        <v>22</v>
      </c>
      <c r="I190">
        <v>90</v>
      </c>
      <c r="J190">
        <v>100</v>
      </c>
      <c r="K190">
        <v>0.79</v>
      </c>
      <c r="L190">
        <v>3</v>
      </c>
      <c r="M190">
        <v>200</v>
      </c>
      <c r="N190">
        <v>90</v>
      </c>
      <c r="P190">
        <v>105</v>
      </c>
      <c r="Q190" t="s">
        <v>49</v>
      </c>
    </row>
    <row r="191" spans="1:17">
      <c r="A191" t="str">
        <f>Hyperlink("https://www.diodes.com/part/view/B3L30LP","B3L30LP")</f>
        <v>B3L30LP</v>
      </c>
      <c r="B191" t="str">
        <f>Hyperlink("https://www.diodes.com/assets/Datasheets/ds30915.pdf","B3L30LP Datasheet")</f>
        <v>B3L30LP Datasheet</v>
      </c>
      <c r="C191" t="s">
        <v>23</v>
      </c>
      <c r="D191" t="s">
        <v>24</v>
      </c>
      <c r="E191" t="s">
        <v>19</v>
      </c>
      <c r="F191" t="s">
        <v>20</v>
      </c>
      <c r="G191">
        <v>3</v>
      </c>
      <c r="H191" t="s">
        <v>22</v>
      </c>
      <c r="I191">
        <v>30</v>
      </c>
      <c r="J191">
        <v>30</v>
      </c>
      <c r="K191">
        <v>0.45</v>
      </c>
      <c r="L191">
        <v>3</v>
      </c>
      <c r="M191">
        <v>1000</v>
      </c>
      <c r="N191">
        <v>30</v>
      </c>
      <c r="Q191" t="s">
        <v>57</v>
      </c>
    </row>
    <row r="192" spans="1:17">
      <c r="A192" t="str">
        <f>Hyperlink("https://www.diodes.com/part/view/B5100C","B5100C")</f>
        <v>B5100C</v>
      </c>
      <c r="B192" t="str">
        <f>Hyperlink("https://www.diodes.com/assets/Datasheets/B5100C.pdf","B5100C Datasheet")</f>
        <v>B5100C Datasheet</v>
      </c>
      <c r="D192" t="s">
        <v>24</v>
      </c>
      <c r="E192" t="s">
        <v>19</v>
      </c>
      <c r="F192" t="s">
        <v>20</v>
      </c>
      <c r="G192">
        <v>5</v>
      </c>
      <c r="I192">
        <v>100</v>
      </c>
      <c r="J192">
        <v>100</v>
      </c>
      <c r="K192">
        <v>0.85</v>
      </c>
      <c r="M192">
        <v>20</v>
      </c>
      <c r="N192">
        <v>100</v>
      </c>
      <c r="Q192" t="s">
        <v>51</v>
      </c>
    </row>
    <row r="193" spans="1:17">
      <c r="A193" t="str">
        <f>Hyperlink("https://www.diodes.com/part/view/B5150C","B5150C")</f>
        <v>B5150C</v>
      </c>
      <c r="B193" t="str">
        <f>Hyperlink("https://www.diodes.com/assets/Datasheets/B5150C.pdf","B5150C Datasheet")</f>
        <v>B5150C Datasheet</v>
      </c>
      <c r="C193" t="s">
        <v>50</v>
      </c>
      <c r="D193" t="s">
        <v>24</v>
      </c>
      <c r="E193" t="s">
        <v>19</v>
      </c>
      <c r="F193" t="s">
        <v>20</v>
      </c>
      <c r="G193">
        <v>5</v>
      </c>
      <c r="I193">
        <v>150</v>
      </c>
      <c r="J193">
        <v>125</v>
      </c>
      <c r="K193">
        <v>0.92</v>
      </c>
      <c r="M193">
        <v>8</v>
      </c>
      <c r="N193">
        <v>150</v>
      </c>
      <c r="Q193" t="s">
        <v>51</v>
      </c>
    </row>
    <row r="194" spans="1:17">
      <c r="A194" t="str">
        <f>Hyperlink("https://www.diodes.com/part/view/B520C","B520C")</f>
        <v>B520C</v>
      </c>
      <c r="B194" t="str">
        <f>Hyperlink("https://www.diodes.com/assets/Datasheets/B520C-B560C.pdf","B520C Datasheet")</f>
        <v>B520C Datasheet</v>
      </c>
      <c r="C194" t="s">
        <v>23</v>
      </c>
      <c r="D194" t="s">
        <v>24</v>
      </c>
      <c r="E194" t="s">
        <v>19</v>
      </c>
      <c r="F194" t="s">
        <v>20</v>
      </c>
      <c r="G194">
        <v>5</v>
      </c>
      <c r="H194">
        <v>90</v>
      </c>
      <c r="I194">
        <v>20</v>
      </c>
      <c r="J194">
        <v>100</v>
      </c>
      <c r="K194">
        <v>0.55</v>
      </c>
      <c r="L194">
        <v>5</v>
      </c>
      <c r="M194">
        <v>500</v>
      </c>
      <c r="N194">
        <v>20</v>
      </c>
      <c r="P194">
        <v>300</v>
      </c>
      <c r="Q194" t="s">
        <v>49</v>
      </c>
    </row>
    <row r="195" spans="1:17">
      <c r="A195" t="str">
        <f>Hyperlink("https://www.diodes.com/part/view/B530C","B530C")</f>
        <v>B530C</v>
      </c>
      <c r="B195" t="str">
        <f>Hyperlink("https://www.diodes.com/assets/Datasheets/B520C-B560C.pdf","B530C Datasheet")</f>
        <v>B530C Datasheet</v>
      </c>
      <c r="C195" t="s">
        <v>23</v>
      </c>
      <c r="D195" t="s">
        <v>24</v>
      </c>
      <c r="E195" t="s">
        <v>19</v>
      </c>
      <c r="F195" t="s">
        <v>20</v>
      </c>
      <c r="G195">
        <v>5</v>
      </c>
      <c r="H195">
        <v>90</v>
      </c>
      <c r="I195">
        <v>30</v>
      </c>
      <c r="J195">
        <v>100</v>
      </c>
      <c r="K195">
        <v>0.55</v>
      </c>
      <c r="L195">
        <v>5</v>
      </c>
      <c r="M195">
        <v>500</v>
      </c>
      <c r="N195">
        <v>30</v>
      </c>
      <c r="P195">
        <v>300</v>
      </c>
      <c r="Q195" t="s">
        <v>49</v>
      </c>
    </row>
    <row r="196" spans="1:17">
      <c r="A196" t="str">
        <f>Hyperlink("https://www.diodes.com/part/view/B540C","B540C")</f>
        <v>B540C</v>
      </c>
      <c r="B196" t="str">
        <f>Hyperlink("https://www.diodes.com/assets/Datasheets/B520C-B560C.pdf","B540C Datasheet")</f>
        <v>B540C Datasheet</v>
      </c>
      <c r="C196" t="s">
        <v>23</v>
      </c>
      <c r="D196" t="s">
        <v>24</v>
      </c>
      <c r="E196" t="s">
        <v>19</v>
      </c>
      <c r="F196" t="s">
        <v>20</v>
      </c>
      <c r="G196">
        <v>5</v>
      </c>
      <c r="H196">
        <v>90</v>
      </c>
      <c r="I196">
        <v>40</v>
      </c>
      <c r="J196">
        <v>100</v>
      </c>
      <c r="K196">
        <v>0.55</v>
      </c>
      <c r="L196">
        <v>5</v>
      </c>
      <c r="M196">
        <v>500</v>
      </c>
      <c r="N196">
        <v>40</v>
      </c>
      <c r="Q196" t="s">
        <v>49</v>
      </c>
    </row>
    <row r="197" spans="1:17">
      <c r="A197" t="str">
        <f>Hyperlink("https://www.diodes.com/part/view/B540C%28LS%29","B540C(LS)")</f>
        <v>B540C(LS)</v>
      </c>
      <c r="B197" t="str">
        <f>Hyperlink("https://www.diodes.com/assets/Datasheets/B540C_LS.pdf","B540C(LS) Datasheet")</f>
        <v>B540C(LS) Datasheet</v>
      </c>
      <c r="D197" t="s">
        <v>24</v>
      </c>
      <c r="E197" t="s">
        <v>19</v>
      </c>
      <c r="F197" t="s">
        <v>20</v>
      </c>
      <c r="G197">
        <v>5</v>
      </c>
      <c r="I197">
        <v>40</v>
      </c>
      <c r="J197">
        <v>125</v>
      </c>
      <c r="K197">
        <v>0.55</v>
      </c>
      <c r="M197">
        <v>150</v>
      </c>
      <c r="N197">
        <v>40</v>
      </c>
      <c r="Q197" t="s">
        <v>51</v>
      </c>
    </row>
    <row r="198" spans="1:17">
      <c r="A198" t="str">
        <f>Hyperlink("https://www.diodes.com/part/view/B540CX","B540CX")</f>
        <v>B540CX</v>
      </c>
      <c r="B198" t="str">
        <f>Hyperlink("https://www.diodes.com/assets/Datasheets/B540CX.pdf","B540CX Datasheet")</f>
        <v>B540CX Datasheet</v>
      </c>
      <c r="C198" t="s">
        <v>58</v>
      </c>
      <c r="D198" t="s">
        <v>18</v>
      </c>
      <c r="E198" t="s">
        <v>19</v>
      </c>
      <c r="F198" t="s">
        <v>20</v>
      </c>
      <c r="G198">
        <v>5</v>
      </c>
      <c r="I198">
        <v>60</v>
      </c>
      <c r="J198">
        <v>80</v>
      </c>
      <c r="K198">
        <v>0.52</v>
      </c>
      <c r="L198">
        <v>5</v>
      </c>
      <c r="M198">
        <v>300</v>
      </c>
      <c r="N198">
        <v>60</v>
      </c>
      <c r="Q198" t="s">
        <v>49</v>
      </c>
    </row>
    <row r="199" spans="1:17">
      <c r="A199" t="str">
        <f>Hyperlink("https://www.diodes.com/part/view/B550C","B550C")</f>
        <v>B550C</v>
      </c>
      <c r="B199" t="str">
        <f>Hyperlink("https://www.diodes.com/assets/Datasheets/B520C-B560C.pdf","B550C Datasheet")</f>
        <v>B550C Datasheet</v>
      </c>
      <c r="C199" t="s">
        <v>23</v>
      </c>
      <c r="D199" t="s">
        <v>24</v>
      </c>
      <c r="E199" t="s">
        <v>19</v>
      </c>
      <c r="F199" t="s">
        <v>20</v>
      </c>
      <c r="G199">
        <v>5</v>
      </c>
      <c r="H199">
        <v>90</v>
      </c>
      <c r="I199">
        <v>50</v>
      </c>
      <c r="J199">
        <v>100</v>
      </c>
      <c r="K199">
        <v>0.7</v>
      </c>
      <c r="L199">
        <v>5</v>
      </c>
      <c r="M199">
        <v>500</v>
      </c>
      <c r="N199">
        <v>50</v>
      </c>
      <c r="P199">
        <v>300</v>
      </c>
      <c r="Q199" t="s">
        <v>49</v>
      </c>
    </row>
    <row r="200" spans="1:17">
      <c r="A200" t="str">
        <f>Hyperlink("https://www.diodes.com/part/view/B560C","B560C")</f>
        <v>B560C</v>
      </c>
      <c r="B200" t="str">
        <f>Hyperlink("https://www.diodes.com/assets/Datasheets/B520C-B560C.pdf","B560C Datasheet")</f>
        <v>B560C Datasheet</v>
      </c>
      <c r="C200" t="s">
        <v>23</v>
      </c>
      <c r="D200" t="s">
        <v>24</v>
      </c>
      <c r="E200" t="s">
        <v>19</v>
      </c>
      <c r="F200" t="s">
        <v>20</v>
      </c>
      <c r="G200">
        <v>5</v>
      </c>
      <c r="H200">
        <v>90</v>
      </c>
      <c r="I200">
        <v>60</v>
      </c>
      <c r="J200">
        <v>100</v>
      </c>
      <c r="K200">
        <v>0.7</v>
      </c>
      <c r="L200">
        <v>5</v>
      </c>
      <c r="M200">
        <v>500</v>
      </c>
      <c r="N200">
        <v>60</v>
      </c>
      <c r="P200">
        <v>300</v>
      </c>
      <c r="Q200" t="s">
        <v>49</v>
      </c>
    </row>
    <row r="201" spans="1:17">
      <c r="A201" t="str">
        <f>Hyperlink("https://www.diodes.com/part/view/B560C%28LS%29","B560C(LS)")</f>
        <v>B560C(LS)</v>
      </c>
      <c r="B201" t="str">
        <f>Hyperlink("https://www.diodes.com/assets/Datasheets/B560C_LS.pdf","B560C(LS) Datasheet")</f>
        <v>B560C(LS) Datasheet</v>
      </c>
      <c r="D201" t="s">
        <v>24</v>
      </c>
      <c r="E201" t="s">
        <v>19</v>
      </c>
      <c r="F201" t="s">
        <v>20</v>
      </c>
      <c r="G201">
        <v>5</v>
      </c>
      <c r="I201">
        <v>60</v>
      </c>
      <c r="J201">
        <v>125</v>
      </c>
      <c r="K201">
        <v>0.7</v>
      </c>
      <c r="M201">
        <v>250</v>
      </c>
      <c r="N201">
        <v>60</v>
      </c>
      <c r="Q201" t="s">
        <v>51</v>
      </c>
    </row>
    <row r="202" spans="1:17">
      <c r="A202" t="str">
        <f>Hyperlink("https://www.diodes.com/part/view/B560CX","B560CX")</f>
        <v>B560CX</v>
      </c>
      <c r="B202" t="str">
        <f>Hyperlink("https://www.diodes.com/assets/Datasheets/B560CX.pdf","B560CX Datasheet")</f>
        <v>B560CX Datasheet</v>
      </c>
      <c r="C202" t="s">
        <v>58</v>
      </c>
      <c r="D202" t="s">
        <v>18</v>
      </c>
      <c r="E202" t="s">
        <v>19</v>
      </c>
      <c r="F202" t="s">
        <v>20</v>
      </c>
      <c r="G202">
        <v>5</v>
      </c>
      <c r="I202">
        <v>60</v>
      </c>
      <c r="J202">
        <v>95</v>
      </c>
      <c r="K202">
        <v>0.6</v>
      </c>
      <c r="L202">
        <v>5</v>
      </c>
      <c r="M202">
        <v>300</v>
      </c>
      <c r="N202">
        <v>60</v>
      </c>
      <c r="P202">
        <v>550</v>
      </c>
      <c r="Q202" t="s">
        <v>49</v>
      </c>
    </row>
    <row r="203" spans="1:17">
      <c r="A203" t="str">
        <f>Hyperlink("https://www.diodes.com/part/view/B860C","B860C")</f>
        <v>B860C</v>
      </c>
      <c r="B203" t="str">
        <f>Hyperlink("https://www.diodes.com/assets/Datasheets/B860C.pdf","B860C Datasheet")</f>
        <v>B860C Datasheet</v>
      </c>
      <c r="D203" t="s">
        <v>24</v>
      </c>
      <c r="E203" t="s">
        <v>19</v>
      </c>
      <c r="F203" t="s">
        <v>20</v>
      </c>
      <c r="G203">
        <v>8</v>
      </c>
      <c r="I203">
        <v>60</v>
      </c>
      <c r="J203">
        <v>175</v>
      </c>
      <c r="K203">
        <v>0.7</v>
      </c>
      <c r="M203">
        <v>100</v>
      </c>
      <c r="N203">
        <v>60</v>
      </c>
      <c r="Q203" t="s">
        <v>51</v>
      </c>
    </row>
    <row r="204" spans="1:17">
      <c r="A204" t="str">
        <f>Hyperlink("https://www.diodes.com/part/view/BAT1000","BAT1000")</f>
        <v>BAT1000</v>
      </c>
      <c r="B204" t="str">
        <f>Hyperlink("https://www.diodes.com/assets/Datasheets/BAT1000.pdf","BAT1000 Datasheet")</f>
        <v>BAT1000 Datasheet</v>
      </c>
      <c r="C204" t="s">
        <v>23</v>
      </c>
      <c r="D204" t="s">
        <v>24</v>
      </c>
      <c r="E204" t="s">
        <v>19</v>
      </c>
      <c r="F204" t="s">
        <v>20</v>
      </c>
      <c r="G204">
        <v>1</v>
      </c>
      <c r="H204">
        <v>25</v>
      </c>
      <c r="I204">
        <v>40</v>
      </c>
      <c r="J204">
        <v>5.5</v>
      </c>
      <c r="K204">
        <v>0.5</v>
      </c>
      <c r="L204">
        <v>1</v>
      </c>
      <c r="M204">
        <v>100</v>
      </c>
      <c r="N204">
        <v>30</v>
      </c>
      <c r="P204">
        <v>175</v>
      </c>
      <c r="Q204" t="s">
        <v>59</v>
      </c>
    </row>
    <row r="205" spans="1:17">
      <c r="A205" t="str">
        <f>Hyperlink("https://www.diodes.com/part/view/BAT1000Q-7-F","BAT1000Q-7-F")</f>
        <v>BAT1000Q-7-F</v>
      </c>
      <c r="B205" t="str">
        <f>Hyperlink("https://www.diodes.com/assets/Datasheets/BAT1000.pdf","BAT1000Q-7-F Datasheet")</f>
        <v>BAT1000Q-7-F Datasheet</v>
      </c>
      <c r="C205" t="s">
        <v>60</v>
      </c>
      <c r="D205" t="s">
        <v>24</v>
      </c>
      <c r="E205" t="s">
        <v>31</v>
      </c>
      <c r="F205" t="s">
        <v>20</v>
      </c>
      <c r="G205">
        <v>1</v>
      </c>
      <c r="H205">
        <v>25</v>
      </c>
      <c r="I205">
        <v>40</v>
      </c>
      <c r="J205">
        <v>5.5</v>
      </c>
      <c r="K205">
        <v>0.6</v>
      </c>
      <c r="L205">
        <v>1.5</v>
      </c>
      <c r="M205">
        <v>100</v>
      </c>
      <c r="N205">
        <v>30</v>
      </c>
      <c r="O205">
        <v>12</v>
      </c>
      <c r="P205">
        <v>25</v>
      </c>
      <c r="Q205" t="s">
        <v>59</v>
      </c>
    </row>
    <row r="206" spans="1:17">
      <c r="A206" t="str">
        <f>Hyperlink("https://www.diodes.com/part/view/BAT400D","BAT400D")</f>
        <v>BAT400D</v>
      </c>
      <c r="B206" t="str">
        <f>Hyperlink("https://www.diodes.com/assets/Datasheets/BAT400D.pdf","BAT400D Datasheet")</f>
        <v>BAT400D Datasheet</v>
      </c>
      <c r="C206" t="s">
        <v>23</v>
      </c>
      <c r="D206" t="s">
        <v>24</v>
      </c>
      <c r="E206" t="s">
        <v>19</v>
      </c>
      <c r="F206" t="s">
        <v>20</v>
      </c>
      <c r="G206">
        <v>0.5</v>
      </c>
      <c r="H206">
        <v>25</v>
      </c>
      <c r="I206">
        <v>40</v>
      </c>
      <c r="J206">
        <v>3</v>
      </c>
      <c r="K206">
        <v>0.55</v>
      </c>
      <c r="L206">
        <v>0.5</v>
      </c>
      <c r="M206">
        <v>50</v>
      </c>
      <c r="N206">
        <v>30</v>
      </c>
      <c r="P206">
        <v>125</v>
      </c>
      <c r="Q206" t="s">
        <v>59</v>
      </c>
    </row>
    <row r="207" spans="1:17">
      <c r="A207" t="str">
        <f>Hyperlink("https://www.diodes.com/part/view/BAT750","BAT750")</f>
        <v>BAT750</v>
      </c>
      <c r="B207" t="str">
        <f>Hyperlink("https://www.diodes.com/assets/Datasheets/BAT750.pdf","BAT750 Datasheet")</f>
        <v>BAT750 Datasheet</v>
      </c>
      <c r="C207" t="s">
        <v>23</v>
      </c>
      <c r="D207" t="s">
        <v>24</v>
      </c>
      <c r="E207" t="s">
        <v>19</v>
      </c>
      <c r="F207" t="s">
        <v>20</v>
      </c>
      <c r="G207">
        <v>0.75</v>
      </c>
      <c r="H207">
        <v>25</v>
      </c>
      <c r="I207">
        <v>40</v>
      </c>
      <c r="J207">
        <v>5.5</v>
      </c>
      <c r="K207">
        <v>0.49</v>
      </c>
      <c r="L207">
        <v>0.75</v>
      </c>
      <c r="M207">
        <v>100</v>
      </c>
      <c r="N207">
        <v>30</v>
      </c>
      <c r="P207">
        <v>175</v>
      </c>
      <c r="Q207" t="s">
        <v>59</v>
      </c>
    </row>
    <row r="208" spans="1:17">
      <c r="A208" t="str">
        <f>Hyperlink("https://www.diodes.com/part/view/BAT750%28Z%29","BAT750(Z)")</f>
        <v>BAT750(Z)</v>
      </c>
      <c r="B208" t="str">
        <f>Hyperlink("https://www.diodes.com/assets/Datasheets/BAT750Z.pdf","BAT750Z Datasheet")</f>
        <v>BAT750Z Datasheet</v>
      </c>
      <c r="C208" t="s">
        <v>23</v>
      </c>
      <c r="D208" t="s">
        <v>24</v>
      </c>
      <c r="E208" t="s">
        <v>19</v>
      </c>
      <c r="F208" t="s">
        <v>20</v>
      </c>
      <c r="G208">
        <v>0.75</v>
      </c>
      <c r="H208" t="s">
        <v>22</v>
      </c>
      <c r="I208">
        <v>40</v>
      </c>
      <c r="J208">
        <v>5.5</v>
      </c>
      <c r="K208">
        <v>0.49</v>
      </c>
      <c r="L208">
        <v>0.75</v>
      </c>
      <c r="M208">
        <v>100</v>
      </c>
      <c r="N208">
        <v>30</v>
      </c>
      <c r="P208">
        <v>25</v>
      </c>
      <c r="Q208" t="s">
        <v>59</v>
      </c>
    </row>
    <row r="209" spans="1:17">
      <c r="A209" t="str">
        <f>Hyperlink("https://www.diodes.com/part/view/BAT760","BAT760")</f>
        <v>BAT760</v>
      </c>
      <c r="B209" t="str">
        <f>Hyperlink("https://www.diodes.com/assets/Datasheets/BAT760.pdf","BAT760 Datasheet")</f>
        <v>BAT760 Datasheet</v>
      </c>
      <c r="C209" t="s">
        <v>23</v>
      </c>
      <c r="D209" t="s">
        <v>24</v>
      </c>
      <c r="E209" t="s">
        <v>19</v>
      </c>
      <c r="F209" t="s">
        <v>20</v>
      </c>
      <c r="G209">
        <v>1</v>
      </c>
      <c r="H209">
        <v>25</v>
      </c>
      <c r="I209">
        <v>30</v>
      </c>
      <c r="J209">
        <v>5.5</v>
      </c>
      <c r="K209">
        <v>0.55</v>
      </c>
      <c r="L209">
        <v>1</v>
      </c>
      <c r="M209">
        <v>50</v>
      </c>
      <c r="N209">
        <v>15</v>
      </c>
      <c r="P209">
        <v>25</v>
      </c>
      <c r="Q209" t="s">
        <v>29</v>
      </c>
    </row>
    <row r="210" spans="1:17">
      <c r="A210" t="str">
        <f>Hyperlink("https://www.diodes.com/part/view/BAT760Q","BAT760Q")</f>
        <v>BAT760Q</v>
      </c>
      <c r="B210" t="str">
        <f>Hyperlink("https://www.diodes.com/assets/Datasheets/BAT760Q.pdf","BAT760Q Datasheet")</f>
        <v>BAT760Q Datasheet</v>
      </c>
      <c r="C210" t="s">
        <v>61</v>
      </c>
      <c r="D210" t="s">
        <v>24</v>
      </c>
      <c r="E210" t="s">
        <v>31</v>
      </c>
      <c r="F210" t="s">
        <v>20</v>
      </c>
      <c r="G210">
        <v>1</v>
      </c>
      <c r="H210">
        <v>25</v>
      </c>
      <c r="I210">
        <v>30</v>
      </c>
      <c r="J210">
        <v>5.5</v>
      </c>
      <c r="K210">
        <v>0.55</v>
      </c>
      <c r="L210">
        <v>1</v>
      </c>
      <c r="M210">
        <v>50</v>
      </c>
      <c r="N210">
        <v>15</v>
      </c>
      <c r="P210">
        <v>25</v>
      </c>
      <c r="Q210" t="s">
        <v>29</v>
      </c>
    </row>
    <row r="211" spans="1:17">
      <c r="A211" t="str">
        <f>Hyperlink("https://www.diodes.com/part/view/C1045DW","C1045DW")</f>
        <v>C1045DW</v>
      </c>
      <c r="B211" t="str">
        <f>Hyperlink("https://www.diodes.com/assets/Datasheets/C1045DW.pdf","C1045DW Datasheet")</f>
        <v>C1045DW Datasheet</v>
      </c>
      <c r="D211" t="s">
        <v>24</v>
      </c>
      <c r="E211" t="s">
        <v>19</v>
      </c>
      <c r="F211" t="s">
        <v>20</v>
      </c>
      <c r="G211">
        <v>10</v>
      </c>
      <c r="I211">
        <v>45</v>
      </c>
      <c r="J211">
        <v>120</v>
      </c>
      <c r="K211">
        <v>0.54</v>
      </c>
      <c r="M211">
        <v>300</v>
      </c>
      <c r="N211">
        <v>45</v>
      </c>
      <c r="Q211" t="s">
        <v>62</v>
      </c>
    </row>
    <row r="212" spans="1:17">
      <c r="A212" t="str">
        <f>Hyperlink("https://www.diodes.com/part/view/DFLS1100","DFLS1100")</f>
        <v>DFLS1100</v>
      </c>
      <c r="B212" t="str">
        <f>Hyperlink("https://www.diodes.com/assets/Datasheets/ds30497.pdf","DFLS1100 Datasheet")</f>
        <v>DFLS1100 Datasheet</v>
      </c>
      <c r="C212" t="s">
        <v>23</v>
      </c>
      <c r="D212" t="s">
        <v>24</v>
      </c>
      <c r="E212" t="s">
        <v>19</v>
      </c>
      <c r="F212" t="s">
        <v>20</v>
      </c>
      <c r="G212">
        <v>1</v>
      </c>
      <c r="H212" t="s">
        <v>22</v>
      </c>
      <c r="I212">
        <v>100</v>
      </c>
      <c r="J212">
        <v>40</v>
      </c>
      <c r="K212">
        <v>0.77</v>
      </c>
      <c r="L212">
        <v>1</v>
      </c>
      <c r="M212">
        <v>0.35</v>
      </c>
      <c r="N212">
        <v>100</v>
      </c>
      <c r="Q212" t="s">
        <v>63</v>
      </c>
    </row>
    <row r="213" spans="1:17">
      <c r="A213" t="str">
        <f>Hyperlink("https://www.diodes.com/part/view/DFLS1150","DFLS1150")</f>
        <v>DFLS1150</v>
      </c>
      <c r="B213" t="str">
        <f>Hyperlink("https://www.diodes.com/assets/Datasheets/DFLS1150.pdf","DFLS1150 Datasheet")</f>
        <v>DFLS1150 Datasheet</v>
      </c>
      <c r="C213" t="s">
        <v>23</v>
      </c>
      <c r="D213" t="s">
        <v>24</v>
      </c>
      <c r="E213" t="s">
        <v>19</v>
      </c>
      <c r="F213" t="s">
        <v>20</v>
      </c>
      <c r="G213">
        <v>1</v>
      </c>
      <c r="H213" t="s">
        <v>22</v>
      </c>
      <c r="I213">
        <v>150</v>
      </c>
      <c r="J213">
        <v>50</v>
      </c>
      <c r="K213">
        <v>0.82</v>
      </c>
      <c r="L213">
        <v>1</v>
      </c>
      <c r="M213">
        <v>2</v>
      </c>
      <c r="N213">
        <v>150</v>
      </c>
      <c r="P213">
        <v>28</v>
      </c>
      <c r="Q213" t="s">
        <v>63</v>
      </c>
    </row>
    <row r="214" spans="1:17">
      <c r="A214" t="str">
        <f>Hyperlink("https://www.diodes.com/part/view/DFLS1200","DFLS1200")</f>
        <v>DFLS1200</v>
      </c>
      <c r="B214" t="str">
        <f>Hyperlink("https://www.diodes.com/assets/Datasheets/ds30628.pdf","DFLS1200 Datasheet")</f>
        <v>DFLS1200 Datasheet</v>
      </c>
      <c r="C214" t="s">
        <v>23</v>
      </c>
      <c r="D214" t="s">
        <v>24</v>
      </c>
      <c r="E214" t="s">
        <v>19</v>
      </c>
      <c r="F214" t="s">
        <v>20</v>
      </c>
      <c r="G214">
        <v>1</v>
      </c>
      <c r="H214" t="s">
        <v>22</v>
      </c>
      <c r="I214">
        <v>200</v>
      </c>
      <c r="J214">
        <v>40</v>
      </c>
      <c r="K214">
        <v>0.85</v>
      </c>
      <c r="L214">
        <v>1</v>
      </c>
      <c r="M214">
        <v>2</v>
      </c>
      <c r="N214">
        <v>200</v>
      </c>
      <c r="P214">
        <v>23</v>
      </c>
      <c r="Q214" t="s">
        <v>63</v>
      </c>
    </row>
    <row r="215" spans="1:17">
      <c r="A215" t="str">
        <f>Hyperlink("https://www.diodes.com/part/view/DFLS1200Q","DFLS1200Q")</f>
        <v>DFLS1200Q</v>
      </c>
      <c r="B215" t="str">
        <f>Hyperlink("https://www.diodes.com/assets/Datasheets/DFLS1200Q.pdf","DFLS1200Q Datasheet")</f>
        <v>DFLS1200Q Datasheet</v>
      </c>
      <c r="D215" t="s">
        <v>24</v>
      </c>
      <c r="E215" t="s">
        <v>31</v>
      </c>
      <c r="F215" t="s">
        <v>20</v>
      </c>
      <c r="G215">
        <v>1</v>
      </c>
      <c r="H215" t="s">
        <v>22</v>
      </c>
      <c r="I215">
        <v>200</v>
      </c>
      <c r="J215">
        <v>40</v>
      </c>
      <c r="K215">
        <v>0.85</v>
      </c>
      <c r="L215">
        <v>1</v>
      </c>
      <c r="M215">
        <v>2</v>
      </c>
      <c r="N215">
        <v>200</v>
      </c>
      <c r="P215">
        <v>23</v>
      </c>
      <c r="Q215" t="s">
        <v>63</v>
      </c>
    </row>
    <row r="216" spans="1:17">
      <c r="A216" t="str">
        <f>Hyperlink("https://www.diodes.com/part/view/DFLS120L","DFLS120L")</f>
        <v>DFLS120L</v>
      </c>
      <c r="B216" t="str">
        <f>Hyperlink("https://www.diodes.com/assets/Datasheets/ds30444.pdf","DFLS120L Datasheet")</f>
        <v>DFLS120L Datasheet</v>
      </c>
      <c r="C216" t="s">
        <v>23</v>
      </c>
      <c r="D216" t="s">
        <v>24</v>
      </c>
      <c r="E216" t="s">
        <v>19</v>
      </c>
      <c r="F216" t="s">
        <v>20</v>
      </c>
      <c r="G216">
        <v>1</v>
      </c>
      <c r="H216">
        <v>121</v>
      </c>
      <c r="I216">
        <v>20</v>
      </c>
      <c r="J216">
        <v>22</v>
      </c>
      <c r="K216">
        <v>0.36</v>
      </c>
      <c r="L216">
        <v>1</v>
      </c>
      <c r="M216">
        <v>1000</v>
      </c>
      <c r="N216">
        <v>20</v>
      </c>
      <c r="P216">
        <v>75</v>
      </c>
      <c r="Q216" t="s">
        <v>63</v>
      </c>
    </row>
    <row r="217" spans="1:17">
      <c r="A217" t="str">
        <f>Hyperlink("https://www.diodes.com/part/view/DFLS120LQ","DFLS120LQ")</f>
        <v>DFLS120LQ</v>
      </c>
      <c r="B217" t="str">
        <f>Hyperlink("https://www.diodes.com/assets/Datasheets/DFLS120LQ.pdf","DFLS120LQ Datasheet")</f>
        <v>DFLS120LQ Datasheet</v>
      </c>
      <c r="C217" t="s">
        <v>40</v>
      </c>
      <c r="D217" t="s">
        <v>24</v>
      </c>
      <c r="E217" t="s">
        <v>31</v>
      </c>
      <c r="F217" t="s">
        <v>20</v>
      </c>
      <c r="G217">
        <v>1</v>
      </c>
      <c r="H217">
        <v>121</v>
      </c>
      <c r="I217">
        <v>20</v>
      </c>
      <c r="J217">
        <v>22</v>
      </c>
      <c r="K217">
        <v>0.36</v>
      </c>
      <c r="L217">
        <v>1</v>
      </c>
      <c r="M217">
        <v>1000</v>
      </c>
      <c r="N217">
        <v>20</v>
      </c>
      <c r="P217">
        <v>75</v>
      </c>
      <c r="Q217" t="s">
        <v>63</v>
      </c>
    </row>
    <row r="218" spans="1:17">
      <c r="A218" t="str">
        <f>Hyperlink("https://www.diodes.com/part/view/DFLS130","DFLS130")</f>
        <v>DFLS130</v>
      </c>
      <c r="B218" t="str">
        <f>Hyperlink("https://www.diodes.com/assets/Datasheets/ds30445.pdf","DFLS130 Datasheet")</f>
        <v>DFLS130 Datasheet</v>
      </c>
      <c r="C218" t="s">
        <v>23</v>
      </c>
      <c r="D218" t="s">
        <v>24</v>
      </c>
      <c r="E218" t="s">
        <v>19</v>
      </c>
      <c r="F218" t="s">
        <v>20</v>
      </c>
      <c r="G218">
        <v>1</v>
      </c>
      <c r="H218">
        <v>120</v>
      </c>
      <c r="I218">
        <v>30</v>
      </c>
      <c r="J218">
        <v>22</v>
      </c>
      <c r="K218">
        <v>0.42</v>
      </c>
      <c r="L218">
        <v>1</v>
      </c>
      <c r="M218">
        <v>1000</v>
      </c>
      <c r="N218">
        <v>30</v>
      </c>
      <c r="Q218" t="s">
        <v>63</v>
      </c>
    </row>
    <row r="219" spans="1:17">
      <c r="A219" t="str">
        <f>Hyperlink("https://www.diodes.com/part/view/DFLS130L","DFLS130L")</f>
        <v>DFLS130L</v>
      </c>
      <c r="B219" t="str">
        <f>Hyperlink("https://www.diodes.com/assets/Datasheets/DFLS130L.pdf","DFLS130L Datasheet")</f>
        <v>DFLS130L Datasheet</v>
      </c>
      <c r="C219" t="s">
        <v>23</v>
      </c>
      <c r="D219" t="s">
        <v>24</v>
      </c>
      <c r="E219" t="s">
        <v>19</v>
      </c>
      <c r="F219" t="s">
        <v>20</v>
      </c>
      <c r="G219">
        <v>1</v>
      </c>
      <c r="H219">
        <v>121</v>
      </c>
      <c r="I219">
        <v>30</v>
      </c>
      <c r="J219">
        <v>33</v>
      </c>
      <c r="K219">
        <v>0.36</v>
      </c>
      <c r="L219">
        <v>1.5</v>
      </c>
      <c r="M219">
        <v>1000</v>
      </c>
      <c r="N219">
        <v>30</v>
      </c>
      <c r="Q219" t="s">
        <v>63</v>
      </c>
    </row>
    <row r="220" spans="1:17">
      <c r="A220" t="str">
        <f>Hyperlink("https://www.diodes.com/part/view/DFLS130LQ","DFLS130LQ")</f>
        <v>DFLS130LQ</v>
      </c>
      <c r="B220" t="str">
        <f>Hyperlink("https://www.diodes.com/assets/Datasheets/DFLS130LQ.pdf","DFLS130LQ Datasheet")</f>
        <v>DFLS130LQ Datasheet</v>
      </c>
      <c r="D220" t="s">
        <v>24</v>
      </c>
      <c r="E220" t="s">
        <v>31</v>
      </c>
      <c r="F220" t="s">
        <v>20</v>
      </c>
      <c r="G220">
        <v>1</v>
      </c>
      <c r="H220">
        <v>121</v>
      </c>
      <c r="I220">
        <v>30</v>
      </c>
      <c r="J220">
        <v>33</v>
      </c>
      <c r="K220">
        <v>0.36</v>
      </c>
      <c r="L220">
        <v>1.5</v>
      </c>
      <c r="M220">
        <v>1000</v>
      </c>
      <c r="N220">
        <v>30</v>
      </c>
      <c r="P220">
        <v>76</v>
      </c>
      <c r="Q220" t="s">
        <v>63</v>
      </c>
    </row>
    <row r="221" spans="1:17">
      <c r="A221" t="str">
        <f>Hyperlink("https://www.diodes.com/part/view/DFLS140","DFLS140")</f>
        <v>DFLS140</v>
      </c>
      <c r="B221" t="str">
        <f>Hyperlink("https://www.diodes.com/assets/Datasheets/DFLS140.pdf","DFLS140 Datasheet")</f>
        <v>DFLS140 Datasheet</v>
      </c>
      <c r="C221" t="s">
        <v>23</v>
      </c>
      <c r="D221" t="s">
        <v>24</v>
      </c>
      <c r="E221" t="s">
        <v>19</v>
      </c>
      <c r="F221" t="s">
        <v>20</v>
      </c>
      <c r="G221">
        <v>1.1</v>
      </c>
      <c r="H221">
        <v>119</v>
      </c>
      <c r="I221">
        <v>40</v>
      </c>
      <c r="J221">
        <v>40</v>
      </c>
      <c r="K221">
        <v>0.51</v>
      </c>
      <c r="L221">
        <v>0.5</v>
      </c>
      <c r="M221">
        <v>20</v>
      </c>
      <c r="N221">
        <v>40</v>
      </c>
      <c r="Q221" t="s">
        <v>63</v>
      </c>
    </row>
    <row r="222" spans="1:17">
      <c r="A222" t="str">
        <f>Hyperlink("https://www.diodes.com/part/view/DFLS140L","DFLS140L")</f>
        <v>DFLS140L</v>
      </c>
      <c r="B222" t="str">
        <f>Hyperlink("https://www.diodes.com/assets/Datasheets/DFLS140L.pdf","DFLS140L Datasheet")</f>
        <v>DFLS140L Datasheet</v>
      </c>
      <c r="C222" t="s">
        <v>23</v>
      </c>
      <c r="D222" t="s">
        <v>24</v>
      </c>
      <c r="E222" t="s">
        <v>19</v>
      </c>
      <c r="F222" t="s">
        <v>20</v>
      </c>
      <c r="G222">
        <v>1</v>
      </c>
      <c r="H222">
        <v>120</v>
      </c>
      <c r="I222">
        <v>40</v>
      </c>
      <c r="J222">
        <v>50</v>
      </c>
      <c r="K222">
        <v>0.55</v>
      </c>
      <c r="L222">
        <v>1</v>
      </c>
      <c r="M222">
        <v>100</v>
      </c>
      <c r="N222">
        <v>40</v>
      </c>
      <c r="P222">
        <v>90</v>
      </c>
      <c r="Q222" t="s">
        <v>63</v>
      </c>
    </row>
    <row r="223" spans="1:17">
      <c r="A223" t="str">
        <f>Hyperlink("https://www.diodes.com/part/view/DFLS140LQ","DFLS140LQ")</f>
        <v>DFLS140LQ</v>
      </c>
      <c r="B223" t="str">
        <f>Hyperlink("https://www.diodes.com/assets/Datasheets/DFLS140LQ.pdf","DFLS140LQ Datasheet")</f>
        <v>DFLS140LQ Datasheet</v>
      </c>
      <c r="D223" t="s">
        <v>24</v>
      </c>
      <c r="E223" t="s">
        <v>31</v>
      </c>
      <c r="F223" t="s">
        <v>20</v>
      </c>
      <c r="G223">
        <v>1</v>
      </c>
      <c r="H223">
        <v>120</v>
      </c>
      <c r="I223">
        <v>40</v>
      </c>
      <c r="J223">
        <v>50</v>
      </c>
      <c r="K223">
        <v>0.55</v>
      </c>
      <c r="L223">
        <v>1</v>
      </c>
      <c r="M223">
        <v>100</v>
      </c>
      <c r="N223">
        <v>40</v>
      </c>
      <c r="P223">
        <v>90</v>
      </c>
      <c r="Q223" t="s">
        <v>63</v>
      </c>
    </row>
    <row r="224" spans="1:17">
      <c r="A224" t="str">
        <f>Hyperlink("https://www.diodes.com/part/view/DFLS140Q","DFLS140Q")</f>
        <v>DFLS140Q</v>
      </c>
      <c r="B224" t="str">
        <f>Hyperlink("https://www.diodes.com/assets/Datasheets/DFLS140Q.pdf","DFLS140Q Datasheet")</f>
        <v>DFLS140Q Datasheet</v>
      </c>
      <c r="D224" t="s">
        <v>24</v>
      </c>
      <c r="E224" t="s">
        <v>31</v>
      </c>
      <c r="F224" t="s">
        <v>20</v>
      </c>
      <c r="G224">
        <v>1.1</v>
      </c>
      <c r="H224">
        <v>119</v>
      </c>
      <c r="I224">
        <v>40</v>
      </c>
      <c r="J224">
        <v>40</v>
      </c>
      <c r="K224">
        <v>0.51</v>
      </c>
      <c r="L224">
        <v>0.5</v>
      </c>
      <c r="M224">
        <v>20</v>
      </c>
      <c r="N224">
        <v>40</v>
      </c>
      <c r="P224">
        <v>28</v>
      </c>
      <c r="Q224" t="s">
        <v>63</v>
      </c>
    </row>
    <row r="225" spans="1:17">
      <c r="A225" t="str">
        <f>Hyperlink("https://www.diodes.com/part/view/DFLS160","DFLS160")</f>
        <v>DFLS160</v>
      </c>
      <c r="B225" t="str">
        <f>Hyperlink("https://www.diodes.com/assets/Datasheets/DFLS160.pdf","DFLS160 Datasheet")</f>
        <v>DFLS160 Datasheet</v>
      </c>
      <c r="C225" t="s">
        <v>23</v>
      </c>
      <c r="D225" t="s">
        <v>24</v>
      </c>
      <c r="E225" t="s">
        <v>19</v>
      </c>
      <c r="F225" t="s">
        <v>20</v>
      </c>
      <c r="G225">
        <v>1</v>
      </c>
      <c r="H225" t="s">
        <v>22</v>
      </c>
      <c r="I225">
        <v>60</v>
      </c>
      <c r="J225">
        <v>50</v>
      </c>
      <c r="K225">
        <v>0.5</v>
      </c>
      <c r="L225">
        <v>1</v>
      </c>
      <c r="M225">
        <v>100</v>
      </c>
      <c r="N225">
        <v>60</v>
      </c>
      <c r="P225">
        <v>67</v>
      </c>
      <c r="Q225" t="s">
        <v>63</v>
      </c>
    </row>
    <row r="226" spans="1:17">
      <c r="A226" t="str">
        <f>Hyperlink("https://www.diodes.com/part/view/DFLS2100","DFLS2100")</f>
        <v>DFLS2100</v>
      </c>
      <c r="B226" t="str">
        <f>Hyperlink("https://www.diodes.com/assets/Datasheets/DFLS2100.pdf","DFLS2100 Datasheet")</f>
        <v>DFLS2100 Datasheet</v>
      </c>
      <c r="C226" t="s">
        <v>23</v>
      </c>
      <c r="D226" t="s">
        <v>24</v>
      </c>
      <c r="E226" t="s">
        <v>19</v>
      </c>
      <c r="F226" t="s">
        <v>20</v>
      </c>
      <c r="G226">
        <v>2</v>
      </c>
      <c r="H226" t="s">
        <v>22</v>
      </c>
      <c r="I226">
        <v>100</v>
      </c>
      <c r="J226">
        <v>50</v>
      </c>
      <c r="K226">
        <v>0.86</v>
      </c>
      <c r="L226">
        <v>2</v>
      </c>
      <c r="M226">
        <v>1</v>
      </c>
      <c r="N226">
        <v>100</v>
      </c>
      <c r="P226">
        <v>36</v>
      </c>
      <c r="Q226" t="s">
        <v>63</v>
      </c>
    </row>
    <row r="227" spans="1:17">
      <c r="A227" t="str">
        <f>Hyperlink("https://www.diodes.com/part/view/DFLS2100Q","DFLS2100Q")</f>
        <v>DFLS2100Q</v>
      </c>
      <c r="B227" t="str">
        <f>Hyperlink("https://www.diodes.com/assets/Datasheets/DFLS2100Q.pdf","DFLS2100Q Datasheet")</f>
        <v>DFLS2100Q Datasheet</v>
      </c>
      <c r="D227" t="s">
        <v>24</v>
      </c>
      <c r="E227" t="s">
        <v>31</v>
      </c>
      <c r="F227" t="s">
        <v>20</v>
      </c>
      <c r="G227">
        <v>2</v>
      </c>
      <c r="H227" t="s">
        <v>22</v>
      </c>
      <c r="I227">
        <v>100</v>
      </c>
      <c r="J227">
        <v>50</v>
      </c>
      <c r="K227">
        <v>0.86</v>
      </c>
      <c r="L227">
        <v>2</v>
      </c>
      <c r="M227">
        <v>1</v>
      </c>
      <c r="N227">
        <v>100</v>
      </c>
      <c r="P227">
        <v>36</v>
      </c>
      <c r="Q227" t="s">
        <v>63</v>
      </c>
    </row>
    <row r="228" spans="1:17">
      <c r="A228" t="str">
        <f>Hyperlink("https://www.diodes.com/part/view/DFLS220L","DFLS220L")</f>
        <v>DFLS220L</v>
      </c>
      <c r="B228" t="str">
        <f>Hyperlink("https://www.diodes.com/assets/Datasheets/DFLS220L.pdf","DFLS220L Datasheet")</f>
        <v>DFLS220L Datasheet</v>
      </c>
      <c r="C228" t="s">
        <v>23</v>
      </c>
      <c r="D228" t="s">
        <v>24</v>
      </c>
      <c r="E228" t="s">
        <v>19</v>
      </c>
      <c r="F228" t="s">
        <v>20</v>
      </c>
      <c r="G228">
        <v>2</v>
      </c>
      <c r="H228" t="s">
        <v>22</v>
      </c>
      <c r="I228">
        <v>20</v>
      </c>
      <c r="J228">
        <v>40</v>
      </c>
      <c r="K228">
        <v>0.42</v>
      </c>
      <c r="L228">
        <v>2</v>
      </c>
      <c r="M228">
        <v>1000</v>
      </c>
      <c r="N228">
        <v>20</v>
      </c>
      <c r="P228">
        <v>75</v>
      </c>
      <c r="Q228" t="s">
        <v>63</v>
      </c>
    </row>
    <row r="229" spans="1:17">
      <c r="A229" t="str">
        <f>Hyperlink("https://www.diodes.com/part/view/DFLS230","DFLS230")</f>
        <v>DFLS230</v>
      </c>
      <c r="B229" t="str">
        <f>Hyperlink("https://www.diodes.com/assets/Datasheets/DFLS230.pdf","DFLS230 Datasheet")</f>
        <v>DFLS230 Datasheet</v>
      </c>
      <c r="C229" t="s">
        <v>23</v>
      </c>
      <c r="D229" t="s">
        <v>24</v>
      </c>
      <c r="E229" t="s">
        <v>19</v>
      </c>
      <c r="F229" t="s">
        <v>20</v>
      </c>
      <c r="G229">
        <v>2</v>
      </c>
      <c r="H229">
        <v>120</v>
      </c>
      <c r="I229">
        <v>30</v>
      </c>
      <c r="J229">
        <v>22</v>
      </c>
      <c r="K229">
        <v>0.49</v>
      </c>
      <c r="L229">
        <v>2</v>
      </c>
      <c r="M229">
        <v>1000</v>
      </c>
      <c r="N229">
        <v>30</v>
      </c>
      <c r="P229">
        <v>75</v>
      </c>
      <c r="Q229" t="s">
        <v>63</v>
      </c>
    </row>
    <row r="230" spans="1:17">
      <c r="A230" t="str">
        <f>Hyperlink("https://www.diodes.com/part/view/DFLS230L","DFLS230L")</f>
        <v>DFLS230L</v>
      </c>
      <c r="B230" t="str">
        <f>Hyperlink("https://www.diodes.com/assets/Datasheets/DFLS230L.pdf","DFLS230L Datasheet")</f>
        <v>DFLS230L Datasheet</v>
      </c>
      <c r="C230" t="s">
        <v>23</v>
      </c>
      <c r="D230" t="s">
        <v>24</v>
      </c>
      <c r="E230" t="s">
        <v>19</v>
      </c>
      <c r="F230" t="s">
        <v>20</v>
      </c>
      <c r="G230">
        <v>2</v>
      </c>
      <c r="H230">
        <v>121</v>
      </c>
      <c r="I230">
        <v>30</v>
      </c>
      <c r="J230">
        <v>33</v>
      </c>
      <c r="K230">
        <v>0.42</v>
      </c>
      <c r="L230">
        <v>2</v>
      </c>
      <c r="M230">
        <v>1000</v>
      </c>
      <c r="N230">
        <v>30</v>
      </c>
      <c r="P230">
        <v>76</v>
      </c>
      <c r="Q230" t="s">
        <v>63</v>
      </c>
    </row>
    <row r="231" spans="1:17">
      <c r="A231" t="str">
        <f>Hyperlink("https://www.diodes.com/part/view/DFLS230LH","DFLS230LH")</f>
        <v>DFLS230LH</v>
      </c>
      <c r="B231" t="str">
        <f>Hyperlink("https://www.diodes.com/assets/Datasheets/DFLS230LH.pdf","DFLS230LH Datasheet")</f>
        <v>DFLS230LH Datasheet</v>
      </c>
      <c r="C231" t="s">
        <v>23</v>
      </c>
      <c r="D231" t="s">
        <v>24</v>
      </c>
      <c r="E231" t="s">
        <v>19</v>
      </c>
      <c r="F231" t="s">
        <v>20</v>
      </c>
      <c r="G231">
        <v>2</v>
      </c>
      <c r="H231" t="s">
        <v>22</v>
      </c>
      <c r="I231">
        <v>30</v>
      </c>
      <c r="J231">
        <v>75</v>
      </c>
      <c r="K231">
        <v>0.45</v>
      </c>
      <c r="L231">
        <v>2</v>
      </c>
      <c r="M231">
        <v>200</v>
      </c>
      <c r="N231">
        <v>30</v>
      </c>
      <c r="P231">
        <v>85</v>
      </c>
      <c r="Q231" t="s">
        <v>63</v>
      </c>
    </row>
    <row r="232" spans="1:17">
      <c r="A232" t="str">
        <f>Hyperlink("https://www.diodes.com/part/view/DFLS230LQ","DFLS230LQ")</f>
        <v>DFLS230LQ</v>
      </c>
      <c r="B232" t="str">
        <f>Hyperlink("https://www.diodes.com/assets/Datasheets/DFLS230LQ.pdf","DFLS230LQ Datasheet")</f>
        <v>DFLS230LQ Datasheet</v>
      </c>
      <c r="D232" t="s">
        <v>24</v>
      </c>
      <c r="E232" t="s">
        <v>31</v>
      </c>
      <c r="F232" t="s">
        <v>20</v>
      </c>
      <c r="G232">
        <v>2</v>
      </c>
      <c r="H232" t="s">
        <v>22</v>
      </c>
      <c r="I232">
        <v>30</v>
      </c>
      <c r="J232">
        <v>33</v>
      </c>
      <c r="K232">
        <v>0.42</v>
      </c>
      <c r="L232">
        <v>2</v>
      </c>
      <c r="M232">
        <v>1000</v>
      </c>
      <c r="N232">
        <v>30</v>
      </c>
      <c r="P232">
        <v>76</v>
      </c>
      <c r="Q232" t="s">
        <v>63</v>
      </c>
    </row>
    <row r="233" spans="1:17">
      <c r="A233" t="str">
        <f>Hyperlink("https://www.diodes.com/part/view/DFLS230Q","DFLS230Q")</f>
        <v>DFLS230Q</v>
      </c>
      <c r="B233" t="str">
        <f>Hyperlink("https://www.diodes.com/assets/Datasheets/DFLS230Q.pdf","DFLS230Q Datasheet")</f>
        <v>DFLS230Q Datasheet</v>
      </c>
      <c r="D233" t="s">
        <v>24</v>
      </c>
      <c r="E233" t="s">
        <v>31</v>
      </c>
      <c r="F233" t="s">
        <v>20</v>
      </c>
      <c r="G233">
        <v>2</v>
      </c>
      <c r="H233" t="s">
        <v>22</v>
      </c>
      <c r="I233">
        <v>30</v>
      </c>
      <c r="J233">
        <v>40</v>
      </c>
      <c r="K233">
        <v>0.49</v>
      </c>
      <c r="L233">
        <v>2</v>
      </c>
      <c r="M233">
        <v>1000</v>
      </c>
      <c r="N233">
        <v>30</v>
      </c>
      <c r="P233">
        <v>75</v>
      </c>
      <c r="Q233" t="s">
        <v>63</v>
      </c>
    </row>
    <row r="234" spans="1:17">
      <c r="A234" t="str">
        <f>Hyperlink("https://www.diodes.com/part/view/DFLS240","DFLS240")</f>
        <v>DFLS240</v>
      </c>
      <c r="B234" t="str">
        <f>Hyperlink("https://www.diodes.com/assets/Datasheets/DFLS240.pdf","DFLS240 Datasheet")</f>
        <v>DFLS240 Datasheet</v>
      </c>
      <c r="C234" t="s">
        <v>23</v>
      </c>
      <c r="D234" t="s">
        <v>24</v>
      </c>
      <c r="E234" t="s">
        <v>19</v>
      </c>
      <c r="F234" t="s">
        <v>20</v>
      </c>
      <c r="G234">
        <v>2</v>
      </c>
      <c r="H234" t="s">
        <v>22</v>
      </c>
      <c r="I234">
        <v>40</v>
      </c>
      <c r="J234">
        <v>40</v>
      </c>
      <c r="K234">
        <v>0.65</v>
      </c>
      <c r="L234">
        <v>2</v>
      </c>
      <c r="M234">
        <v>20</v>
      </c>
      <c r="N234">
        <v>40</v>
      </c>
      <c r="P234">
        <v>28</v>
      </c>
      <c r="Q234" t="s">
        <v>63</v>
      </c>
    </row>
    <row r="235" spans="1:17">
      <c r="A235" t="str">
        <f>Hyperlink("https://www.diodes.com/part/view/DFLS240L","DFLS240L")</f>
        <v>DFLS240L</v>
      </c>
      <c r="B235" t="str">
        <f>Hyperlink("https://www.diodes.com/assets/Datasheets/DFLS240L.pdf","DFLS240L Datasheet")</f>
        <v>DFLS240L Datasheet</v>
      </c>
      <c r="C235" t="s">
        <v>23</v>
      </c>
      <c r="D235" t="s">
        <v>24</v>
      </c>
      <c r="E235" t="s">
        <v>19</v>
      </c>
      <c r="F235" t="s">
        <v>20</v>
      </c>
      <c r="G235">
        <v>2</v>
      </c>
      <c r="H235" t="s">
        <v>22</v>
      </c>
      <c r="I235">
        <v>40</v>
      </c>
      <c r="J235">
        <v>50</v>
      </c>
      <c r="K235">
        <v>0.5</v>
      </c>
      <c r="L235">
        <v>2</v>
      </c>
      <c r="M235">
        <v>100</v>
      </c>
      <c r="N235">
        <v>40</v>
      </c>
      <c r="P235">
        <v>90</v>
      </c>
      <c r="Q235" t="s">
        <v>63</v>
      </c>
    </row>
    <row r="236" spans="1:17">
      <c r="A236" t="str">
        <f>Hyperlink("https://www.diodes.com/part/view/DFLS240LQ","DFLS240LQ")</f>
        <v>DFLS240LQ</v>
      </c>
      <c r="B236" t="str">
        <f>Hyperlink("https://www.diodes.com/assets/Datasheets/DFLS240LQ.pdf","DFLS240LQ Datasheet")</f>
        <v>DFLS240LQ Datasheet</v>
      </c>
      <c r="D236" t="s">
        <v>24</v>
      </c>
      <c r="E236" t="s">
        <v>31</v>
      </c>
      <c r="F236" t="s">
        <v>20</v>
      </c>
      <c r="G236">
        <v>2</v>
      </c>
      <c r="H236" t="s">
        <v>22</v>
      </c>
      <c r="I236">
        <v>40</v>
      </c>
      <c r="J236">
        <v>50</v>
      </c>
      <c r="K236">
        <v>0.5</v>
      </c>
      <c r="L236">
        <v>2</v>
      </c>
      <c r="M236">
        <v>100</v>
      </c>
      <c r="N236">
        <v>40</v>
      </c>
      <c r="P236">
        <v>90</v>
      </c>
      <c r="Q236" t="s">
        <v>63</v>
      </c>
    </row>
    <row r="237" spans="1:17">
      <c r="A237" t="str">
        <f>Hyperlink("https://www.diodes.com/part/view/DFLS240LX","DFLS240LX")</f>
        <v>DFLS240LX</v>
      </c>
      <c r="B237" t="str">
        <f>Hyperlink("https://www.diodes.com/assets/Datasheets/DFLS240LX.pdf","DFLS240LX Datasheet")</f>
        <v>DFLS240LX Datasheet</v>
      </c>
      <c r="C237" t="s">
        <v>64</v>
      </c>
      <c r="D237" t="s">
        <v>18</v>
      </c>
      <c r="E237" t="s">
        <v>19</v>
      </c>
      <c r="F237" t="s">
        <v>20</v>
      </c>
      <c r="G237">
        <v>2</v>
      </c>
      <c r="I237">
        <v>40</v>
      </c>
      <c r="J237">
        <v>35</v>
      </c>
      <c r="K237">
        <v>0.5</v>
      </c>
      <c r="L237">
        <v>2</v>
      </c>
      <c r="M237">
        <v>100</v>
      </c>
      <c r="N237">
        <v>40</v>
      </c>
      <c r="Q237" t="s">
        <v>63</v>
      </c>
    </row>
    <row r="238" spans="1:17">
      <c r="A238" t="str">
        <f>Hyperlink("https://www.diodes.com/part/view/DFLS260","DFLS260")</f>
        <v>DFLS260</v>
      </c>
      <c r="B238" t="str">
        <f>Hyperlink("https://www.diodes.com/assets/Datasheets/DFLS260.pdf","DFLS260 Datasheet")</f>
        <v>DFLS260 Datasheet</v>
      </c>
      <c r="C238" t="s">
        <v>23</v>
      </c>
      <c r="D238" t="s">
        <v>24</v>
      </c>
      <c r="E238" t="s">
        <v>19</v>
      </c>
      <c r="F238" t="s">
        <v>20</v>
      </c>
      <c r="G238">
        <v>2</v>
      </c>
      <c r="H238" t="s">
        <v>22</v>
      </c>
      <c r="I238">
        <v>60</v>
      </c>
      <c r="J238">
        <v>50</v>
      </c>
      <c r="K238">
        <v>0.62</v>
      </c>
      <c r="L238">
        <v>2</v>
      </c>
      <c r="M238">
        <v>100</v>
      </c>
      <c r="N238">
        <v>60</v>
      </c>
      <c r="P238">
        <v>67</v>
      </c>
      <c r="Q238" t="s">
        <v>63</v>
      </c>
    </row>
    <row r="239" spans="1:17">
      <c r="A239" t="str">
        <f>Hyperlink("https://www.diodes.com/part/view/DFLS260Q","DFLS260Q")</f>
        <v>DFLS260Q</v>
      </c>
      <c r="B239" t="str">
        <f>Hyperlink("https://www.diodes.com/assets/Datasheets/DFLS260Q.pdf","DFLS260Q Datasheet")</f>
        <v>DFLS260Q Datasheet</v>
      </c>
      <c r="D239" t="s">
        <v>24</v>
      </c>
      <c r="E239" t="s">
        <v>31</v>
      </c>
      <c r="F239" t="s">
        <v>20</v>
      </c>
      <c r="G239">
        <v>2</v>
      </c>
      <c r="H239" t="s">
        <v>22</v>
      </c>
      <c r="I239">
        <v>60</v>
      </c>
      <c r="J239">
        <v>50</v>
      </c>
      <c r="K239">
        <v>0.62</v>
      </c>
      <c r="L239">
        <v>2</v>
      </c>
      <c r="M239">
        <v>100</v>
      </c>
      <c r="N239">
        <v>60</v>
      </c>
      <c r="Q239" t="s">
        <v>63</v>
      </c>
    </row>
    <row r="240" spans="1:17">
      <c r="A240" t="str">
        <f>Hyperlink("https://www.diodes.com/part/view/DFLS260X","DFLS260X")</f>
        <v>DFLS260X</v>
      </c>
      <c r="B240" t="str">
        <f>Hyperlink("https://www.diodes.com/assets/Datasheets/DFLS260X.pdf","DFLS260X Datasheet")</f>
        <v>DFLS260X Datasheet</v>
      </c>
      <c r="C240" t="s">
        <v>65</v>
      </c>
      <c r="D240" t="s">
        <v>18</v>
      </c>
      <c r="E240" t="s">
        <v>19</v>
      </c>
      <c r="F240" t="s">
        <v>20</v>
      </c>
      <c r="G240">
        <v>2</v>
      </c>
      <c r="I240">
        <v>60</v>
      </c>
      <c r="J240">
        <v>50</v>
      </c>
      <c r="K240">
        <v>0.6</v>
      </c>
      <c r="L240">
        <v>2</v>
      </c>
      <c r="M240">
        <v>100</v>
      </c>
      <c r="N240">
        <v>60</v>
      </c>
      <c r="Q240" t="s">
        <v>63</v>
      </c>
    </row>
    <row r="241" spans="1:17">
      <c r="A241" t="str">
        <f>Hyperlink("https://www.diodes.com/part/view/FB1100M","FB1100M")</f>
        <v>FB1100M</v>
      </c>
      <c r="B241" t="str">
        <f>Hyperlink("https://www.diodes.com/assets/Datasheets/FB1100M.pdf","FB1100M Datasheet")</f>
        <v>FB1100M Datasheet</v>
      </c>
      <c r="D241" t="s">
        <v>24</v>
      </c>
      <c r="E241" t="s">
        <v>19</v>
      </c>
      <c r="F241" t="s">
        <v>20</v>
      </c>
      <c r="G241">
        <v>1</v>
      </c>
      <c r="I241">
        <v>100</v>
      </c>
      <c r="J241">
        <v>40</v>
      </c>
      <c r="K241">
        <v>0.77</v>
      </c>
      <c r="M241">
        <v>10</v>
      </c>
      <c r="N241">
        <v>100</v>
      </c>
      <c r="Q241" t="s">
        <v>66</v>
      </c>
    </row>
    <row r="242" spans="1:17">
      <c r="A242" t="str">
        <f>Hyperlink("https://www.diodes.com/part/view/FB140E","FB140E")</f>
        <v>FB140E</v>
      </c>
      <c r="B242" t="str">
        <f>Hyperlink("https://www.diodes.com/assets/Datasheets/FB140E.pdf","FB140E Datasheet")</f>
        <v>FB140E Datasheet</v>
      </c>
      <c r="D242" t="s">
        <v>24</v>
      </c>
      <c r="E242" t="s">
        <v>19</v>
      </c>
      <c r="F242" t="s">
        <v>20</v>
      </c>
      <c r="G242">
        <v>1</v>
      </c>
      <c r="I242">
        <v>40</v>
      </c>
      <c r="J242">
        <v>30</v>
      </c>
      <c r="K242">
        <v>0.675</v>
      </c>
      <c r="M242">
        <v>25</v>
      </c>
      <c r="N242">
        <v>40</v>
      </c>
      <c r="Q242" t="s">
        <v>67</v>
      </c>
    </row>
    <row r="243" spans="1:17">
      <c r="A243" t="str">
        <f>Hyperlink("https://www.diodes.com/part/view/FB160E","FB160E")</f>
        <v>FB160E</v>
      </c>
      <c r="B243" t="str">
        <f>Hyperlink("https://www.diodes.com/assets/Datasheets/FB160E.pdf","FB160E Datasheet")</f>
        <v>FB160E Datasheet</v>
      </c>
      <c r="D243" t="s">
        <v>24</v>
      </c>
      <c r="E243" t="s">
        <v>19</v>
      </c>
      <c r="F243" t="s">
        <v>20</v>
      </c>
      <c r="G243">
        <v>1</v>
      </c>
      <c r="I243">
        <v>60</v>
      </c>
      <c r="J243">
        <v>30</v>
      </c>
      <c r="K243">
        <v>0.675</v>
      </c>
      <c r="M243">
        <v>25</v>
      </c>
      <c r="N243">
        <v>60</v>
      </c>
      <c r="Q243" t="s">
        <v>67</v>
      </c>
    </row>
    <row r="244" spans="1:17">
      <c r="A244" t="str">
        <f>Hyperlink("https://www.diodes.com/part/view/FB2100M","FB2100M")</f>
        <v>FB2100M</v>
      </c>
      <c r="B244" t="str">
        <f>Hyperlink("https://www.diodes.com/assets/Datasheets/FB2100M.pdf","FB2100M Datasheet")</f>
        <v>FB2100M Datasheet</v>
      </c>
      <c r="D244" t="s">
        <v>24</v>
      </c>
      <c r="E244" t="s">
        <v>19</v>
      </c>
      <c r="F244" t="s">
        <v>20</v>
      </c>
      <c r="G244">
        <v>2</v>
      </c>
      <c r="I244">
        <v>100</v>
      </c>
      <c r="J244">
        <v>50</v>
      </c>
      <c r="K244">
        <v>0.8</v>
      </c>
      <c r="M244">
        <v>1</v>
      </c>
      <c r="N244">
        <v>100</v>
      </c>
      <c r="Q244" t="s">
        <v>66</v>
      </c>
    </row>
    <row r="245" spans="1:17">
      <c r="A245" t="str">
        <f>Hyperlink("https://www.diodes.com/part/view/FB230H","FB230H")</f>
        <v>FB230H</v>
      </c>
      <c r="B245" t="str">
        <f>Hyperlink("https://www.diodes.com/assets/Datasheets/FB230H.pdf","FB230H Datasheet")</f>
        <v>FB230H Datasheet</v>
      </c>
      <c r="D245" t="s">
        <v>24</v>
      </c>
      <c r="E245" t="s">
        <v>19</v>
      </c>
      <c r="F245" t="s">
        <v>20</v>
      </c>
      <c r="G245">
        <v>2</v>
      </c>
      <c r="I245">
        <v>30</v>
      </c>
      <c r="J245">
        <v>25</v>
      </c>
      <c r="K245">
        <v>0.6</v>
      </c>
      <c r="M245">
        <v>60</v>
      </c>
      <c r="N245">
        <v>30</v>
      </c>
      <c r="Q245" t="s">
        <v>68</v>
      </c>
    </row>
    <row r="246" spans="1:17">
      <c r="A246" t="str">
        <f>Hyperlink("https://www.diodes.com/part/view/FB240LM","FB240LM")</f>
        <v>FB240LM</v>
      </c>
      <c r="B246" t="str">
        <f>Hyperlink("https://www.diodes.com/assets/Datasheets/FB240LM.pdf","FB240LM Datasheet")</f>
        <v>FB240LM Datasheet</v>
      </c>
      <c r="D246" t="s">
        <v>24</v>
      </c>
      <c r="E246" t="s">
        <v>19</v>
      </c>
      <c r="F246" t="s">
        <v>20</v>
      </c>
      <c r="G246">
        <v>2</v>
      </c>
      <c r="I246">
        <v>40</v>
      </c>
      <c r="J246">
        <v>50</v>
      </c>
      <c r="K246">
        <v>0.44</v>
      </c>
      <c r="M246">
        <v>500</v>
      </c>
      <c r="N246">
        <v>40</v>
      </c>
      <c r="Q246" t="s">
        <v>66</v>
      </c>
    </row>
    <row r="247" spans="1:17">
      <c r="A247" t="str">
        <f>Hyperlink("https://www.diodes.com/part/view/FB240M","FB240M")</f>
        <v>FB240M</v>
      </c>
      <c r="B247" t="str">
        <f>Hyperlink("https://www.diodes.com/assets/Datasheets/FB240M.pdf","FB240M Datasheet")</f>
        <v>FB240M Datasheet</v>
      </c>
      <c r="D247" t="s">
        <v>24</v>
      </c>
      <c r="E247" t="s">
        <v>19</v>
      </c>
      <c r="F247" t="s">
        <v>20</v>
      </c>
      <c r="G247">
        <v>2</v>
      </c>
      <c r="I247">
        <v>40</v>
      </c>
      <c r="J247">
        <v>50</v>
      </c>
      <c r="K247">
        <v>0.5</v>
      </c>
      <c r="M247">
        <v>200</v>
      </c>
      <c r="N247">
        <v>40</v>
      </c>
      <c r="Q247" t="s">
        <v>66</v>
      </c>
    </row>
    <row r="248" spans="1:17">
      <c r="A248" t="str">
        <f>Hyperlink("https://www.diodes.com/part/view/FB260E","FB260E")</f>
        <v>FB260E</v>
      </c>
      <c r="B248" t="str">
        <f>Hyperlink("https://www.diodes.com/assets/Datasheets/FB260E.pdf","FB260E Datasheet")</f>
        <v>FB260E Datasheet</v>
      </c>
      <c r="D248" t="s">
        <v>24</v>
      </c>
      <c r="E248" t="s">
        <v>19</v>
      </c>
      <c r="F248" t="s">
        <v>20</v>
      </c>
      <c r="G248">
        <v>2</v>
      </c>
      <c r="I248">
        <v>60</v>
      </c>
      <c r="J248">
        <v>60</v>
      </c>
      <c r="K248">
        <v>0.675</v>
      </c>
      <c r="M248">
        <v>25</v>
      </c>
      <c r="N248">
        <v>60</v>
      </c>
      <c r="Q248" t="s">
        <v>67</v>
      </c>
    </row>
    <row r="249" spans="1:17">
      <c r="A249" t="str">
        <f>Hyperlink("https://www.diodes.com/part/view/FB260M","FB260M")</f>
        <v>FB260M</v>
      </c>
      <c r="B249" t="str">
        <f>Hyperlink("https://www.diodes.com/assets/Datasheets/FB250M-FB260M.pdf","FB260M Datasheet")</f>
        <v>FB260M Datasheet</v>
      </c>
      <c r="D249" t="s">
        <v>24</v>
      </c>
      <c r="E249" t="s">
        <v>19</v>
      </c>
      <c r="F249" t="s">
        <v>20</v>
      </c>
      <c r="G249">
        <v>2</v>
      </c>
      <c r="I249">
        <v>60</v>
      </c>
      <c r="J249">
        <v>50</v>
      </c>
      <c r="K249">
        <v>0.7</v>
      </c>
      <c r="M249">
        <v>100</v>
      </c>
      <c r="N249">
        <v>60</v>
      </c>
      <c r="Q249" t="s">
        <v>66</v>
      </c>
    </row>
    <row r="250" spans="1:17">
      <c r="A250" t="str">
        <f>Hyperlink("https://www.diodes.com/part/view/FB3100D","FB3100D")</f>
        <v>FB3100D</v>
      </c>
      <c r="B250" t="str">
        <f>Hyperlink("https://www.diodes.com/assets/Datasheets/FB3100D.pdf","FB3100D Datasheet")</f>
        <v>FB3100D Datasheet</v>
      </c>
      <c r="C250" t="s">
        <v>35</v>
      </c>
      <c r="D250" t="s">
        <v>24</v>
      </c>
      <c r="E250" t="s">
        <v>19</v>
      </c>
      <c r="F250" t="s">
        <v>20</v>
      </c>
      <c r="G250">
        <v>3</v>
      </c>
      <c r="H250">
        <v>125</v>
      </c>
      <c r="I250">
        <v>100</v>
      </c>
      <c r="J250">
        <v>70</v>
      </c>
      <c r="K250">
        <v>0.835</v>
      </c>
      <c r="L250">
        <v>3</v>
      </c>
      <c r="M250">
        <v>6</v>
      </c>
      <c r="N250">
        <v>100</v>
      </c>
      <c r="P250">
        <v>98</v>
      </c>
      <c r="Q250" t="s">
        <v>69</v>
      </c>
    </row>
    <row r="251" spans="1:17">
      <c r="A251" t="str">
        <f>Hyperlink("https://www.diodes.com/part/view/FB3150D","FB3150D")</f>
        <v>FB3150D</v>
      </c>
      <c r="B251" t="str">
        <f>Hyperlink("https://www.diodes.com/assets/Datasheets/FB3150D.pdf","FB3150D Datasheet")</f>
        <v>FB3150D Datasheet</v>
      </c>
      <c r="D251" t="s">
        <v>24</v>
      </c>
      <c r="E251" t="s">
        <v>19</v>
      </c>
      <c r="F251" t="s">
        <v>20</v>
      </c>
      <c r="G251">
        <v>3</v>
      </c>
      <c r="I251">
        <v>150</v>
      </c>
      <c r="J251">
        <v>100</v>
      </c>
      <c r="K251">
        <v>0.875</v>
      </c>
      <c r="M251">
        <v>6</v>
      </c>
      <c r="N251">
        <v>150</v>
      </c>
      <c r="Q251" t="s">
        <v>70</v>
      </c>
    </row>
    <row r="252" spans="1:17">
      <c r="A252" t="str">
        <f>Hyperlink("https://www.diodes.com/part/view/FB320LA","FB320LA")</f>
        <v>FB320LA</v>
      </c>
      <c r="B252" t="str">
        <f>Hyperlink("https://www.diodes.com/assets/Datasheets/FB320LA.pdf","FB320LA Datasheet")</f>
        <v>FB320LA Datasheet</v>
      </c>
      <c r="D252" t="s">
        <v>24</v>
      </c>
      <c r="E252" t="s">
        <v>19</v>
      </c>
      <c r="F252" t="s">
        <v>20</v>
      </c>
      <c r="G252">
        <v>3</v>
      </c>
      <c r="I252">
        <v>20</v>
      </c>
      <c r="J252">
        <v>50</v>
      </c>
      <c r="K252">
        <v>0.4</v>
      </c>
      <c r="M252">
        <v>500</v>
      </c>
      <c r="N252">
        <v>20</v>
      </c>
      <c r="Q252" t="s">
        <v>70</v>
      </c>
    </row>
    <row r="253" spans="1:17">
      <c r="A253" t="str">
        <f>Hyperlink("https://www.diodes.com/part/view/FB340D","FB340D")</f>
        <v>FB340D</v>
      </c>
      <c r="B253" t="str">
        <f>Hyperlink("https://www.diodes.com/assets/Datasheets/FB340D.pdf","FB340D Datasheet")</f>
        <v>FB340D Datasheet</v>
      </c>
      <c r="D253" t="s">
        <v>24</v>
      </c>
      <c r="E253" t="s">
        <v>19</v>
      </c>
      <c r="F253" t="s">
        <v>20</v>
      </c>
      <c r="G253">
        <v>3</v>
      </c>
      <c r="I253">
        <v>40</v>
      </c>
      <c r="J253">
        <v>75</v>
      </c>
      <c r="K253">
        <v>0.47</v>
      </c>
      <c r="M253">
        <v>200</v>
      </c>
      <c r="N253">
        <v>40</v>
      </c>
      <c r="Q253" t="s">
        <v>70</v>
      </c>
    </row>
    <row r="254" spans="1:17">
      <c r="A254" t="str">
        <f>Hyperlink("https://www.diodes.com/part/view/FB340E","FB340E")</f>
        <v>FB340E</v>
      </c>
      <c r="B254" t="str">
        <f>Hyperlink("https://www.diodes.com/assets/Datasheets/FB340E.pdf","FB340E Datasheet")</f>
        <v>FB340E Datasheet</v>
      </c>
      <c r="D254" t="s">
        <v>24</v>
      </c>
      <c r="E254" t="s">
        <v>19</v>
      </c>
      <c r="F254" t="s">
        <v>20</v>
      </c>
      <c r="G254">
        <v>3</v>
      </c>
      <c r="I254">
        <v>40</v>
      </c>
      <c r="J254">
        <v>70</v>
      </c>
      <c r="K254">
        <v>0.595</v>
      </c>
      <c r="M254">
        <v>25</v>
      </c>
      <c r="N254">
        <v>40</v>
      </c>
      <c r="Q254" t="s">
        <v>67</v>
      </c>
    </row>
    <row r="255" spans="1:17">
      <c r="A255" t="str">
        <f>Hyperlink("https://www.diodes.com/part/view/FB340LA","FB340LA")</f>
        <v>FB340LA</v>
      </c>
      <c r="B255" t="str">
        <f>Hyperlink("https://www.diodes.com/assets/Datasheets/FB340LA.pdf","FB340LA Datasheet")</f>
        <v>FB340LA Datasheet</v>
      </c>
      <c r="D255" t="s">
        <v>24</v>
      </c>
      <c r="E255" t="s">
        <v>19</v>
      </c>
      <c r="F255" t="s">
        <v>20</v>
      </c>
      <c r="G255">
        <v>3</v>
      </c>
      <c r="I255">
        <v>40</v>
      </c>
      <c r="J255">
        <v>50</v>
      </c>
      <c r="K255">
        <v>0.4</v>
      </c>
      <c r="M255">
        <v>500</v>
      </c>
      <c r="N255">
        <v>40</v>
      </c>
      <c r="Q255" t="s">
        <v>70</v>
      </c>
    </row>
    <row r="256" spans="1:17">
      <c r="A256" t="str">
        <f>Hyperlink("https://www.diodes.com/part/view/FB340LM","FB340LM")</f>
        <v>FB340LM</v>
      </c>
      <c r="B256" t="str">
        <f>Hyperlink("https://www.diodes.com/assets/Datasheets/FB340LM.pdf","FB340LM Datasheet")</f>
        <v>FB340LM Datasheet</v>
      </c>
      <c r="D256" t="s">
        <v>24</v>
      </c>
      <c r="E256" t="s">
        <v>19</v>
      </c>
      <c r="F256" t="s">
        <v>20</v>
      </c>
      <c r="G256">
        <v>3</v>
      </c>
      <c r="I256">
        <v>40</v>
      </c>
      <c r="J256">
        <v>75</v>
      </c>
      <c r="K256">
        <v>0.47</v>
      </c>
      <c r="M256">
        <v>400</v>
      </c>
      <c r="N256">
        <v>40</v>
      </c>
      <c r="Q256" t="s">
        <v>66</v>
      </c>
    </row>
    <row r="257" spans="1:17">
      <c r="A257" t="str">
        <f>Hyperlink("https://www.diodes.com/part/view/FB340M","FB340M")</f>
        <v>FB340M</v>
      </c>
      <c r="B257" t="str">
        <f>Hyperlink("https://www.diodes.com/assets/Datasheets/FB340M.pdf","FB340M Datasheet")</f>
        <v>FB340M Datasheet</v>
      </c>
      <c r="D257" t="s">
        <v>24</v>
      </c>
      <c r="E257" t="s">
        <v>19</v>
      </c>
      <c r="F257" t="s">
        <v>20</v>
      </c>
      <c r="G257">
        <v>3</v>
      </c>
      <c r="I257">
        <v>40</v>
      </c>
      <c r="J257">
        <v>50</v>
      </c>
      <c r="K257">
        <v>0.58</v>
      </c>
      <c r="M257">
        <v>200</v>
      </c>
      <c r="N257">
        <v>40</v>
      </c>
      <c r="Q257" t="s">
        <v>66</v>
      </c>
    </row>
    <row r="258" spans="1:17">
      <c r="A258" t="str">
        <f>Hyperlink("https://www.diodes.com/part/view/FB345D","FB345D")</f>
        <v>FB345D</v>
      </c>
      <c r="B258" t="str">
        <f>Hyperlink("https://www.diodes.com/assets/Datasheets/FB345D.pdf","FB345D Datasheet")</f>
        <v>FB345D Datasheet</v>
      </c>
      <c r="D258" t="s">
        <v>24</v>
      </c>
      <c r="E258" t="s">
        <v>19</v>
      </c>
      <c r="F258" t="s">
        <v>20</v>
      </c>
      <c r="G258">
        <v>3</v>
      </c>
      <c r="I258">
        <v>45</v>
      </c>
      <c r="J258">
        <v>80</v>
      </c>
      <c r="K258">
        <v>0.55</v>
      </c>
      <c r="M258">
        <v>150</v>
      </c>
      <c r="N258">
        <v>45</v>
      </c>
      <c r="Q258" t="s">
        <v>70</v>
      </c>
    </row>
    <row r="259" spans="1:17">
      <c r="A259" t="str">
        <f>Hyperlink("https://www.diodes.com/part/view/FB360D","FB360D")</f>
        <v>FB360D</v>
      </c>
      <c r="B259" t="str">
        <f>Hyperlink("https://www.diodes.com/assets/Datasheets/FB360D.pdf","FB360D Datasheet")</f>
        <v>FB360D Datasheet</v>
      </c>
      <c r="D259" t="s">
        <v>24</v>
      </c>
      <c r="E259" t="s">
        <v>19</v>
      </c>
      <c r="F259" t="s">
        <v>20</v>
      </c>
      <c r="G259">
        <v>3</v>
      </c>
      <c r="I259">
        <v>60</v>
      </c>
      <c r="J259">
        <v>100</v>
      </c>
      <c r="K259">
        <v>0.695</v>
      </c>
      <c r="M259">
        <v>25</v>
      </c>
      <c r="N259">
        <v>60</v>
      </c>
      <c r="Q259" t="s">
        <v>70</v>
      </c>
    </row>
    <row r="260" spans="1:17">
      <c r="A260" t="str">
        <f>Hyperlink("https://www.diodes.com/part/view/FB360E","FB360E")</f>
        <v>FB360E</v>
      </c>
      <c r="B260" t="str">
        <f>Hyperlink("https://www.diodes.com/assets/Datasheets/FB360E.pdf","FB360E Datasheet")</f>
        <v>FB360E Datasheet</v>
      </c>
      <c r="D260" t="s">
        <v>24</v>
      </c>
      <c r="E260" t="s">
        <v>19</v>
      </c>
      <c r="F260" t="s">
        <v>20</v>
      </c>
      <c r="G260">
        <v>3</v>
      </c>
      <c r="I260">
        <v>60</v>
      </c>
      <c r="J260">
        <v>70</v>
      </c>
      <c r="K260">
        <v>0.695</v>
      </c>
      <c r="M260">
        <v>25</v>
      </c>
      <c r="N260">
        <v>60</v>
      </c>
      <c r="Q260" t="s">
        <v>67</v>
      </c>
    </row>
    <row r="261" spans="1:17">
      <c r="A261" t="str">
        <f>Hyperlink("https://www.diodes.com/part/view/FB3A45D","FB3A45D")</f>
        <v>FB3A45D</v>
      </c>
      <c r="B261" t="str">
        <f>Hyperlink("https://www.diodes.com/assets/Datasheets/FB3A45D.pdf","FB3A45D Datasheet")</f>
        <v>FB3A45D Datasheet</v>
      </c>
      <c r="D261" t="s">
        <v>24</v>
      </c>
      <c r="E261" t="s">
        <v>19</v>
      </c>
      <c r="F261" t="s">
        <v>20</v>
      </c>
      <c r="G261">
        <v>3</v>
      </c>
      <c r="I261">
        <v>45</v>
      </c>
      <c r="J261">
        <v>50</v>
      </c>
      <c r="K261">
        <v>0.48</v>
      </c>
      <c r="M261">
        <v>500</v>
      </c>
      <c r="N261">
        <v>45</v>
      </c>
      <c r="Q261" t="s">
        <v>70</v>
      </c>
    </row>
    <row r="262" spans="1:17">
      <c r="A262" t="str">
        <f>Hyperlink("https://www.diodes.com/part/view/FB5100D","FB5100D")</f>
        <v>FB5100D</v>
      </c>
      <c r="B262" t="str">
        <f>Hyperlink("https://www.diodes.com/assets/Datasheets/FB5100D.pdf","FB5100D Datasheet")</f>
        <v>FB5100D Datasheet</v>
      </c>
      <c r="D262" t="s">
        <v>24</v>
      </c>
      <c r="E262" t="s">
        <v>19</v>
      </c>
      <c r="F262" t="s">
        <v>20</v>
      </c>
      <c r="G262">
        <v>5</v>
      </c>
      <c r="I262">
        <v>100</v>
      </c>
      <c r="J262">
        <v>125</v>
      </c>
      <c r="K262">
        <v>0.835</v>
      </c>
      <c r="M262">
        <v>6</v>
      </c>
      <c r="N262">
        <v>100</v>
      </c>
      <c r="Q262" t="s">
        <v>70</v>
      </c>
    </row>
    <row r="263" spans="1:17">
      <c r="A263" t="str">
        <f>Hyperlink("https://www.diodes.com/part/view/FB5150D","FB5150D")</f>
        <v>FB5150D</v>
      </c>
      <c r="B263" t="str">
        <f>Hyperlink("https://www.diodes.com/assets/Datasheets/FB5150D.pdf","FB5150D Datasheet")</f>
        <v>FB5150D Datasheet</v>
      </c>
      <c r="C263" t="s">
        <v>35</v>
      </c>
      <c r="D263" t="s">
        <v>24</v>
      </c>
      <c r="E263" t="s">
        <v>19</v>
      </c>
      <c r="F263" t="s">
        <v>20</v>
      </c>
      <c r="G263">
        <v>5</v>
      </c>
      <c r="H263">
        <v>145</v>
      </c>
      <c r="I263">
        <v>150</v>
      </c>
      <c r="J263">
        <v>140</v>
      </c>
      <c r="K263">
        <v>0.875</v>
      </c>
      <c r="L263">
        <v>5</v>
      </c>
      <c r="M263">
        <v>6</v>
      </c>
      <c r="N263">
        <v>150</v>
      </c>
      <c r="P263">
        <v>105</v>
      </c>
      <c r="Q263" t="s">
        <v>69</v>
      </c>
    </row>
    <row r="264" spans="1:17">
      <c r="A264" t="str">
        <f>Hyperlink("https://www.diodes.com/part/view/FB540D","FB540D")</f>
        <v>FB540D</v>
      </c>
      <c r="B264" t="str">
        <f>Hyperlink("https://www.diodes.com/assets/Datasheets/FB540D.pdf","FB540D Datasheet")</f>
        <v>FB540D Datasheet</v>
      </c>
      <c r="D264" t="s">
        <v>24</v>
      </c>
      <c r="E264" t="s">
        <v>19</v>
      </c>
      <c r="F264" t="s">
        <v>20</v>
      </c>
      <c r="G264">
        <v>5</v>
      </c>
      <c r="I264">
        <v>40</v>
      </c>
      <c r="J264">
        <v>140</v>
      </c>
      <c r="K264">
        <v>0.595</v>
      </c>
      <c r="M264">
        <v>25</v>
      </c>
      <c r="N264">
        <v>40</v>
      </c>
      <c r="Q264" t="s">
        <v>70</v>
      </c>
    </row>
    <row r="265" spans="1:17">
      <c r="A265" t="str">
        <f>Hyperlink("https://www.diodes.com/part/view/FB545D","FB545D")</f>
        <v>FB545D</v>
      </c>
      <c r="B265" t="str">
        <f>Hyperlink("https://www.diodes.com/assets/Datasheets/FB545D.pdf","FB545D Datasheet")</f>
        <v>FB545D Datasheet</v>
      </c>
      <c r="D265" t="s">
        <v>24</v>
      </c>
      <c r="E265" t="s">
        <v>19</v>
      </c>
      <c r="F265" t="s">
        <v>20</v>
      </c>
      <c r="G265">
        <v>5</v>
      </c>
      <c r="I265">
        <v>45</v>
      </c>
      <c r="J265">
        <v>125</v>
      </c>
      <c r="K265">
        <v>0.595</v>
      </c>
      <c r="M265">
        <v>25</v>
      </c>
      <c r="N265">
        <v>45</v>
      </c>
      <c r="Q265" t="s">
        <v>70</v>
      </c>
    </row>
    <row r="266" spans="1:17">
      <c r="A266" t="str">
        <f>Hyperlink("https://www.diodes.com/part/view/FB560D","FB560D")</f>
        <v>FB560D</v>
      </c>
      <c r="B266" t="str">
        <f>Hyperlink("https://www.diodes.com/assets/Datasheets/FB560D.pdf","FB560D Datasheet")</f>
        <v>FB560D Datasheet</v>
      </c>
      <c r="D266" t="s">
        <v>24</v>
      </c>
      <c r="E266" t="s">
        <v>19</v>
      </c>
      <c r="F266" t="s">
        <v>20</v>
      </c>
      <c r="G266">
        <v>5</v>
      </c>
      <c r="I266">
        <v>60</v>
      </c>
      <c r="J266">
        <v>140</v>
      </c>
      <c r="K266">
        <v>0.675</v>
      </c>
      <c r="M266">
        <v>25</v>
      </c>
      <c r="N266">
        <v>60</v>
      </c>
      <c r="Q266" t="s">
        <v>70</v>
      </c>
    </row>
    <row r="267" spans="1:17">
      <c r="A267" t="str">
        <f>Hyperlink("https://www.diodes.com/part/view/G10100CTFW","G10100CTFW")</f>
        <v>G10100CTFW</v>
      </c>
      <c r="B267" t="str">
        <f>Hyperlink("https://www.diodes.com/assets/Datasheets/G10100CTFW.pdf","G10100CTFW Datasheet")</f>
        <v>G10100CTFW Datasheet</v>
      </c>
      <c r="D267" t="s">
        <v>24</v>
      </c>
      <c r="E267" t="s">
        <v>19</v>
      </c>
      <c r="F267" t="s">
        <v>71</v>
      </c>
      <c r="G267">
        <v>10</v>
      </c>
      <c r="I267">
        <v>100</v>
      </c>
      <c r="J267">
        <v>150</v>
      </c>
      <c r="K267">
        <v>0.68</v>
      </c>
      <c r="M267">
        <v>150</v>
      </c>
      <c r="N267">
        <v>100</v>
      </c>
      <c r="Q267" t="s">
        <v>72</v>
      </c>
    </row>
    <row r="268" spans="1:17">
      <c r="A268" t="str">
        <f>Hyperlink("https://www.diodes.com/part/view/G10E100CTFW","G10E100CTFW")</f>
        <v>G10E100CTFW</v>
      </c>
      <c r="B268" t="str">
        <f>Hyperlink("https://www.diodes.com/assets/Datasheets/G10E100CTFW.pdf","G10E100CTFW Datasheet")</f>
        <v>G10E100CTFW Datasheet</v>
      </c>
      <c r="D268" t="s">
        <v>24</v>
      </c>
      <c r="E268" t="s">
        <v>19</v>
      </c>
      <c r="F268" t="s">
        <v>71</v>
      </c>
      <c r="G268">
        <v>10</v>
      </c>
      <c r="I268">
        <v>100</v>
      </c>
      <c r="J268">
        <v>150</v>
      </c>
      <c r="K268">
        <v>0.68</v>
      </c>
      <c r="M268">
        <v>30</v>
      </c>
      <c r="N268">
        <v>100</v>
      </c>
      <c r="Q268" t="s">
        <v>72</v>
      </c>
    </row>
    <row r="269" spans="1:17">
      <c r="A269" t="str">
        <f>Hyperlink("https://www.diodes.com/part/view/G10E100CTW","G10E100CTW")</f>
        <v>G10E100CTW</v>
      </c>
      <c r="B269" t="str">
        <f>Hyperlink("https://www.diodes.com/assets/Datasheets/G10E100CTW.pdf","G10E100CTW Datasheet")</f>
        <v>G10E100CTW Datasheet</v>
      </c>
      <c r="D269" t="s">
        <v>24</v>
      </c>
      <c r="E269" t="s">
        <v>19</v>
      </c>
      <c r="F269" t="s">
        <v>71</v>
      </c>
      <c r="G269">
        <v>10</v>
      </c>
      <c r="I269">
        <v>100</v>
      </c>
      <c r="J269">
        <v>150</v>
      </c>
      <c r="K269">
        <v>0.68</v>
      </c>
      <c r="M269">
        <v>30</v>
      </c>
      <c r="N269">
        <v>100</v>
      </c>
      <c r="Q269" t="s">
        <v>73</v>
      </c>
    </row>
    <row r="270" spans="1:17">
      <c r="A270" t="str">
        <f>Hyperlink("https://www.diodes.com/part/view/G10E100DW","G10E100DW")</f>
        <v>G10E100DW</v>
      </c>
      <c r="B270" t="str">
        <f>Hyperlink("https://www.diodes.com/assets/Datasheets/G10E100DW.pdf","G10E100DW Datasheet")</f>
        <v>G10E100DW Datasheet</v>
      </c>
      <c r="D270" t="s">
        <v>24</v>
      </c>
      <c r="E270" t="s">
        <v>19</v>
      </c>
      <c r="F270" t="s">
        <v>20</v>
      </c>
      <c r="G270">
        <v>10</v>
      </c>
      <c r="I270">
        <v>100</v>
      </c>
      <c r="J270">
        <v>250</v>
      </c>
      <c r="K270">
        <v>0.72</v>
      </c>
      <c r="M270">
        <v>30</v>
      </c>
      <c r="N270">
        <v>100</v>
      </c>
      <c r="Q270" t="s">
        <v>62</v>
      </c>
    </row>
    <row r="271" spans="1:17">
      <c r="A271" t="str">
        <f>Hyperlink("https://www.diodes.com/part/view/G10E120CTSW","G10E120CTSW")</f>
        <v>G10E120CTSW</v>
      </c>
      <c r="B271" t="str">
        <f>Hyperlink("https://www.diodes.com/assets/Datasheets/G10E120CTSW.pdf","G10E120CTSW Datasheet")</f>
        <v>G10E120CTSW Datasheet</v>
      </c>
      <c r="D271" t="s">
        <v>24</v>
      </c>
      <c r="E271" t="s">
        <v>19</v>
      </c>
      <c r="F271" t="s">
        <v>71</v>
      </c>
      <c r="G271">
        <v>10</v>
      </c>
      <c r="I271">
        <v>120</v>
      </c>
      <c r="J271">
        <v>130</v>
      </c>
      <c r="K271">
        <v>0.76</v>
      </c>
      <c r="M271">
        <v>25</v>
      </c>
      <c r="N271">
        <v>120</v>
      </c>
      <c r="Q271" t="s">
        <v>74</v>
      </c>
    </row>
    <row r="272" spans="1:17">
      <c r="A272" t="str">
        <f>Hyperlink("https://www.diodes.com/part/view/G10E120CTW","G10E120CTW")</f>
        <v>G10E120CTW</v>
      </c>
      <c r="B272" t="str">
        <f>Hyperlink("https://www.diodes.com/assets/Datasheets/G10E120CTW.pdf","G10E120CTW Datasheet")</f>
        <v>G10E120CTW Datasheet</v>
      </c>
      <c r="D272" t="s">
        <v>24</v>
      </c>
      <c r="E272" t="s">
        <v>19</v>
      </c>
      <c r="F272" t="s">
        <v>71</v>
      </c>
      <c r="G272">
        <v>10</v>
      </c>
      <c r="I272">
        <v>120</v>
      </c>
      <c r="J272">
        <v>130</v>
      </c>
      <c r="K272">
        <v>0.76</v>
      </c>
      <c r="M272">
        <v>25</v>
      </c>
      <c r="N272">
        <v>120</v>
      </c>
      <c r="Q272" t="s">
        <v>73</v>
      </c>
    </row>
    <row r="273" spans="1:17">
      <c r="A273" t="str">
        <f>Hyperlink("https://www.diodes.com/part/view/G10E120DW","G10E120DW")</f>
        <v>G10E120DW</v>
      </c>
      <c r="B273" t="str">
        <f>Hyperlink("https://www.diodes.com/assets/Datasheets/G10E120DW.pdf","G10E120DW Datasheet")</f>
        <v>G10E120DW Datasheet</v>
      </c>
      <c r="D273" t="s">
        <v>24</v>
      </c>
      <c r="E273" t="s">
        <v>19</v>
      </c>
      <c r="F273" t="s">
        <v>20</v>
      </c>
      <c r="G273">
        <v>10</v>
      </c>
      <c r="I273">
        <v>120</v>
      </c>
      <c r="J273">
        <v>220</v>
      </c>
      <c r="K273">
        <v>0.83</v>
      </c>
      <c r="M273">
        <v>30</v>
      </c>
      <c r="N273">
        <v>120</v>
      </c>
      <c r="Q273" t="s">
        <v>62</v>
      </c>
    </row>
    <row r="274" spans="1:17">
      <c r="A274" t="str">
        <f>Hyperlink("https://www.diodes.com/part/view/G10H150CTW","G10H150CTW")</f>
        <v>G10H150CTW</v>
      </c>
      <c r="B274" t="str">
        <f>Hyperlink("https://www.diodes.com/assets/Datasheets/G10H150CTW.pdf","G10H150CTW Datasheet")</f>
        <v>G10H150CTW Datasheet</v>
      </c>
      <c r="D274" t="s">
        <v>24</v>
      </c>
      <c r="E274" t="s">
        <v>19</v>
      </c>
      <c r="F274" t="s">
        <v>71</v>
      </c>
      <c r="G274">
        <v>10</v>
      </c>
      <c r="I274">
        <v>150</v>
      </c>
      <c r="J274">
        <v>180</v>
      </c>
      <c r="K274">
        <v>0.79</v>
      </c>
      <c r="M274">
        <v>8</v>
      </c>
      <c r="N274">
        <v>150</v>
      </c>
      <c r="Q274" t="s">
        <v>73</v>
      </c>
    </row>
    <row r="275" spans="1:17">
      <c r="A275" t="str">
        <f>Hyperlink("https://www.diodes.com/part/view/G15H150D5","G15H150D5")</f>
        <v>G15H150D5</v>
      </c>
      <c r="B275" t="str">
        <f>Hyperlink("https://www.diodes.com/assets/Datasheets/G15H150D5.pdf","G15H150D5 Datasheet")</f>
        <v>G15H150D5 Datasheet</v>
      </c>
      <c r="D275" t="s">
        <v>24</v>
      </c>
      <c r="E275" t="s">
        <v>19</v>
      </c>
      <c r="F275" t="s">
        <v>20</v>
      </c>
      <c r="G275">
        <v>15</v>
      </c>
      <c r="I275">
        <v>150</v>
      </c>
      <c r="J275">
        <v>150</v>
      </c>
      <c r="K275">
        <v>0.86</v>
      </c>
      <c r="M275">
        <v>20</v>
      </c>
      <c r="N275">
        <v>150</v>
      </c>
      <c r="Q275" t="s">
        <v>75</v>
      </c>
    </row>
    <row r="276" spans="1:17">
      <c r="A276" t="str">
        <f>Hyperlink("https://www.diodes.com/part/view/G20100CTFW","G20100CTFW")</f>
        <v>G20100CTFW</v>
      </c>
      <c r="B276" t="str">
        <f>Hyperlink("https://www.diodes.com/assets/Datasheets/G20100CTFW.pdf","G20100CTFW Datasheet")</f>
        <v>G20100CTFW Datasheet</v>
      </c>
      <c r="D276" t="s">
        <v>24</v>
      </c>
      <c r="E276" t="s">
        <v>19</v>
      </c>
      <c r="F276" t="s">
        <v>71</v>
      </c>
      <c r="G276">
        <v>20</v>
      </c>
      <c r="I276">
        <v>100</v>
      </c>
      <c r="J276">
        <v>150</v>
      </c>
      <c r="K276">
        <v>0.79</v>
      </c>
      <c r="M276">
        <v>150</v>
      </c>
      <c r="N276">
        <v>100</v>
      </c>
      <c r="Q276" t="s">
        <v>72</v>
      </c>
    </row>
    <row r="277" spans="1:17">
      <c r="A277" t="str">
        <f>Hyperlink("https://www.diodes.com/part/view/G20100CTW","G20100CTW")</f>
        <v>G20100CTW</v>
      </c>
      <c r="B277" t="str">
        <f>Hyperlink("https://www.diodes.com/assets/Datasheets/G20100CTW.pdf","G20100CTW Datasheet")</f>
        <v>G20100CTW Datasheet</v>
      </c>
      <c r="D277" t="s">
        <v>24</v>
      </c>
      <c r="E277" t="s">
        <v>19</v>
      </c>
      <c r="F277" t="s">
        <v>71</v>
      </c>
      <c r="G277">
        <v>20</v>
      </c>
      <c r="I277">
        <v>100</v>
      </c>
      <c r="J277">
        <v>150</v>
      </c>
      <c r="K277">
        <v>0.79</v>
      </c>
      <c r="M277">
        <v>150</v>
      </c>
      <c r="N277">
        <v>100</v>
      </c>
      <c r="Q277" t="s">
        <v>73</v>
      </c>
    </row>
    <row r="278" spans="1:17">
      <c r="A278" t="str">
        <f>Hyperlink("https://www.diodes.com/part/view/G20120CTW","G20120CTW")</f>
        <v>G20120CTW</v>
      </c>
      <c r="B278" t="str">
        <f>Hyperlink("https://www.diodes.com/assets/Datasheets/G20120CTW.pdf","G20120CTW Datasheet")</f>
        <v>G20120CTW Datasheet</v>
      </c>
      <c r="D278" t="s">
        <v>24</v>
      </c>
      <c r="E278" t="s">
        <v>19</v>
      </c>
      <c r="F278" t="s">
        <v>71</v>
      </c>
      <c r="G278">
        <v>20</v>
      </c>
      <c r="I278">
        <v>120</v>
      </c>
      <c r="J278">
        <v>120</v>
      </c>
      <c r="K278">
        <v>0.84</v>
      </c>
      <c r="M278">
        <v>150</v>
      </c>
      <c r="N278">
        <v>120</v>
      </c>
      <c r="Q278" t="s">
        <v>73</v>
      </c>
    </row>
    <row r="279" spans="1:17">
      <c r="A279" t="str">
        <f>Hyperlink("https://www.diodes.com/part/view/G2045CTFW","G2045CTFW")</f>
        <v>G2045CTFW</v>
      </c>
      <c r="B279" t="str">
        <f>Hyperlink("https://www.diodes.com/assets/Datasheets/G2045CTFW.pdf","G2045CTFW Datasheet")</f>
        <v>G2045CTFW Datasheet</v>
      </c>
      <c r="D279" t="s">
        <v>24</v>
      </c>
      <c r="E279" t="s">
        <v>19</v>
      </c>
      <c r="F279" t="s">
        <v>71</v>
      </c>
      <c r="G279">
        <v>20</v>
      </c>
      <c r="I279">
        <v>45</v>
      </c>
      <c r="J279">
        <v>180</v>
      </c>
      <c r="K279">
        <v>0.5</v>
      </c>
      <c r="M279">
        <v>500</v>
      </c>
      <c r="N279">
        <v>45</v>
      </c>
      <c r="Q279" t="s">
        <v>72</v>
      </c>
    </row>
    <row r="280" spans="1:17">
      <c r="A280" t="str">
        <f>Hyperlink("https://www.diodes.com/part/view/G2045CTW","G2045CTW")</f>
        <v>G2045CTW</v>
      </c>
      <c r="B280" t="str">
        <f>Hyperlink("https://www.diodes.com/assets/Datasheets/G2045CTW.pdf","G2045CTW Datasheet")</f>
        <v>G2045CTW Datasheet</v>
      </c>
      <c r="D280" t="s">
        <v>24</v>
      </c>
      <c r="E280" t="s">
        <v>19</v>
      </c>
      <c r="F280" t="s">
        <v>71</v>
      </c>
      <c r="G280">
        <v>20</v>
      </c>
      <c r="I280">
        <v>45</v>
      </c>
      <c r="J280">
        <v>180</v>
      </c>
      <c r="K280">
        <v>0.5</v>
      </c>
      <c r="M280">
        <v>500</v>
      </c>
      <c r="N280">
        <v>45</v>
      </c>
      <c r="Q280" t="s">
        <v>73</v>
      </c>
    </row>
    <row r="281" spans="1:17">
      <c r="A281" t="str">
        <f>Hyperlink("https://www.diodes.com/part/view/G2060CTFW","G2060CTFW")</f>
        <v>G2060CTFW</v>
      </c>
      <c r="B281" t="str">
        <f>Hyperlink("https://www.diodes.com/assets/Datasheets/G2060CTFW.pdf","G2060CTFW Datasheet")</f>
        <v>G2060CTFW Datasheet</v>
      </c>
      <c r="D281" t="s">
        <v>24</v>
      </c>
      <c r="E281" t="s">
        <v>19</v>
      </c>
      <c r="F281" t="s">
        <v>71</v>
      </c>
      <c r="G281">
        <v>20</v>
      </c>
      <c r="I281">
        <v>60</v>
      </c>
      <c r="J281">
        <v>200</v>
      </c>
      <c r="K281">
        <v>0.57</v>
      </c>
      <c r="M281">
        <v>250</v>
      </c>
      <c r="N281">
        <v>60</v>
      </c>
      <c r="Q281" t="s">
        <v>72</v>
      </c>
    </row>
    <row r="282" spans="1:17">
      <c r="A282" t="str">
        <f>Hyperlink("https://www.diodes.com/part/view/G2060CTW","G2060CTW")</f>
        <v>G2060CTW</v>
      </c>
      <c r="B282" t="str">
        <f>Hyperlink("https://www.diodes.com/assets/Datasheets/G2060CTW.pdf","G2060CTW Datasheet")</f>
        <v>G2060CTW Datasheet</v>
      </c>
      <c r="D282" t="s">
        <v>24</v>
      </c>
      <c r="E282" t="s">
        <v>19</v>
      </c>
      <c r="F282" t="s">
        <v>71</v>
      </c>
      <c r="G282">
        <v>20</v>
      </c>
      <c r="I282">
        <v>60</v>
      </c>
      <c r="J282">
        <v>200</v>
      </c>
      <c r="K282">
        <v>0.57</v>
      </c>
      <c r="M282">
        <v>250</v>
      </c>
      <c r="N282">
        <v>60</v>
      </c>
      <c r="Q282" t="s">
        <v>73</v>
      </c>
    </row>
    <row r="283" spans="1:17">
      <c r="A283" t="str">
        <f>Hyperlink("https://www.diodes.com/part/view/G20C100CTFW","G20C100CTFW")</f>
        <v>G20C100CTFW</v>
      </c>
      <c r="B283" t="str">
        <f>Hyperlink("https://www.diodes.com/assets/Datasheets/G20C100CTFW.pdf","G20C100CTFW Datasheet")</f>
        <v>G20C100CTFW Datasheet</v>
      </c>
      <c r="D283" t="s">
        <v>24</v>
      </c>
      <c r="E283" t="s">
        <v>19</v>
      </c>
      <c r="F283" t="s">
        <v>71</v>
      </c>
      <c r="G283">
        <v>20</v>
      </c>
      <c r="I283">
        <v>100</v>
      </c>
      <c r="J283">
        <v>150</v>
      </c>
      <c r="K283">
        <v>0.8</v>
      </c>
      <c r="M283">
        <v>100</v>
      </c>
      <c r="N283">
        <v>100</v>
      </c>
      <c r="Q283" t="s">
        <v>74</v>
      </c>
    </row>
    <row r="284" spans="1:17">
      <c r="A284" t="str">
        <f>Hyperlink("https://www.diodes.com/part/view/G20C100CTW","G20C100CTW")</f>
        <v>G20C100CTW</v>
      </c>
      <c r="B284" t="str">
        <f>Hyperlink("https://www.diodes.com/assets/Datasheets/G20C100CTW.pdf","G20C100CTW Datasheet")</f>
        <v>G20C100CTW Datasheet</v>
      </c>
      <c r="D284" t="s">
        <v>24</v>
      </c>
      <c r="E284" t="s">
        <v>19</v>
      </c>
      <c r="F284" t="s">
        <v>71</v>
      </c>
      <c r="G284">
        <v>20</v>
      </c>
      <c r="I284">
        <v>100</v>
      </c>
      <c r="J284">
        <v>150</v>
      </c>
      <c r="K284">
        <v>0.8</v>
      </c>
      <c r="M284">
        <v>100</v>
      </c>
      <c r="N284">
        <v>100</v>
      </c>
      <c r="Q284" t="s">
        <v>73</v>
      </c>
    </row>
    <row r="285" spans="1:17">
      <c r="A285" t="str">
        <f>Hyperlink("https://www.diodes.com/part/view/G20C100CVW","G20C100CVW")</f>
        <v>G20C100CVW</v>
      </c>
      <c r="B285" t="str">
        <f>Hyperlink("https://www.diodes.com/assets/Datasheets/G20C100CVW.pdf","G20C100CVW Datasheet")</f>
        <v>G20C100CVW Datasheet</v>
      </c>
      <c r="D285" t="s">
        <v>24</v>
      </c>
      <c r="E285" t="s">
        <v>19</v>
      </c>
      <c r="F285" t="s">
        <v>20</v>
      </c>
      <c r="G285">
        <v>20</v>
      </c>
      <c r="I285">
        <v>100</v>
      </c>
      <c r="J285">
        <v>150</v>
      </c>
      <c r="K285">
        <v>0.8</v>
      </c>
      <c r="M285">
        <v>100</v>
      </c>
      <c r="N285">
        <v>100</v>
      </c>
      <c r="Q285" t="s">
        <v>73</v>
      </c>
    </row>
    <row r="286" spans="1:17">
      <c r="A286" t="str">
        <f>Hyperlink("https://www.diodes.com/part/view/G20C120CTFW","G20C120CTFW")</f>
        <v>G20C120CTFW</v>
      </c>
      <c r="B286" t="str">
        <f>Hyperlink("https://www.diodes.com/assets/Datasheets/G20C120CTFW.pdf","G20C120CTFW Datasheet")</f>
        <v>G20C120CTFW Datasheet</v>
      </c>
      <c r="D286" t="s">
        <v>24</v>
      </c>
      <c r="E286" t="s">
        <v>19</v>
      </c>
      <c r="F286" t="s">
        <v>71</v>
      </c>
      <c r="G286">
        <v>20</v>
      </c>
      <c r="I286">
        <v>120</v>
      </c>
      <c r="J286">
        <v>130</v>
      </c>
      <c r="K286">
        <v>0.98</v>
      </c>
      <c r="M286">
        <v>25</v>
      </c>
      <c r="N286">
        <v>120</v>
      </c>
      <c r="Q286" t="s">
        <v>74</v>
      </c>
    </row>
    <row r="287" spans="1:17">
      <c r="A287" t="str">
        <f>Hyperlink("https://www.diodes.com/part/view/G20C120CTW","G20C120CTW")</f>
        <v>G20C120CTW</v>
      </c>
      <c r="B287" t="str">
        <f>Hyperlink("https://www.diodes.com/assets/Datasheets/G20C120CTW.pdf","G20C120CTW Datasheet")</f>
        <v>G20C120CTW Datasheet</v>
      </c>
      <c r="D287" t="s">
        <v>24</v>
      </c>
      <c r="E287" t="s">
        <v>19</v>
      </c>
      <c r="F287" t="s">
        <v>71</v>
      </c>
      <c r="G287">
        <v>20</v>
      </c>
      <c r="I287">
        <v>120</v>
      </c>
      <c r="J287">
        <v>120</v>
      </c>
      <c r="K287">
        <v>0.98</v>
      </c>
      <c r="M287">
        <v>25</v>
      </c>
      <c r="N287">
        <v>120</v>
      </c>
      <c r="Q287" t="s">
        <v>73</v>
      </c>
    </row>
    <row r="288" spans="1:17">
      <c r="A288" t="str">
        <f>Hyperlink("https://www.diodes.com/part/view/G20E100CTFW","G20E100CTFW")</f>
        <v>G20E100CTFW</v>
      </c>
      <c r="B288" t="str">
        <f>Hyperlink("https://www.diodes.com/assets/Datasheets/G20E100CTFW.pdf","G20E100CTFW Datasheet")</f>
        <v>G20E100CTFW Datasheet</v>
      </c>
      <c r="D288" t="s">
        <v>24</v>
      </c>
      <c r="E288" t="s">
        <v>19</v>
      </c>
      <c r="F288" t="s">
        <v>71</v>
      </c>
      <c r="G288">
        <v>20</v>
      </c>
      <c r="I288">
        <v>100</v>
      </c>
      <c r="J288">
        <v>250</v>
      </c>
      <c r="K288">
        <v>0.72</v>
      </c>
      <c r="M288">
        <v>30</v>
      </c>
      <c r="N288">
        <v>100</v>
      </c>
      <c r="Q288" t="s">
        <v>72</v>
      </c>
    </row>
    <row r="289" spans="1:17">
      <c r="A289" t="str">
        <f>Hyperlink("https://www.diodes.com/part/view/G20E100CTSW","G20E100CTSW")</f>
        <v>G20E100CTSW</v>
      </c>
      <c r="B289" t="str">
        <f>Hyperlink("https://www.diodes.com/assets/Datasheets/G20E100CTSW.pdf","G20E100CTSW Datasheet")</f>
        <v>G20E100CTSW Datasheet</v>
      </c>
      <c r="D289" t="s">
        <v>24</v>
      </c>
      <c r="E289" t="s">
        <v>19</v>
      </c>
      <c r="F289" t="s">
        <v>71</v>
      </c>
      <c r="G289">
        <v>20</v>
      </c>
      <c r="I289">
        <v>100</v>
      </c>
      <c r="J289">
        <v>250</v>
      </c>
      <c r="K289">
        <v>0.72</v>
      </c>
      <c r="M289">
        <v>30</v>
      </c>
      <c r="N289">
        <v>100</v>
      </c>
      <c r="Q289" t="s">
        <v>74</v>
      </c>
    </row>
    <row r="290" spans="1:17">
      <c r="A290" t="str">
        <f>Hyperlink("https://www.diodes.com/part/view/G20E100CTW","G20E100CTW")</f>
        <v>G20E100CTW</v>
      </c>
      <c r="B290" t="str">
        <f>Hyperlink("https://www.diodes.com/assets/Datasheets/G20E100CTW.pdf","G20E100CTW Datasheet")</f>
        <v>G20E100CTW Datasheet</v>
      </c>
      <c r="D290" t="s">
        <v>24</v>
      </c>
      <c r="E290" t="s">
        <v>19</v>
      </c>
      <c r="F290" t="s">
        <v>71</v>
      </c>
      <c r="G290">
        <v>20</v>
      </c>
      <c r="I290">
        <v>100</v>
      </c>
      <c r="J290">
        <v>250</v>
      </c>
      <c r="K290">
        <v>0.72</v>
      </c>
      <c r="M290">
        <v>30</v>
      </c>
      <c r="N290">
        <v>100</v>
      </c>
      <c r="Q290" t="s">
        <v>73</v>
      </c>
    </row>
    <row r="291" spans="1:17">
      <c r="A291" t="str">
        <f>Hyperlink("https://www.diodes.com/part/view/G20E100DW","G20E100DW")</f>
        <v>G20E100DW</v>
      </c>
      <c r="B291" t="str">
        <f>Hyperlink("https://www.diodes.com/assets/Datasheets/G20E100DW.pdf","G20E100DW Datasheet")</f>
        <v>G20E100DW Datasheet</v>
      </c>
      <c r="D291" t="s">
        <v>24</v>
      </c>
      <c r="E291" t="s">
        <v>19</v>
      </c>
      <c r="F291" t="s">
        <v>20</v>
      </c>
      <c r="G291">
        <v>20</v>
      </c>
      <c r="I291">
        <v>100</v>
      </c>
      <c r="J291">
        <v>250</v>
      </c>
      <c r="K291">
        <v>0.83</v>
      </c>
      <c r="M291">
        <v>30</v>
      </c>
      <c r="N291">
        <v>100</v>
      </c>
      <c r="Q291" t="s">
        <v>62</v>
      </c>
    </row>
    <row r="292" spans="1:17">
      <c r="A292" t="str">
        <f>Hyperlink("https://www.diodes.com/part/view/G20E120CTFW","G20E120CTFW")</f>
        <v>G20E120CTFW</v>
      </c>
      <c r="B292" t="str">
        <f>Hyperlink("https://www.diodes.com/assets/Datasheets/G20E120CTFW.pdf","G20E120CTFW Datasheet")</f>
        <v>G20E120CTFW Datasheet</v>
      </c>
      <c r="D292" t="s">
        <v>24</v>
      </c>
      <c r="E292" t="s">
        <v>19</v>
      </c>
      <c r="F292" t="s">
        <v>71</v>
      </c>
      <c r="G292">
        <v>20</v>
      </c>
      <c r="I292">
        <v>120</v>
      </c>
      <c r="J292">
        <v>250</v>
      </c>
      <c r="K292">
        <v>0.83</v>
      </c>
      <c r="M292">
        <v>30</v>
      </c>
      <c r="N292">
        <v>120</v>
      </c>
      <c r="Q292" t="s">
        <v>72</v>
      </c>
    </row>
    <row r="293" spans="1:17">
      <c r="A293" t="str">
        <f>Hyperlink("https://www.diodes.com/part/view/G20E120CTSW","G20E120CTSW")</f>
        <v>G20E120CTSW</v>
      </c>
      <c r="B293" t="str">
        <f>Hyperlink("https://www.diodes.com/assets/Datasheets/G20E120CTSW.pdf","G20E120CTSW Datasheet")</f>
        <v>G20E120CTSW Datasheet</v>
      </c>
      <c r="D293" t="s">
        <v>24</v>
      </c>
      <c r="E293" t="s">
        <v>19</v>
      </c>
      <c r="F293" t="s">
        <v>71</v>
      </c>
      <c r="G293">
        <v>20</v>
      </c>
      <c r="I293">
        <v>120</v>
      </c>
      <c r="J293">
        <v>250</v>
      </c>
      <c r="K293">
        <v>0.83</v>
      </c>
      <c r="M293">
        <v>30</v>
      </c>
      <c r="N293">
        <v>120</v>
      </c>
      <c r="Q293" t="s">
        <v>74</v>
      </c>
    </row>
    <row r="294" spans="1:17">
      <c r="A294" t="str">
        <f>Hyperlink("https://www.diodes.com/part/view/G20E120CTW","G20E120CTW")</f>
        <v>G20E120CTW</v>
      </c>
      <c r="B294" t="str">
        <f>Hyperlink("https://www.diodes.com/assets/Datasheets/G20E120CTW.pdf","G20E120CTW Datasheet")</f>
        <v>G20E120CTW Datasheet</v>
      </c>
      <c r="D294" t="s">
        <v>24</v>
      </c>
      <c r="E294" t="s">
        <v>19</v>
      </c>
      <c r="F294" t="s">
        <v>71</v>
      </c>
      <c r="G294">
        <v>20</v>
      </c>
      <c r="I294">
        <v>120</v>
      </c>
      <c r="J294">
        <v>250</v>
      </c>
      <c r="K294">
        <v>0.83</v>
      </c>
      <c r="M294">
        <v>30</v>
      </c>
      <c r="N294">
        <v>120</v>
      </c>
      <c r="Q294" t="s">
        <v>73</v>
      </c>
    </row>
    <row r="295" spans="1:17">
      <c r="A295" t="str">
        <f>Hyperlink("https://www.diodes.com/part/view/G20E120DW","G20E120DW")</f>
        <v>G20E120DW</v>
      </c>
      <c r="B295" t="str">
        <f>Hyperlink("https://www.diodes.com/assets/Datasheets/G20E120DW.pdf","G20E120DW Datasheet")</f>
        <v>G20E120DW Datasheet</v>
      </c>
      <c r="D295" t="s">
        <v>24</v>
      </c>
      <c r="E295" t="s">
        <v>19</v>
      </c>
      <c r="F295" t="s">
        <v>20</v>
      </c>
      <c r="G295">
        <v>20</v>
      </c>
      <c r="I295">
        <v>120</v>
      </c>
      <c r="J295">
        <v>250</v>
      </c>
      <c r="K295">
        <v>1.05</v>
      </c>
      <c r="M295">
        <v>40</v>
      </c>
      <c r="N295">
        <v>120</v>
      </c>
      <c r="Q295" t="s">
        <v>62</v>
      </c>
    </row>
    <row r="296" spans="1:17">
      <c r="A296" t="str">
        <f>Hyperlink("https://www.diodes.com/part/view/G20H100CTFW","G20H100CTFW")</f>
        <v>G20H100CTFW</v>
      </c>
      <c r="B296" t="str">
        <f>Hyperlink("https://www.diodes.com/assets/Datasheets/G20H100CTFW.pdf","G20H100CTFW Datasheet")</f>
        <v>G20H100CTFW Datasheet</v>
      </c>
      <c r="D296" t="s">
        <v>24</v>
      </c>
      <c r="E296" t="s">
        <v>19</v>
      </c>
      <c r="F296" t="s">
        <v>71</v>
      </c>
      <c r="G296">
        <v>20</v>
      </c>
      <c r="I296">
        <v>100</v>
      </c>
      <c r="J296">
        <v>280</v>
      </c>
      <c r="K296">
        <v>0.77</v>
      </c>
      <c r="M296">
        <v>4</v>
      </c>
      <c r="N296">
        <v>100</v>
      </c>
      <c r="Q296" t="s">
        <v>74</v>
      </c>
    </row>
    <row r="297" spans="1:17">
      <c r="A297" t="str">
        <f>Hyperlink("https://www.diodes.com/part/view/G20H100CTW","G20H100CTW")</f>
        <v>G20H100CTW</v>
      </c>
      <c r="B297" t="str">
        <f>Hyperlink("https://www.diodes.com/assets/Datasheets/G20H100CTW.pdf","G20H100CTW Datasheet")</f>
        <v>G20H100CTW Datasheet</v>
      </c>
      <c r="D297" t="s">
        <v>24</v>
      </c>
      <c r="E297" t="s">
        <v>19</v>
      </c>
      <c r="F297" t="s">
        <v>71</v>
      </c>
      <c r="G297">
        <v>20</v>
      </c>
      <c r="I297">
        <v>100</v>
      </c>
      <c r="J297">
        <v>280</v>
      </c>
      <c r="K297">
        <v>0.77</v>
      </c>
      <c r="M297">
        <v>4</v>
      </c>
      <c r="N297">
        <v>100</v>
      </c>
      <c r="Q297" t="s">
        <v>73</v>
      </c>
    </row>
    <row r="298" spans="1:17">
      <c r="A298" t="str">
        <f>Hyperlink("https://www.diodes.com/part/view/G20H120CTFW","G20H120CTFW")</f>
        <v>G20H120CTFW</v>
      </c>
      <c r="B298" t="str">
        <f>Hyperlink("https://www.diodes.com/assets/Datasheets/G20H120CTFW.pdf","G20H120CTFW Datasheet")</f>
        <v>G20H120CTFW Datasheet</v>
      </c>
      <c r="D298" t="s">
        <v>24</v>
      </c>
      <c r="E298" t="s">
        <v>19</v>
      </c>
      <c r="F298" t="s">
        <v>71</v>
      </c>
      <c r="G298">
        <v>20</v>
      </c>
      <c r="I298">
        <v>120</v>
      </c>
      <c r="J298">
        <v>280</v>
      </c>
      <c r="K298">
        <v>0.83</v>
      </c>
      <c r="M298">
        <v>4</v>
      </c>
      <c r="N298">
        <v>120</v>
      </c>
      <c r="Q298" t="s">
        <v>76</v>
      </c>
    </row>
    <row r="299" spans="1:17">
      <c r="A299" t="str">
        <f>Hyperlink("https://www.diodes.com/part/view/G20H120CTW","G20H120CTW")</f>
        <v>G20H120CTW</v>
      </c>
      <c r="B299" t="str">
        <f>Hyperlink("https://www.diodes.com/assets/Datasheets/G20H120CTW.pdf","G20H120CTW Datasheet")</f>
        <v>G20H120CTW Datasheet</v>
      </c>
      <c r="D299" t="s">
        <v>24</v>
      </c>
      <c r="E299" t="s">
        <v>19</v>
      </c>
      <c r="F299" t="s">
        <v>71</v>
      </c>
      <c r="G299">
        <v>20</v>
      </c>
      <c r="I299">
        <v>120</v>
      </c>
      <c r="J299">
        <v>280</v>
      </c>
      <c r="K299">
        <v>0.83</v>
      </c>
      <c r="M299">
        <v>4</v>
      </c>
      <c r="N299">
        <v>120</v>
      </c>
      <c r="Q299" t="s">
        <v>73</v>
      </c>
    </row>
    <row r="300" spans="1:17">
      <c r="A300" t="str">
        <f>Hyperlink("https://www.diodes.com/part/view/G20S63CDW","G20S63CDW")</f>
        <v>G20S63CDW</v>
      </c>
      <c r="B300" t="str">
        <f>Hyperlink("https://www.diodes.com/assets/Datasheets/G20S63CDW.pdf","G20S63CDW Datasheet")</f>
        <v>G20S63CDW Datasheet</v>
      </c>
      <c r="D300" t="s">
        <v>24</v>
      </c>
      <c r="E300" t="s">
        <v>19</v>
      </c>
      <c r="F300" t="s">
        <v>20</v>
      </c>
      <c r="G300">
        <v>20</v>
      </c>
      <c r="I300">
        <v>63</v>
      </c>
      <c r="J300">
        <v>150</v>
      </c>
      <c r="K300">
        <v>0.65</v>
      </c>
      <c r="M300">
        <v>100</v>
      </c>
      <c r="N300">
        <v>63</v>
      </c>
      <c r="Q300" t="s">
        <v>62</v>
      </c>
    </row>
    <row r="301" spans="1:17">
      <c r="A301" t="str">
        <f>Hyperlink("https://www.diodes.com/part/view/G20U100CTFW","G20U100CTFW")</f>
        <v>G20U100CTFW</v>
      </c>
      <c r="B301" t="str">
        <f>Hyperlink("https://www.diodes.com/assets/Datasheets/G20U100CTFW.pdf","G20U100CTFW Datasheet")</f>
        <v>G20U100CTFW Datasheet</v>
      </c>
      <c r="D301" t="s">
        <v>24</v>
      </c>
      <c r="E301" t="s">
        <v>19</v>
      </c>
      <c r="F301" t="s">
        <v>71</v>
      </c>
      <c r="G301">
        <v>20</v>
      </c>
      <c r="I301">
        <v>100</v>
      </c>
      <c r="J301">
        <v>200</v>
      </c>
      <c r="K301">
        <v>0.64</v>
      </c>
      <c r="M301">
        <v>100</v>
      </c>
      <c r="N301">
        <v>100</v>
      </c>
      <c r="Q301" t="s">
        <v>72</v>
      </c>
    </row>
    <row r="302" spans="1:17">
      <c r="A302" t="str">
        <f>Hyperlink("https://www.diodes.com/part/view/G30100CTFW","G30100CTFW")</f>
        <v>G30100CTFW</v>
      </c>
      <c r="B302" t="str">
        <f>Hyperlink("https://www.diodes.com/assets/Datasheets/G30100CTFW.pdf","G30100CTFW Datasheet")</f>
        <v>G30100CTFW Datasheet</v>
      </c>
      <c r="D302" t="s">
        <v>24</v>
      </c>
      <c r="E302" t="s">
        <v>19</v>
      </c>
      <c r="F302" t="s">
        <v>71</v>
      </c>
      <c r="G302">
        <v>30</v>
      </c>
      <c r="I302">
        <v>100</v>
      </c>
      <c r="J302">
        <v>160</v>
      </c>
      <c r="K302">
        <v>0.79</v>
      </c>
      <c r="M302">
        <v>240</v>
      </c>
      <c r="N302">
        <v>100</v>
      </c>
      <c r="Q302" t="s">
        <v>72</v>
      </c>
    </row>
    <row r="303" spans="1:17">
      <c r="A303" t="str">
        <f>Hyperlink("https://www.diodes.com/part/view/G30100CTW","G30100CTW")</f>
        <v>G30100CTW</v>
      </c>
      <c r="B303" t="str">
        <f>Hyperlink("https://www.diodes.com/assets/Datasheets/G30100CTW.pdf","G30100CTW Datasheet")</f>
        <v>G30100CTW Datasheet</v>
      </c>
      <c r="D303" t="s">
        <v>24</v>
      </c>
      <c r="E303" t="s">
        <v>19</v>
      </c>
      <c r="F303" t="s">
        <v>71</v>
      </c>
      <c r="G303">
        <v>30</v>
      </c>
      <c r="I303">
        <v>100</v>
      </c>
      <c r="J303">
        <v>160</v>
      </c>
      <c r="K303">
        <v>0.79</v>
      </c>
      <c r="M303">
        <v>240</v>
      </c>
      <c r="N303">
        <v>100</v>
      </c>
      <c r="Q303" t="s">
        <v>73</v>
      </c>
    </row>
    <row r="304" spans="1:17">
      <c r="A304" t="str">
        <f>Hyperlink("https://www.diodes.com/part/view/G30120CTFW","G30120CTFW")</f>
        <v>G30120CTFW</v>
      </c>
      <c r="B304" t="str">
        <f>Hyperlink("https://www.diodes.com/assets/Datasheets/G30120CTFW.pdf","G30120CTFW Datasheet")</f>
        <v>G30120CTFW Datasheet</v>
      </c>
      <c r="D304" t="s">
        <v>24</v>
      </c>
      <c r="E304" t="s">
        <v>19</v>
      </c>
      <c r="F304" t="s">
        <v>71</v>
      </c>
      <c r="G304">
        <v>30</v>
      </c>
      <c r="I304">
        <v>120</v>
      </c>
      <c r="J304">
        <v>150</v>
      </c>
      <c r="K304">
        <v>0.93</v>
      </c>
      <c r="M304">
        <v>240</v>
      </c>
      <c r="N304">
        <v>120</v>
      </c>
      <c r="Q304" t="s">
        <v>72</v>
      </c>
    </row>
    <row r="305" spans="1:17">
      <c r="A305" t="str">
        <f>Hyperlink("https://www.diodes.com/part/view/G30120CTW","G30120CTW")</f>
        <v>G30120CTW</v>
      </c>
      <c r="B305" t="str">
        <f>Hyperlink("https://www.diodes.com/assets/Datasheets/G30120CTW.pdf","G30120CTW Datasheet")</f>
        <v>G30120CTW Datasheet</v>
      </c>
      <c r="D305" t="s">
        <v>24</v>
      </c>
      <c r="E305" t="s">
        <v>19</v>
      </c>
      <c r="F305" t="s">
        <v>71</v>
      </c>
      <c r="G305">
        <v>30</v>
      </c>
      <c r="I305">
        <v>120</v>
      </c>
      <c r="J305">
        <v>150</v>
      </c>
      <c r="K305">
        <v>0.93</v>
      </c>
      <c r="M305">
        <v>240</v>
      </c>
      <c r="N305">
        <v>120</v>
      </c>
      <c r="Q305" t="s">
        <v>73</v>
      </c>
    </row>
    <row r="306" spans="1:17">
      <c r="A306" t="str">
        <f>Hyperlink("https://www.diodes.com/part/view/G3045CTFW","G3045CTFW")</f>
        <v>G3045CTFW</v>
      </c>
      <c r="B306" t="str">
        <f>Hyperlink("https://www.diodes.com/assets/Datasheets/G3045CTFW.pdf","G3045CTFW Datasheet")</f>
        <v>G3045CTFW Datasheet</v>
      </c>
      <c r="D306" t="s">
        <v>24</v>
      </c>
      <c r="E306" t="s">
        <v>19</v>
      </c>
      <c r="F306" t="s">
        <v>71</v>
      </c>
      <c r="G306">
        <v>30</v>
      </c>
      <c r="I306">
        <v>45</v>
      </c>
      <c r="J306">
        <v>250</v>
      </c>
      <c r="K306">
        <v>0.52</v>
      </c>
      <c r="M306">
        <v>500</v>
      </c>
      <c r="N306">
        <v>45</v>
      </c>
      <c r="Q306" t="s">
        <v>72</v>
      </c>
    </row>
    <row r="307" spans="1:17">
      <c r="A307" t="str">
        <f>Hyperlink("https://www.diodes.com/part/view/G3045CTW","G3045CTW")</f>
        <v>G3045CTW</v>
      </c>
      <c r="B307" t="str">
        <f>Hyperlink("https://www.diodes.com/assets/Datasheets/G3045CTW.pdf","G3045CTW Datasheet")</f>
        <v>G3045CTW Datasheet</v>
      </c>
      <c r="D307" t="s">
        <v>24</v>
      </c>
      <c r="E307" t="s">
        <v>19</v>
      </c>
      <c r="F307" t="s">
        <v>71</v>
      </c>
      <c r="G307">
        <v>30</v>
      </c>
      <c r="I307">
        <v>45</v>
      </c>
      <c r="J307">
        <v>250</v>
      </c>
      <c r="K307">
        <v>0.52</v>
      </c>
      <c r="M307">
        <v>500</v>
      </c>
      <c r="N307">
        <v>45</v>
      </c>
      <c r="Q307" t="s">
        <v>73</v>
      </c>
    </row>
    <row r="308" spans="1:17">
      <c r="A308" t="str">
        <f>Hyperlink("https://www.diodes.com/part/view/G3060CTFW","G3060CTFW")</f>
        <v>G3060CTFW</v>
      </c>
      <c r="B308" t="str">
        <f>Hyperlink("https://www.diodes.com/assets/Datasheets/G3060CTFW.pdf","G3060CTFW Datasheet")</f>
        <v>G3060CTFW Datasheet</v>
      </c>
      <c r="D308" t="s">
        <v>24</v>
      </c>
      <c r="E308" t="s">
        <v>19</v>
      </c>
      <c r="F308" t="s">
        <v>71</v>
      </c>
      <c r="G308">
        <v>30</v>
      </c>
      <c r="I308">
        <v>60</v>
      </c>
      <c r="J308">
        <v>250</v>
      </c>
      <c r="K308">
        <v>0.58</v>
      </c>
      <c r="M308">
        <v>500</v>
      </c>
      <c r="N308">
        <v>60</v>
      </c>
      <c r="Q308" t="s">
        <v>72</v>
      </c>
    </row>
    <row r="309" spans="1:17">
      <c r="A309" t="str">
        <f>Hyperlink("https://www.diodes.com/part/view/G3060CTW","G3060CTW")</f>
        <v>G3060CTW</v>
      </c>
      <c r="B309" t="str">
        <f>Hyperlink("https://www.diodes.com/assets/Datasheets/G3060CTW.pdf","G3060CTW Datasheet")</f>
        <v>G3060CTW Datasheet</v>
      </c>
      <c r="D309" t="s">
        <v>24</v>
      </c>
      <c r="E309" t="s">
        <v>19</v>
      </c>
      <c r="F309" t="s">
        <v>71</v>
      </c>
      <c r="G309">
        <v>30</v>
      </c>
      <c r="I309">
        <v>60</v>
      </c>
      <c r="J309">
        <v>250</v>
      </c>
      <c r="K309">
        <v>0.58</v>
      </c>
      <c r="M309">
        <v>500</v>
      </c>
      <c r="N309">
        <v>60</v>
      </c>
      <c r="Q309" t="s">
        <v>73</v>
      </c>
    </row>
    <row r="310" spans="1:17">
      <c r="A310" t="str">
        <f>Hyperlink("https://www.diodes.com/part/view/G30C100CTFW","G30C100CTFW")</f>
        <v>G30C100CTFW</v>
      </c>
      <c r="B310" t="str">
        <f>Hyperlink("https://www.diodes.com/assets/Datasheets/G30C100CTFW.pdf","G30C100CTFW Datasheet")</f>
        <v>G30C100CTFW Datasheet</v>
      </c>
      <c r="D310" t="s">
        <v>24</v>
      </c>
      <c r="E310" t="s">
        <v>19</v>
      </c>
      <c r="F310" t="s">
        <v>71</v>
      </c>
      <c r="G310">
        <v>30</v>
      </c>
      <c r="I310">
        <v>100</v>
      </c>
      <c r="J310">
        <v>250</v>
      </c>
      <c r="K310">
        <v>0.81</v>
      </c>
      <c r="M310">
        <v>30</v>
      </c>
      <c r="N310">
        <v>100</v>
      </c>
      <c r="Q310" t="s">
        <v>74</v>
      </c>
    </row>
    <row r="311" spans="1:17">
      <c r="A311" t="str">
        <f>Hyperlink("https://www.diodes.com/part/view/G30C100CTW","G30C100CTW")</f>
        <v>G30C100CTW</v>
      </c>
      <c r="B311" t="str">
        <f>Hyperlink("https://www.diodes.com/assets/Datasheets/G30C100CTW.pdf","G30C100CTW Datasheet")</f>
        <v>G30C100CTW Datasheet</v>
      </c>
      <c r="D311" t="s">
        <v>24</v>
      </c>
      <c r="E311" t="s">
        <v>19</v>
      </c>
      <c r="F311" t="s">
        <v>71</v>
      </c>
      <c r="G311">
        <v>30</v>
      </c>
      <c r="I311">
        <v>100</v>
      </c>
      <c r="J311">
        <v>250</v>
      </c>
      <c r="K311">
        <v>0.81</v>
      </c>
      <c r="M311">
        <v>30</v>
      </c>
      <c r="N311">
        <v>100</v>
      </c>
      <c r="Q311" t="s">
        <v>73</v>
      </c>
    </row>
    <row r="312" spans="1:17">
      <c r="A312" t="str">
        <f>Hyperlink("https://www.diodes.com/part/view/G30C120CTFW","G30C120CTFW")</f>
        <v>G30C120CTFW</v>
      </c>
      <c r="B312" t="str">
        <f>Hyperlink("https://www.diodes.com/assets/Datasheets/G30C120CTFW.pdf","G30C120CTFW Datasheet")</f>
        <v>G30C120CTFW Datasheet</v>
      </c>
      <c r="D312" t="s">
        <v>24</v>
      </c>
      <c r="E312" t="s">
        <v>19</v>
      </c>
      <c r="F312" t="s">
        <v>71</v>
      </c>
      <c r="G312">
        <v>30</v>
      </c>
      <c r="I312">
        <v>120</v>
      </c>
      <c r="J312">
        <v>200</v>
      </c>
      <c r="K312">
        <v>0.97</v>
      </c>
      <c r="M312">
        <v>35</v>
      </c>
      <c r="N312">
        <v>120</v>
      </c>
      <c r="Q312" t="s">
        <v>74</v>
      </c>
    </row>
    <row r="313" spans="1:17">
      <c r="A313" t="str">
        <f>Hyperlink("https://www.diodes.com/part/view/G30C120CTW","G30C120CTW")</f>
        <v>G30C120CTW</v>
      </c>
      <c r="B313" t="str">
        <f>Hyperlink("https://www.diodes.com/assets/Datasheets/G30C120CTW.pdf","G30C120CTW Datasheet")</f>
        <v>G30C120CTW Datasheet</v>
      </c>
      <c r="D313" t="s">
        <v>24</v>
      </c>
      <c r="E313" t="s">
        <v>19</v>
      </c>
      <c r="F313" t="s">
        <v>71</v>
      </c>
      <c r="G313">
        <v>30</v>
      </c>
      <c r="I313">
        <v>120</v>
      </c>
      <c r="J313">
        <v>200</v>
      </c>
      <c r="K313">
        <v>0.97</v>
      </c>
      <c r="M313">
        <v>35</v>
      </c>
      <c r="N313">
        <v>120</v>
      </c>
      <c r="Q313" t="s">
        <v>73</v>
      </c>
    </row>
    <row r="314" spans="1:17">
      <c r="A314" t="str">
        <f>Hyperlink("https://www.diodes.com/part/view/G30E100CTFW","G30E100CTFW")</f>
        <v>G30E100CTFW</v>
      </c>
      <c r="B314" t="str">
        <f>Hyperlink("https://www.diodes.com/assets/Datasheets/G30E100CTFW.pdf","G30E100CTFW Datasheet")</f>
        <v>G30E100CTFW Datasheet</v>
      </c>
      <c r="D314" t="s">
        <v>24</v>
      </c>
      <c r="E314" t="s">
        <v>19</v>
      </c>
      <c r="F314" t="s">
        <v>71</v>
      </c>
      <c r="G314">
        <v>30</v>
      </c>
      <c r="I314">
        <v>100</v>
      </c>
      <c r="J314">
        <v>250</v>
      </c>
      <c r="K314">
        <v>0.77</v>
      </c>
      <c r="M314">
        <v>30</v>
      </c>
      <c r="N314">
        <v>100</v>
      </c>
      <c r="Q314" t="s">
        <v>72</v>
      </c>
    </row>
    <row r="315" spans="1:17">
      <c r="A315" t="str">
        <f>Hyperlink("https://www.diodes.com/part/view/G30E100CTSW","G30E100CTSW")</f>
        <v>G30E100CTSW</v>
      </c>
      <c r="B315" t="str">
        <f>Hyperlink("https://www.diodes.com/assets/Datasheets/G30E100CTSW.pdf","G30E100CTSW Datasheet")</f>
        <v>G30E100CTSW Datasheet</v>
      </c>
      <c r="C315" t="s">
        <v>48</v>
      </c>
      <c r="D315" t="s">
        <v>24</v>
      </c>
      <c r="E315" t="s">
        <v>19</v>
      </c>
      <c r="F315" t="s">
        <v>71</v>
      </c>
      <c r="G315">
        <v>30</v>
      </c>
      <c r="I315">
        <v>100</v>
      </c>
      <c r="J315">
        <v>250</v>
      </c>
      <c r="K315">
        <v>0.77</v>
      </c>
      <c r="M315">
        <v>30</v>
      </c>
      <c r="N315">
        <v>100</v>
      </c>
      <c r="Q315" t="s">
        <v>74</v>
      </c>
    </row>
    <row r="316" spans="1:17">
      <c r="A316" t="str">
        <f>Hyperlink("https://www.diodes.com/part/view/G30E100CTW","G30E100CTW")</f>
        <v>G30E100CTW</v>
      </c>
      <c r="B316" t="str">
        <f>Hyperlink("https://www.diodes.com/assets/Datasheets/G30E100CTW.pdf","G30E100CTW Datasheet")</f>
        <v>G30E100CTW Datasheet</v>
      </c>
      <c r="D316" t="s">
        <v>24</v>
      </c>
      <c r="E316" t="s">
        <v>19</v>
      </c>
      <c r="F316" t="s">
        <v>71</v>
      </c>
      <c r="G316">
        <v>30</v>
      </c>
      <c r="I316">
        <v>100</v>
      </c>
      <c r="J316">
        <v>250</v>
      </c>
      <c r="K316">
        <v>0.77</v>
      </c>
      <c r="M316">
        <v>30</v>
      </c>
      <c r="N316">
        <v>100</v>
      </c>
      <c r="Q316" t="s">
        <v>73</v>
      </c>
    </row>
    <row r="317" spans="1:17">
      <c r="A317" t="str">
        <f>Hyperlink("https://www.diodes.com/part/view/G30E100DW","G30E100DW")</f>
        <v>G30E100DW</v>
      </c>
      <c r="B317" t="str">
        <f>Hyperlink("https://www.diodes.com/assets/Datasheets/G30E100DW.pdf","G30E100DW Datasheet")</f>
        <v>G30E100DW Datasheet</v>
      </c>
      <c r="D317" t="s">
        <v>24</v>
      </c>
      <c r="E317" t="s">
        <v>19</v>
      </c>
      <c r="F317" t="s">
        <v>20</v>
      </c>
      <c r="G317">
        <v>30</v>
      </c>
      <c r="I317">
        <v>100</v>
      </c>
      <c r="J317">
        <v>150</v>
      </c>
      <c r="K317">
        <v>0.89</v>
      </c>
      <c r="M317">
        <v>50</v>
      </c>
      <c r="N317">
        <v>100</v>
      </c>
      <c r="Q317" t="s">
        <v>62</v>
      </c>
    </row>
    <row r="318" spans="1:17">
      <c r="A318" t="str">
        <f>Hyperlink("https://www.diodes.com/part/view/G30E120CTFW","G30E120CTFW")</f>
        <v>G30E120CTFW</v>
      </c>
      <c r="B318" t="str">
        <f>Hyperlink("https://www.diodes.com/assets/Datasheets/G30E120CTFW.pdf","G30E120CTFW Datasheet")</f>
        <v>G30E120CTFW Datasheet</v>
      </c>
      <c r="D318" t="s">
        <v>24</v>
      </c>
      <c r="E318" t="s">
        <v>19</v>
      </c>
      <c r="F318" t="s">
        <v>71</v>
      </c>
      <c r="G318">
        <v>30</v>
      </c>
      <c r="I318">
        <v>120</v>
      </c>
      <c r="J318">
        <v>270</v>
      </c>
      <c r="K318">
        <v>0.91</v>
      </c>
      <c r="M318">
        <v>40</v>
      </c>
      <c r="N318">
        <v>120</v>
      </c>
      <c r="Q318" t="s">
        <v>72</v>
      </c>
    </row>
    <row r="319" spans="1:17">
      <c r="A319" t="str">
        <f>Hyperlink("https://www.diodes.com/part/view/G30E120CTSW","G30E120CTSW")</f>
        <v>G30E120CTSW</v>
      </c>
      <c r="B319" t="str">
        <f>Hyperlink("https://www.diodes.com/assets/Datasheets/G30E120CTSW.pdf","G30E120CTSW Datasheet")</f>
        <v>G30E120CTSW Datasheet</v>
      </c>
      <c r="D319" t="s">
        <v>24</v>
      </c>
      <c r="E319" t="s">
        <v>19</v>
      </c>
      <c r="F319" t="s">
        <v>71</v>
      </c>
      <c r="G319">
        <v>30</v>
      </c>
      <c r="I319">
        <v>120</v>
      </c>
      <c r="J319">
        <v>270</v>
      </c>
      <c r="K319">
        <v>0.91</v>
      </c>
      <c r="M319">
        <v>40</v>
      </c>
      <c r="N319">
        <v>120</v>
      </c>
      <c r="Q319" t="s">
        <v>74</v>
      </c>
    </row>
    <row r="320" spans="1:17">
      <c r="A320" t="str">
        <f>Hyperlink("https://www.diodes.com/part/view/G30E120CTW","G30E120CTW")</f>
        <v>G30E120CTW</v>
      </c>
      <c r="B320" t="str">
        <f>Hyperlink("https://www.diodes.com/assets/Datasheets/G30E120CTW.pdf","G30E120CTW Datasheet")</f>
        <v>G30E120CTW Datasheet</v>
      </c>
      <c r="D320" t="s">
        <v>24</v>
      </c>
      <c r="E320" t="s">
        <v>19</v>
      </c>
      <c r="F320" t="s">
        <v>71</v>
      </c>
      <c r="G320">
        <v>30</v>
      </c>
      <c r="I320">
        <v>120</v>
      </c>
      <c r="J320">
        <v>270</v>
      </c>
      <c r="K320">
        <v>0.91</v>
      </c>
      <c r="M320">
        <v>40</v>
      </c>
      <c r="N320">
        <v>120</v>
      </c>
      <c r="Q320" t="s">
        <v>73</v>
      </c>
    </row>
    <row r="321" spans="1:17">
      <c r="A321" t="str">
        <f>Hyperlink("https://www.diodes.com/part/view/G30H100CTFW","G30H100CTFW")</f>
        <v>G30H100CTFW</v>
      </c>
      <c r="B321" t="str">
        <f>Hyperlink("https://www.diodes.com/assets/Datasheets/G30H100CTFW.pdf","G30H100CTFW Datasheet")</f>
        <v>G30H100CTFW Datasheet</v>
      </c>
      <c r="C321" t="s">
        <v>48</v>
      </c>
      <c r="D321" t="s">
        <v>24</v>
      </c>
      <c r="E321" t="s">
        <v>19</v>
      </c>
      <c r="F321" t="s">
        <v>71</v>
      </c>
      <c r="G321">
        <v>30</v>
      </c>
      <c r="I321">
        <v>100</v>
      </c>
      <c r="J321">
        <v>280</v>
      </c>
      <c r="K321">
        <v>0.79</v>
      </c>
      <c r="M321">
        <v>5</v>
      </c>
      <c r="N321">
        <v>100</v>
      </c>
      <c r="Q321" t="s">
        <v>76</v>
      </c>
    </row>
    <row r="322" spans="1:17">
      <c r="A322" t="str">
        <f>Hyperlink("https://www.diodes.com/part/view/G30H100CTW","G30H100CTW")</f>
        <v>G30H100CTW</v>
      </c>
      <c r="B322" t="str">
        <f>Hyperlink("https://www.diodes.com/assets/Datasheets/G30H100CTW.pdf","G30H100CTW Datasheet")</f>
        <v>G30H100CTW Datasheet</v>
      </c>
      <c r="D322" t="s">
        <v>24</v>
      </c>
      <c r="E322" t="s">
        <v>19</v>
      </c>
      <c r="F322" t="s">
        <v>71</v>
      </c>
      <c r="G322">
        <v>30</v>
      </c>
      <c r="I322">
        <v>100</v>
      </c>
      <c r="J322">
        <v>280</v>
      </c>
      <c r="K322">
        <v>0.79</v>
      </c>
      <c r="M322">
        <v>5</v>
      </c>
      <c r="N322">
        <v>100</v>
      </c>
      <c r="Q322" t="s">
        <v>73</v>
      </c>
    </row>
    <row r="323" spans="1:17">
      <c r="A323" t="str">
        <f>Hyperlink("https://www.diodes.com/part/view/G30H120CTFW","G30H120CTFW")</f>
        <v>G30H120CTFW</v>
      </c>
      <c r="B323" t="str">
        <f>Hyperlink("https://www.diodes.com/assets/Datasheets/G30H120CTFW.pdf","G30H120CTFW Datasheet")</f>
        <v>G30H120CTFW Datasheet</v>
      </c>
      <c r="D323" t="s">
        <v>24</v>
      </c>
      <c r="E323" t="s">
        <v>19</v>
      </c>
      <c r="F323" t="s">
        <v>71</v>
      </c>
      <c r="G323">
        <v>30</v>
      </c>
      <c r="I323">
        <v>120</v>
      </c>
      <c r="J323">
        <v>280</v>
      </c>
      <c r="K323">
        <v>0.84</v>
      </c>
      <c r="M323">
        <v>5</v>
      </c>
      <c r="N323">
        <v>120</v>
      </c>
      <c r="Q323" t="s">
        <v>76</v>
      </c>
    </row>
    <row r="324" spans="1:17">
      <c r="A324" t="str">
        <f>Hyperlink("https://www.diodes.com/part/view/G30H120CTW","G30H120CTW")</f>
        <v>G30H120CTW</v>
      </c>
      <c r="B324" t="str">
        <f>Hyperlink("https://www.diodes.com/assets/Datasheets/G30H120CTW.pdf","G30H120CTW Datasheet")</f>
        <v>G30H120CTW Datasheet</v>
      </c>
      <c r="D324" t="s">
        <v>24</v>
      </c>
      <c r="E324" t="s">
        <v>19</v>
      </c>
      <c r="F324" t="s">
        <v>71</v>
      </c>
      <c r="G324">
        <v>30</v>
      </c>
      <c r="I324">
        <v>120</v>
      </c>
      <c r="J324">
        <v>280</v>
      </c>
      <c r="K324">
        <v>0.84</v>
      </c>
      <c r="M324">
        <v>5</v>
      </c>
      <c r="N324">
        <v>120</v>
      </c>
      <c r="Q324" t="s">
        <v>73</v>
      </c>
    </row>
    <row r="325" spans="1:17">
      <c r="A325" t="str">
        <f>Hyperlink("https://www.diodes.com/part/view/G40100CTFW","G40100CTFW")</f>
        <v>G40100CTFW</v>
      </c>
      <c r="B325" t="str">
        <f>Hyperlink("https://www.diodes.com/assets/Datasheets/G40100CTFW.pdf","G40100CTFW Datasheet")</f>
        <v>G40100CTFW Datasheet</v>
      </c>
      <c r="D325" t="s">
        <v>24</v>
      </c>
      <c r="E325" t="s">
        <v>19</v>
      </c>
      <c r="F325" t="s">
        <v>71</v>
      </c>
      <c r="G325">
        <v>40</v>
      </c>
      <c r="I325">
        <v>100</v>
      </c>
      <c r="J325">
        <v>250</v>
      </c>
      <c r="K325">
        <v>0.73</v>
      </c>
      <c r="M325">
        <v>400</v>
      </c>
      <c r="N325">
        <v>100</v>
      </c>
      <c r="Q325" t="s">
        <v>72</v>
      </c>
    </row>
    <row r="326" spans="1:17">
      <c r="A326" t="str">
        <f>Hyperlink("https://www.diodes.com/part/view/G40100CTW","G40100CTW")</f>
        <v>G40100CTW</v>
      </c>
      <c r="B326" t="str">
        <f>Hyperlink("https://www.diodes.com/assets/Datasheets/G40100CTW.pdf","G40100CTW Datasheet")</f>
        <v>G40100CTW Datasheet</v>
      </c>
      <c r="D326" t="s">
        <v>24</v>
      </c>
      <c r="E326" t="s">
        <v>19</v>
      </c>
      <c r="F326" t="s">
        <v>71</v>
      </c>
      <c r="G326">
        <v>40</v>
      </c>
      <c r="I326">
        <v>100</v>
      </c>
      <c r="J326">
        <v>250</v>
      </c>
      <c r="K326">
        <v>0.73</v>
      </c>
      <c r="M326">
        <v>400</v>
      </c>
      <c r="N326">
        <v>100</v>
      </c>
      <c r="Q326" t="s">
        <v>73</v>
      </c>
    </row>
    <row r="327" spans="1:17">
      <c r="A327" t="str">
        <f>Hyperlink("https://www.diodes.com/part/view/G40C100CTFW","G40C100CTFW")</f>
        <v>G40C100CTFW</v>
      </c>
      <c r="B327" t="str">
        <f>Hyperlink("https://www.diodes.com/assets/Datasheets/G40C100CTFW.pdf","G40C100CTFW Datasheet")</f>
        <v>G40C100CTFW Datasheet</v>
      </c>
      <c r="D327" t="s">
        <v>24</v>
      </c>
      <c r="E327" t="s">
        <v>19</v>
      </c>
      <c r="F327" t="s">
        <v>71</v>
      </c>
      <c r="G327">
        <v>40</v>
      </c>
      <c r="I327">
        <v>100</v>
      </c>
      <c r="J327">
        <v>250</v>
      </c>
      <c r="K327">
        <v>0.84</v>
      </c>
      <c r="M327">
        <v>30</v>
      </c>
      <c r="N327">
        <v>100</v>
      </c>
      <c r="Q327" t="s">
        <v>74</v>
      </c>
    </row>
    <row r="328" spans="1:17">
      <c r="A328" t="str">
        <f>Hyperlink("https://www.diodes.com/part/view/G40C100CTW","G40C100CTW")</f>
        <v>G40C100CTW</v>
      </c>
      <c r="B328" t="str">
        <f>Hyperlink("https://www.diodes.com/assets/Datasheets/G40C100CTW.pdf","G40C100CTW Datasheet")</f>
        <v>G40C100CTW Datasheet</v>
      </c>
      <c r="D328" t="s">
        <v>24</v>
      </c>
      <c r="E328" t="s">
        <v>19</v>
      </c>
      <c r="F328" t="s">
        <v>71</v>
      </c>
      <c r="G328">
        <v>40</v>
      </c>
      <c r="I328">
        <v>100</v>
      </c>
      <c r="J328">
        <v>250</v>
      </c>
      <c r="K328">
        <v>0.84</v>
      </c>
      <c r="M328">
        <v>30</v>
      </c>
      <c r="N328">
        <v>100</v>
      </c>
      <c r="Q328" t="s">
        <v>73</v>
      </c>
    </row>
    <row r="329" spans="1:17">
      <c r="A329" t="str">
        <f>Hyperlink("https://www.diodes.com/part/view/G40C120CTFW","G40C120CTFW")</f>
        <v>G40C120CTFW</v>
      </c>
      <c r="B329" t="str">
        <f>Hyperlink("https://www.diodes.com/assets/Datasheets/G40C120CTFW.pdf","G40C120CTFW Datasheet")</f>
        <v>G40C120CTFW Datasheet</v>
      </c>
      <c r="C329" t="s">
        <v>48</v>
      </c>
      <c r="D329" t="s">
        <v>24</v>
      </c>
      <c r="E329" t="s">
        <v>19</v>
      </c>
      <c r="F329" t="s">
        <v>71</v>
      </c>
      <c r="G329">
        <v>40</v>
      </c>
      <c r="I329">
        <v>120</v>
      </c>
      <c r="J329">
        <v>250</v>
      </c>
      <c r="K329">
        <v>0.98</v>
      </c>
      <c r="M329">
        <v>50</v>
      </c>
      <c r="N329">
        <v>120</v>
      </c>
      <c r="Q329" t="s">
        <v>74</v>
      </c>
    </row>
    <row r="330" spans="1:17">
      <c r="A330" t="str">
        <f>Hyperlink("https://www.diodes.com/part/view/G40C120CTW","G40C120CTW")</f>
        <v>G40C120CTW</v>
      </c>
      <c r="B330" t="str">
        <f>Hyperlink("https://www.diodes.com/assets/Datasheets/G40C120CTW.pdf","G40C120CTW Datasheet")</f>
        <v>G40C120CTW Datasheet</v>
      </c>
      <c r="D330" t="s">
        <v>24</v>
      </c>
      <c r="E330" t="s">
        <v>19</v>
      </c>
      <c r="F330" t="s">
        <v>71</v>
      </c>
      <c r="G330">
        <v>40</v>
      </c>
      <c r="I330">
        <v>120</v>
      </c>
      <c r="J330">
        <v>250</v>
      </c>
      <c r="K330">
        <v>0.98</v>
      </c>
      <c r="M330">
        <v>50</v>
      </c>
      <c r="N330">
        <v>120</v>
      </c>
      <c r="Q330" t="s">
        <v>73</v>
      </c>
    </row>
    <row r="331" spans="1:17">
      <c r="A331" t="str">
        <f>Hyperlink("https://www.diodes.com/part/view/G40E100CF5","G40E100CF5")</f>
        <v>G40E100CF5</v>
      </c>
      <c r="B331" t="str">
        <f>Hyperlink("https://www.diodes.com/assets/Datasheets/G40E100CF5.pdf","G40E100CF5 Datasheet")</f>
        <v>G40E100CF5 Datasheet</v>
      </c>
      <c r="D331" t="s">
        <v>24</v>
      </c>
      <c r="E331" t="s">
        <v>19</v>
      </c>
      <c r="F331" t="s">
        <v>71</v>
      </c>
      <c r="G331">
        <v>40</v>
      </c>
      <c r="I331">
        <v>100</v>
      </c>
      <c r="J331">
        <v>300</v>
      </c>
      <c r="K331">
        <v>0.71</v>
      </c>
      <c r="M331">
        <v>100</v>
      </c>
      <c r="N331">
        <v>100</v>
      </c>
      <c r="Q331" t="s">
        <v>77</v>
      </c>
    </row>
    <row r="332" spans="1:17">
      <c r="A332" t="str">
        <f>Hyperlink("https://www.diodes.com/part/view/G40E100CTFW","G40E100CTFW")</f>
        <v>G40E100CTFW</v>
      </c>
      <c r="B332" t="str">
        <f>Hyperlink("https://www.diodes.com/assets/Datasheets/G40E100CTFW.pdf","G40E100CTFW Datasheet")</f>
        <v>G40E100CTFW Datasheet</v>
      </c>
      <c r="D332" t="s">
        <v>24</v>
      </c>
      <c r="E332" t="s">
        <v>19</v>
      </c>
      <c r="F332" t="s">
        <v>71</v>
      </c>
      <c r="G332">
        <v>40</v>
      </c>
      <c r="I332">
        <v>100</v>
      </c>
      <c r="J332">
        <v>300</v>
      </c>
      <c r="K332">
        <v>0.71</v>
      </c>
      <c r="M332">
        <v>100</v>
      </c>
      <c r="N332">
        <v>100</v>
      </c>
      <c r="Q332" t="s">
        <v>72</v>
      </c>
    </row>
    <row r="333" spans="1:17">
      <c r="A333" t="str">
        <f>Hyperlink("https://www.diodes.com/part/view/G40E100CTSW","G40E100CTSW")</f>
        <v>G40E100CTSW</v>
      </c>
      <c r="B333" t="str">
        <f>Hyperlink("https://www.diodes.com/assets/Datasheets/G40E100CTSW.pdf","G40E100CTSW Datasheet")</f>
        <v>G40E100CTSW Datasheet</v>
      </c>
      <c r="C333" t="s">
        <v>48</v>
      </c>
      <c r="D333" t="s">
        <v>24</v>
      </c>
      <c r="E333" t="s">
        <v>19</v>
      </c>
      <c r="F333" t="s">
        <v>71</v>
      </c>
      <c r="G333">
        <v>40</v>
      </c>
      <c r="I333">
        <v>100</v>
      </c>
      <c r="J333">
        <v>300</v>
      </c>
      <c r="K333">
        <v>0.71</v>
      </c>
      <c r="M333">
        <v>100</v>
      </c>
      <c r="N333">
        <v>100</v>
      </c>
      <c r="Q333" t="s">
        <v>74</v>
      </c>
    </row>
    <row r="334" spans="1:17">
      <c r="A334" t="str">
        <f>Hyperlink("https://www.diodes.com/part/view/G40E100CTW","G40E100CTW")</f>
        <v>G40E100CTW</v>
      </c>
      <c r="B334" t="str">
        <f>Hyperlink("https://www.diodes.com/assets/Datasheets/G40E100CTW.pdf","G40E100CTW Datasheet")</f>
        <v>G40E100CTW Datasheet</v>
      </c>
      <c r="D334" t="s">
        <v>24</v>
      </c>
      <c r="E334" t="s">
        <v>19</v>
      </c>
      <c r="F334" t="s">
        <v>71</v>
      </c>
      <c r="G334">
        <v>40</v>
      </c>
      <c r="I334">
        <v>100</v>
      </c>
      <c r="J334">
        <v>300</v>
      </c>
      <c r="K334">
        <v>0.71</v>
      </c>
      <c r="M334">
        <v>100</v>
      </c>
      <c r="N334">
        <v>100</v>
      </c>
      <c r="Q334" t="s">
        <v>73</v>
      </c>
    </row>
    <row r="335" spans="1:17">
      <c r="A335" t="str">
        <f>Hyperlink("https://www.diodes.com/part/view/G40E120CTFW","G40E120CTFW")</f>
        <v>G40E120CTFW</v>
      </c>
      <c r="B335" t="str">
        <f>Hyperlink("https://www.diodes.com/assets/Datasheets/G40E120CTFW.pdf","G40E120CTFW Datasheet")</f>
        <v>G40E120CTFW Datasheet</v>
      </c>
      <c r="D335" t="s">
        <v>24</v>
      </c>
      <c r="E335" t="s">
        <v>19</v>
      </c>
      <c r="F335" t="s">
        <v>71</v>
      </c>
      <c r="G335">
        <v>40</v>
      </c>
      <c r="I335">
        <v>120</v>
      </c>
      <c r="J335">
        <v>300</v>
      </c>
      <c r="K335">
        <v>0.82</v>
      </c>
      <c r="M335">
        <v>60</v>
      </c>
      <c r="N335">
        <v>120</v>
      </c>
      <c r="Q335" t="s">
        <v>72</v>
      </c>
    </row>
    <row r="336" spans="1:17">
      <c r="A336" t="str">
        <f>Hyperlink("https://www.diodes.com/part/view/G40E120CTSW","G40E120CTSW")</f>
        <v>G40E120CTSW</v>
      </c>
      <c r="B336" t="str">
        <f>Hyperlink("https://www.diodes.com/assets/Datasheets/G40E120CTSW.pdf","G40E120CTSW Datasheet")</f>
        <v>G40E120CTSW Datasheet</v>
      </c>
      <c r="D336" t="s">
        <v>24</v>
      </c>
      <c r="E336" t="s">
        <v>19</v>
      </c>
      <c r="F336" t="s">
        <v>71</v>
      </c>
      <c r="G336">
        <v>40</v>
      </c>
      <c r="I336">
        <v>120</v>
      </c>
      <c r="J336">
        <v>300</v>
      </c>
      <c r="K336">
        <v>0.82</v>
      </c>
      <c r="M336">
        <v>60</v>
      </c>
      <c r="N336">
        <v>120</v>
      </c>
      <c r="Q336" t="s">
        <v>74</v>
      </c>
    </row>
    <row r="337" spans="1:17">
      <c r="A337" t="str">
        <f>Hyperlink("https://www.diodes.com/part/view/G40E120CTW","G40E120CTW")</f>
        <v>G40E120CTW</v>
      </c>
      <c r="B337" t="str">
        <f>Hyperlink("https://www.diodes.com/assets/Datasheets/G40E120CTW.pdf","G40E120CTW Datasheet")</f>
        <v>G40E120CTW Datasheet</v>
      </c>
      <c r="D337" t="s">
        <v>24</v>
      </c>
      <c r="E337" t="s">
        <v>19</v>
      </c>
      <c r="F337" t="s">
        <v>71</v>
      </c>
      <c r="G337">
        <v>40</v>
      </c>
      <c r="I337">
        <v>120</v>
      </c>
      <c r="J337">
        <v>300</v>
      </c>
      <c r="K337">
        <v>0.82</v>
      </c>
      <c r="M337">
        <v>60</v>
      </c>
      <c r="N337">
        <v>120</v>
      </c>
      <c r="Q337" t="s">
        <v>73</v>
      </c>
    </row>
    <row r="338" spans="1:17">
      <c r="A338" t="str">
        <f>Hyperlink("https://www.diodes.com/part/view/G40H100CTFW","G40H100CTFW")</f>
        <v>G40H100CTFW</v>
      </c>
      <c r="B338" t="str">
        <f>Hyperlink("https://www.diodes.com/assets/Datasheets/G40H100CTFW.pdf","G40H100CTFW Datasheet")</f>
        <v>G40H100CTFW Datasheet</v>
      </c>
      <c r="C338" t="s">
        <v>48</v>
      </c>
      <c r="D338" t="s">
        <v>24</v>
      </c>
      <c r="E338" t="s">
        <v>19</v>
      </c>
      <c r="F338" t="s">
        <v>71</v>
      </c>
      <c r="G338">
        <v>40</v>
      </c>
      <c r="I338">
        <v>100</v>
      </c>
      <c r="J338">
        <v>250</v>
      </c>
      <c r="K338">
        <v>0.79</v>
      </c>
      <c r="M338">
        <v>10</v>
      </c>
      <c r="N338">
        <v>100</v>
      </c>
      <c r="Q338" t="s">
        <v>76</v>
      </c>
    </row>
    <row r="339" spans="1:17">
      <c r="A339" t="str">
        <f>Hyperlink("https://www.diodes.com/part/view/G40H100CTW","G40H100CTW")</f>
        <v>G40H100CTW</v>
      </c>
      <c r="B339" t="str">
        <f>Hyperlink("https://www.diodes.com/assets/Datasheets/G40H100CTW.pdf","G40H100CTW Datasheet")</f>
        <v>G40H100CTW Datasheet</v>
      </c>
      <c r="D339" t="s">
        <v>24</v>
      </c>
      <c r="E339" t="s">
        <v>19</v>
      </c>
      <c r="F339" t="s">
        <v>71</v>
      </c>
      <c r="G339">
        <v>40</v>
      </c>
      <c r="I339">
        <v>100</v>
      </c>
      <c r="J339">
        <v>250</v>
      </c>
      <c r="K339">
        <v>0.79</v>
      </c>
      <c r="M339">
        <v>10</v>
      </c>
      <c r="N339">
        <v>100</v>
      </c>
      <c r="Q339" t="s">
        <v>73</v>
      </c>
    </row>
    <row r="340" spans="1:17">
      <c r="A340" t="str">
        <f>Hyperlink("https://www.diodes.com/part/view/G545B","G545B")</f>
        <v>G545B</v>
      </c>
      <c r="B340" t="str">
        <f>Hyperlink("https://www.diodes.com/assets/Datasheets/G545B.pdf","G545B Datasheet")</f>
        <v>G545B Datasheet</v>
      </c>
      <c r="D340" t="s">
        <v>24</v>
      </c>
      <c r="E340" t="s">
        <v>19</v>
      </c>
      <c r="F340" t="s">
        <v>20</v>
      </c>
      <c r="G340">
        <v>5</v>
      </c>
      <c r="I340">
        <v>45</v>
      </c>
      <c r="J340">
        <v>125</v>
      </c>
      <c r="K340">
        <v>0.51</v>
      </c>
      <c r="M340">
        <v>300</v>
      </c>
      <c r="N340">
        <v>45</v>
      </c>
      <c r="Q340" t="s">
        <v>34</v>
      </c>
    </row>
    <row r="341" spans="1:17">
      <c r="A341" t="str">
        <f>Hyperlink("https://www.diodes.com/part/view/G545C","G545C")</f>
        <v>G545C</v>
      </c>
      <c r="B341" t="str">
        <f>Hyperlink("https://www.diodes.com/assets/Datasheets/G545C.pdf","G545C Datasheet")</f>
        <v>G545C Datasheet</v>
      </c>
      <c r="D341" t="s">
        <v>24</v>
      </c>
      <c r="E341" t="s">
        <v>19</v>
      </c>
      <c r="F341" t="s">
        <v>20</v>
      </c>
      <c r="G341">
        <v>5</v>
      </c>
      <c r="I341">
        <v>45</v>
      </c>
      <c r="J341">
        <v>125</v>
      </c>
      <c r="K341">
        <v>0.51</v>
      </c>
      <c r="M341">
        <v>300</v>
      </c>
      <c r="N341">
        <v>45</v>
      </c>
      <c r="Q341" t="s">
        <v>51</v>
      </c>
    </row>
    <row r="342" spans="1:17">
      <c r="A342" t="str">
        <f>Hyperlink("https://www.diodes.com/part/view/G5E100B","G5E100B")</f>
        <v>G5E100B</v>
      </c>
      <c r="B342" t="str">
        <f>Hyperlink("https://www.diodes.com/assets/Datasheets/G5E100B.pdf","G5E100B Datasheet")</f>
        <v>G5E100B Datasheet</v>
      </c>
      <c r="D342" t="s">
        <v>24</v>
      </c>
      <c r="E342" t="s">
        <v>19</v>
      </c>
      <c r="F342" t="s">
        <v>20</v>
      </c>
      <c r="G342">
        <v>5</v>
      </c>
      <c r="I342">
        <v>100</v>
      </c>
      <c r="J342">
        <v>80</v>
      </c>
      <c r="K342">
        <v>0.66</v>
      </c>
      <c r="M342">
        <v>50</v>
      </c>
      <c r="N342">
        <v>100</v>
      </c>
      <c r="Q342" t="s">
        <v>34</v>
      </c>
    </row>
    <row r="343" spans="1:17">
      <c r="A343" t="str">
        <f>Hyperlink("https://www.diodes.com/part/view/G5E100DW","G5E100DW")</f>
        <v>G5E100DW</v>
      </c>
      <c r="B343" t="str">
        <f>Hyperlink("https://www.diodes.com/assets/Datasheets/G5E100DW.pdf","G5E100DW Datasheet")</f>
        <v>G5E100DW Datasheet</v>
      </c>
      <c r="C343" t="s">
        <v>78</v>
      </c>
      <c r="D343" t="s">
        <v>24</v>
      </c>
      <c r="E343" t="s">
        <v>19</v>
      </c>
      <c r="F343" t="s">
        <v>20</v>
      </c>
      <c r="G343">
        <v>5</v>
      </c>
      <c r="I343">
        <v>100</v>
      </c>
      <c r="J343">
        <v>150</v>
      </c>
      <c r="K343">
        <v>0.68</v>
      </c>
      <c r="M343">
        <v>30</v>
      </c>
      <c r="N343">
        <v>100</v>
      </c>
      <c r="Q343" t="s">
        <v>62</v>
      </c>
    </row>
    <row r="344" spans="1:17">
      <c r="A344" t="str">
        <f>Hyperlink("https://www.diodes.com/part/view/MBR0580S1","MBR0580S1")</f>
        <v>MBR0580S1</v>
      </c>
      <c r="B344" t="str">
        <f>Hyperlink("https://www.diodes.com/assets/Datasheets/MBR0580S1.pdf","MBR0580S1 Datasheet")</f>
        <v>MBR0580S1 Datasheet</v>
      </c>
      <c r="D344" t="s">
        <v>18</v>
      </c>
      <c r="E344" t="s">
        <v>19</v>
      </c>
      <c r="F344" t="s">
        <v>20</v>
      </c>
      <c r="G344">
        <v>0.5</v>
      </c>
      <c r="H344" t="s">
        <v>22</v>
      </c>
      <c r="I344">
        <v>80</v>
      </c>
      <c r="J344">
        <v>14</v>
      </c>
      <c r="K344">
        <v>0.8</v>
      </c>
      <c r="L344">
        <v>0.5</v>
      </c>
      <c r="M344">
        <v>5</v>
      </c>
      <c r="N344">
        <v>80</v>
      </c>
      <c r="P344">
        <v>15</v>
      </c>
      <c r="Q344" t="s">
        <v>25</v>
      </c>
    </row>
    <row r="345" spans="1:17">
      <c r="A345" t="str">
        <f>Hyperlink("https://www.diodes.com/part/view/MBR10100C","MBR10100C")</f>
        <v>MBR10100C</v>
      </c>
      <c r="B345" t="str">
        <f>Hyperlink("https://www.diodes.com/assets/Datasheets/MBR10100C.pdf","MBR10100C Datasheet")</f>
        <v>MBR10100C Datasheet</v>
      </c>
      <c r="C345" t="s">
        <v>23</v>
      </c>
      <c r="D345" t="s">
        <v>24</v>
      </c>
      <c r="E345" t="s">
        <v>19</v>
      </c>
      <c r="F345" t="s">
        <v>71</v>
      </c>
      <c r="G345">
        <v>10</v>
      </c>
      <c r="H345" t="s">
        <v>22</v>
      </c>
      <c r="I345">
        <v>100</v>
      </c>
      <c r="J345">
        <v>100</v>
      </c>
      <c r="K345">
        <v>0.85</v>
      </c>
      <c r="L345">
        <v>5</v>
      </c>
      <c r="M345">
        <v>100</v>
      </c>
      <c r="N345">
        <v>100</v>
      </c>
      <c r="Q345" t="s">
        <v>79</v>
      </c>
    </row>
    <row r="346" spans="1:17">
      <c r="A346" t="str">
        <f>Hyperlink("https://www.diodes.com/part/view/MBR10100CT%28LS%29","MBR10100CT(LS)")</f>
        <v>MBR10100CT(LS)</v>
      </c>
      <c r="B346" t="str">
        <f>Hyperlink("https://www.diodes.com/assets/Datasheets/MBR10100CT_LS.pdf","MBR10100CT(LS) Datasheet")</f>
        <v>MBR10100CT(LS) Datasheet</v>
      </c>
      <c r="D346" t="s">
        <v>24</v>
      </c>
      <c r="E346" t="s">
        <v>19</v>
      </c>
      <c r="F346" t="s">
        <v>71</v>
      </c>
      <c r="G346">
        <v>10</v>
      </c>
      <c r="I346">
        <v>100</v>
      </c>
      <c r="J346">
        <v>120</v>
      </c>
      <c r="K346">
        <v>0.85</v>
      </c>
      <c r="M346">
        <v>10</v>
      </c>
      <c r="N346">
        <v>100</v>
      </c>
      <c r="Q346" t="s">
        <v>73</v>
      </c>
    </row>
    <row r="347" spans="1:17">
      <c r="A347" t="str">
        <f>Hyperlink("https://www.diodes.com/part/view/MBR10150C","MBR10150C")</f>
        <v>MBR10150C</v>
      </c>
      <c r="B347" t="str">
        <f>Hyperlink("https://www.diodes.com/assets/Datasheets/MBR10150C.pdf","MBR10150C Datasheet")</f>
        <v>MBR10150C Datasheet</v>
      </c>
      <c r="C347" t="s">
        <v>80</v>
      </c>
      <c r="D347" t="s">
        <v>18</v>
      </c>
      <c r="E347" t="s">
        <v>19</v>
      </c>
      <c r="F347" t="s">
        <v>71</v>
      </c>
      <c r="G347">
        <v>10</v>
      </c>
      <c r="H347" t="s">
        <v>22</v>
      </c>
      <c r="I347">
        <v>150</v>
      </c>
      <c r="J347">
        <v>100</v>
      </c>
      <c r="K347">
        <v>0.92</v>
      </c>
      <c r="L347">
        <v>5</v>
      </c>
      <c r="M347">
        <v>100</v>
      </c>
      <c r="N347">
        <v>150</v>
      </c>
      <c r="Q347" t="s">
        <v>81</v>
      </c>
    </row>
    <row r="348" spans="1:17">
      <c r="A348" t="str">
        <f>Hyperlink("https://www.diodes.com/part/view/MBR10150CT%28LS%29","MBR10150CT(LS)")</f>
        <v>MBR10150CT(LS)</v>
      </c>
      <c r="B348" t="str">
        <f>Hyperlink("https://www.diodes.com/assets/Datasheets/MBR10150CT_LS.pdf","MBR10150CT(LS) Datasheet")</f>
        <v>MBR10150CT(LS) Datasheet</v>
      </c>
      <c r="D348" t="s">
        <v>24</v>
      </c>
      <c r="E348" t="s">
        <v>19</v>
      </c>
      <c r="F348" t="s">
        <v>71</v>
      </c>
      <c r="G348">
        <v>10</v>
      </c>
      <c r="I348">
        <v>150</v>
      </c>
      <c r="J348">
        <v>120</v>
      </c>
      <c r="K348">
        <v>0.92</v>
      </c>
      <c r="M348">
        <v>8</v>
      </c>
      <c r="N348">
        <v>150</v>
      </c>
      <c r="Q348" t="s">
        <v>73</v>
      </c>
    </row>
    <row r="349" spans="1:17">
      <c r="A349" t="str">
        <f>Hyperlink("https://www.diodes.com/part/view/MBR10150CTW","MBR10150CTW")</f>
        <v>MBR10150CTW</v>
      </c>
      <c r="B349" t="str">
        <f>Hyperlink("https://www.diodes.com/assets/Datasheets/MBR10150CTW.pdf","MBR10150CTW Datasheet")</f>
        <v>MBR10150CTW Datasheet</v>
      </c>
      <c r="D349" t="s">
        <v>24</v>
      </c>
      <c r="E349" t="s">
        <v>19</v>
      </c>
      <c r="F349" t="s">
        <v>71</v>
      </c>
      <c r="G349">
        <v>10</v>
      </c>
      <c r="I349">
        <v>150</v>
      </c>
      <c r="J349">
        <v>180</v>
      </c>
      <c r="K349">
        <v>1</v>
      </c>
      <c r="M349">
        <v>8</v>
      </c>
      <c r="N349">
        <v>150</v>
      </c>
      <c r="Q349" t="s">
        <v>73</v>
      </c>
    </row>
    <row r="350" spans="1:17">
      <c r="A350" t="str">
        <f>Hyperlink("https://www.diodes.com/part/view/MBR10200C","MBR10200C")</f>
        <v>MBR10200C</v>
      </c>
      <c r="B350" t="str">
        <f>Hyperlink("https://www.diodes.com/assets/Datasheets/MBR10200C.pdf","MBR10200C Datasheet")</f>
        <v>MBR10200C Datasheet</v>
      </c>
      <c r="C350" t="s">
        <v>80</v>
      </c>
      <c r="D350" t="s">
        <v>18</v>
      </c>
      <c r="E350" t="s">
        <v>19</v>
      </c>
      <c r="F350" t="s">
        <v>71</v>
      </c>
      <c r="G350">
        <v>10</v>
      </c>
      <c r="H350" t="s">
        <v>22</v>
      </c>
      <c r="I350">
        <v>200</v>
      </c>
      <c r="J350">
        <v>100</v>
      </c>
      <c r="K350">
        <v>0.95</v>
      </c>
      <c r="L350">
        <v>5</v>
      </c>
      <c r="M350">
        <v>150</v>
      </c>
      <c r="N350">
        <v>200</v>
      </c>
      <c r="Q350" t="s">
        <v>81</v>
      </c>
    </row>
    <row r="351" spans="1:17">
      <c r="A351" t="str">
        <f>Hyperlink("https://www.diodes.com/part/view/MBR10200CT%28LS%29","MBR10200CT(LS)")</f>
        <v>MBR10200CT(LS)</v>
      </c>
      <c r="B351" t="str">
        <f>Hyperlink("https://www.diodes.com/assets/Datasheets/MBR10200CT_LS.pdf","MBR10200CT(LS) Datasheet")</f>
        <v>MBR10200CT(LS) Datasheet</v>
      </c>
      <c r="D351" t="s">
        <v>24</v>
      </c>
      <c r="E351" t="s">
        <v>19</v>
      </c>
      <c r="F351" t="s">
        <v>71</v>
      </c>
      <c r="G351">
        <v>10</v>
      </c>
      <c r="I351">
        <v>200</v>
      </c>
      <c r="J351">
        <v>120</v>
      </c>
      <c r="K351">
        <v>0.92</v>
      </c>
      <c r="M351">
        <v>8</v>
      </c>
      <c r="N351">
        <v>200</v>
      </c>
      <c r="Q351" t="s">
        <v>73</v>
      </c>
    </row>
    <row r="352" spans="1:17">
      <c r="A352" t="str">
        <f>Hyperlink("https://www.diodes.com/part/view/MBR10200CTW","MBR10200CTW")</f>
        <v>MBR10200CTW</v>
      </c>
      <c r="B352" t="str">
        <f>Hyperlink("https://www.diodes.com/assets/Datasheets/MBR10200CTW.pdf","MBR10200CTW Datasheet")</f>
        <v>MBR10200CTW Datasheet</v>
      </c>
      <c r="D352" t="s">
        <v>24</v>
      </c>
      <c r="E352" t="s">
        <v>19</v>
      </c>
      <c r="F352" t="s">
        <v>71</v>
      </c>
      <c r="G352">
        <v>10</v>
      </c>
      <c r="I352">
        <v>200</v>
      </c>
      <c r="J352">
        <v>120</v>
      </c>
      <c r="K352">
        <v>0.92</v>
      </c>
      <c r="M352">
        <v>8</v>
      </c>
      <c r="N352">
        <v>200</v>
      </c>
      <c r="Q352" t="s">
        <v>73</v>
      </c>
    </row>
    <row r="353" spans="1:17">
      <c r="A353" t="str">
        <f>Hyperlink("https://www.diodes.com/part/view/MBR1035","MBR1035")</f>
        <v>MBR1035</v>
      </c>
      <c r="B353" t="str">
        <f>Hyperlink("https://www.diodes.com/assets/Datasheets/ds23009.pdf","MBR1035 Datasheet")</f>
        <v>MBR1035 Datasheet</v>
      </c>
      <c r="C353" t="s">
        <v>23</v>
      </c>
      <c r="D353" t="s">
        <v>24</v>
      </c>
      <c r="E353" t="s">
        <v>19</v>
      </c>
      <c r="F353" t="s">
        <v>20</v>
      </c>
      <c r="G353">
        <v>10</v>
      </c>
      <c r="H353">
        <v>125</v>
      </c>
      <c r="I353">
        <v>35</v>
      </c>
      <c r="J353">
        <v>150</v>
      </c>
      <c r="K353">
        <v>0.84</v>
      </c>
      <c r="L353">
        <v>10</v>
      </c>
      <c r="M353">
        <v>100</v>
      </c>
      <c r="N353">
        <v>35</v>
      </c>
      <c r="P353">
        <v>400</v>
      </c>
      <c r="Q353" t="s">
        <v>82</v>
      </c>
    </row>
    <row r="354" spans="1:17">
      <c r="A354" t="str">
        <f>Hyperlink("https://www.diodes.com/part/view/MBR1040","MBR1040")</f>
        <v>MBR1040</v>
      </c>
      <c r="B354" t="str">
        <f>Hyperlink("https://www.diodes.com/assets/Datasheets/ds23009.pdf","MBR1040 Datasheet")</f>
        <v>MBR1040 Datasheet</v>
      </c>
      <c r="C354" t="s">
        <v>23</v>
      </c>
      <c r="D354" t="s">
        <v>24</v>
      </c>
      <c r="E354" t="s">
        <v>19</v>
      </c>
      <c r="F354" t="s">
        <v>20</v>
      </c>
      <c r="G354">
        <v>10</v>
      </c>
      <c r="H354">
        <v>125</v>
      </c>
      <c r="I354">
        <v>40</v>
      </c>
      <c r="J354">
        <v>150</v>
      </c>
      <c r="K354">
        <v>0.84</v>
      </c>
      <c r="L354">
        <v>10</v>
      </c>
      <c r="M354">
        <v>100</v>
      </c>
      <c r="N354">
        <v>40</v>
      </c>
      <c r="P354">
        <v>400</v>
      </c>
      <c r="Q354" t="s">
        <v>82</v>
      </c>
    </row>
    <row r="355" spans="1:17">
      <c r="A355" t="str">
        <f>Hyperlink("https://www.diodes.com/part/view/MBR1045","MBR1045")</f>
        <v>MBR1045</v>
      </c>
      <c r="B355" t="str">
        <f>Hyperlink("https://www.diodes.com/assets/Datasheets/ds23009.pdf","MBR1045 Datasheet")</f>
        <v>MBR1045 Datasheet</v>
      </c>
      <c r="C355" t="s">
        <v>23</v>
      </c>
      <c r="D355" t="s">
        <v>24</v>
      </c>
      <c r="E355" t="s">
        <v>19</v>
      </c>
      <c r="F355" t="s">
        <v>20</v>
      </c>
      <c r="G355">
        <v>10</v>
      </c>
      <c r="H355">
        <v>125</v>
      </c>
      <c r="I355">
        <v>45</v>
      </c>
      <c r="J355">
        <v>150</v>
      </c>
      <c r="K355">
        <v>0.84</v>
      </c>
      <c r="L355">
        <v>10</v>
      </c>
      <c r="M355">
        <v>100</v>
      </c>
      <c r="N355">
        <v>45</v>
      </c>
      <c r="P355">
        <v>400</v>
      </c>
      <c r="Q355" t="s">
        <v>82</v>
      </c>
    </row>
    <row r="356" spans="1:17">
      <c r="A356" t="str">
        <f>Hyperlink("https://www.diodes.com/part/view/MBR1045CT","MBR1045CT")</f>
        <v>MBR1045CT</v>
      </c>
      <c r="B356" t="str">
        <f>Hyperlink("https://www.diodes.com/assets/Datasheets/ds30027.pdf","MBR1045CT Datasheet")</f>
        <v>MBR1045CT Datasheet</v>
      </c>
      <c r="C356" t="s">
        <v>23</v>
      </c>
      <c r="D356" t="s">
        <v>24</v>
      </c>
      <c r="E356" t="s">
        <v>19</v>
      </c>
      <c r="F356" t="s">
        <v>71</v>
      </c>
      <c r="G356">
        <v>10</v>
      </c>
      <c r="H356">
        <v>105</v>
      </c>
      <c r="I356">
        <v>45</v>
      </c>
      <c r="J356">
        <v>100</v>
      </c>
      <c r="K356">
        <v>0.65</v>
      </c>
      <c r="L356">
        <v>5</v>
      </c>
      <c r="M356">
        <v>100</v>
      </c>
      <c r="N356">
        <v>45</v>
      </c>
      <c r="P356">
        <v>150</v>
      </c>
      <c r="Q356" t="s">
        <v>83</v>
      </c>
    </row>
    <row r="357" spans="1:17">
      <c r="A357" t="str">
        <f>Hyperlink("https://www.diodes.com/part/view/MBR1045CT%28LS%29","MBR1045CT(LS)")</f>
        <v>MBR1045CT(LS)</v>
      </c>
      <c r="B357" t="str">
        <f>Hyperlink("https://www.diodes.com/assets/Datasheets/MBR1045CT_LS.pdf","MBR1045CT(LS) Datasheet")</f>
        <v>MBR1045CT(LS) Datasheet</v>
      </c>
      <c r="D357" t="s">
        <v>24</v>
      </c>
      <c r="E357" t="s">
        <v>19</v>
      </c>
      <c r="F357" t="s">
        <v>71</v>
      </c>
      <c r="G357">
        <v>10</v>
      </c>
      <c r="I357">
        <v>45</v>
      </c>
      <c r="J357">
        <v>125</v>
      </c>
      <c r="K357">
        <v>0.7</v>
      </c>
      <c r="M357">
        <v>100</v>
      </c>
      <c r="N357">
        <v>45</v>
      </c>
      <c r="Q357" t="s">
        <v>73</v>
      </c>
    </row>
    <row r="358" spans="1:17">
      <c r="A358" t="str">
        <f>Hyperlink("https://www.diodes.com/part/view/MBR1050","MBR1050")</f>
        <v>MBR1050</v>
      </c>
      <c r="B358" t="str">
        <f>Hyperlink("https://www.diodes.com/assets/Datasheets/ds23009.pdf","MBR1050 Datasheet")</f>
        <v>MBR1050 Datasheet</v>
      </c>
      <c r="C358" t="s">
        <v>23</v>
      </c>
      <c r="D358" t="s">
        <v>24</v>
      </c>
      <c r="E358" t="s">
        <v>19</v>
      </c>
      <c r="F358" t="s">
        <v>20</v>
      </c>
      <c r="G358">
        <v>10</v>
      </c>
      <c r="H358">
        <v>125</v>
      </c>
      <c r="I358">
        <v>50</v>
      </c>
      <c r="J358">
        <v>150</v>
      </c>
      <c r="K358">
        <v>0.95</v>
      </c>
      <c r="L358">
        <v>10</v>
      </c>
      <c r="M358">
        <v>100</v>
      </c>
      <c r="N358">
        <v>50</v>
      </c>
      <c r="P358">
        <v>400</v>
      </c>
      <c r="Q358" t="s">
        <v>82</v>
      </c>
    </row>
    <row r="359" spans="1:17">
      <c r="A359" t="str">
        <f>Hyperlink("https://www.diodes.com/part/view/MBR1060","MBR1060")</f>
        <v>MBR1060</v>
      </c>
      <c r="B359" t="str">
        <f>Hyperlink("https://www.diodes.com/assets/Datasheets/ds23009.pdf","MBR1060 Datasheet")</f>
        <v>MBR1060 Datasheet</v>
      </c>
      <c r="C359" t="s">
        <v>23</v>
      </c>
      <c r="D359" t="s">
        <v>24</v>
      </c>
      <c r="E359" t="s">
        <v>19</v>
      </c>
      <c r="F359" t="s">
        <v>20</v>
      </c>
      <c r="G359">
        <v>10</v>
      </c>
      <c r="H359">
        <v>125</v>
      </c>
      <c r="I359">
        <v>60</v>
      </c>
      <c r="J359">
        <v>150</v>
      </c>
      <c r="K359">
        <v>0.95</v>
      </c>
      <c r="L359">
        <v>10</v>
      </c>
      <c r="M359">
        <v>100</v>
      </c>
      <c r="N359">
        <v>60</v>
      </c>
      <c r="P359">
        <v>400</v>
      </c>
      <c r="Q359" t="s">
        <v>82</v>
      </c>
    </row>
    <row r="360" spans="1:17">
      <c r="A360" t="str">
        <f>Hyperlink("https://www.diodes.com/part/view/MBR1530CT","MBR1530CT")</f>
        <v>MBR1530CT</v>
      </c>
      <c r="B360" t="str">
        <f>Hyperlink("https://www.diodes.com/assets/Datasheets/products_inactive_data/MBR1545CT-MBR1560CT.pdf","MBR1530CT Datasheet")</f>
        <v>MBR1530CT Datasheet</v>
      </c>
      <c r="C360" t="s">
        <v>23</v>
      </c>
      <c r="D360" t="s">
        <v>24</v>
      </c>
      <c r="E360" t="s">
        <v>19</v>
      </c>
      <c r="F360" t="s">
        <v>71</v>
      </c>
      <c r="G360">
        <v>15</v>
      </c>
      <c r="H360">
        <v>125</v>
      </c>
      <c r="I360">
        <v>30</v>
      </c>
      <c r="J360">
        <v>150</v>
      </c>
      <c r="K360">
        <v>0.84</v>
      </c>
      <c r="L360">
        <v>15</v>
      </c>
      <c r="M360">
        <v>100</v>
      </c>
      <c r="N360">
        <v>30</v>
      </c>
      <c r="P360">
        <v>300</v>
      </c>
      <c r="Q360" t="s">
        <v>83</v>
      </c>
    </row>
    <row r="361" spans="1:17">
      <c r="A361" t="str">
        <f>Hyperlink("https://www.diodes.com/part/view/MBR1535CT","MBR1535CT")</f>
        <v>MBR1535CT</v>
      </c>
      <c r="C361" t="s">
        <v>23</v>
      </c>
      <c r="D361" t="s">
        <v>24</v>
      </c>
      <c r="E361" t="s">
        <v>19</v>
      </c>
      <c r="F361" t="s">
        <v>71</v>
      </c>
      <c r="G361">
        <v>15</v>
      </c>
      <c r="H361">
        <v>125</v>
      </c>
      <c r="I361">
        <v>35</v>
      </c>
      <c r="J361">
        <v>150</v>
      </c>
      <c r="K361">
        <v>0.84</v>
      </c>
      <c r="L361">
        <v>15</v>
      </c>
      <c r="M361">
        <v>100</v>
      </c>
      <c r="N361">
        <v>35</v>
      </c>
      <c r="P361">
        <v>300</v>
      </c>
      <c r="Q361" t="s">
        <v>83</v>
      </c>
    </row>
    <row r="362" spans="1:17">
      <c r="A362" t="str">
        <f>Hyperlink("https://www.diodes.com/part/view/MBR1540CT","MBR1540CT")</f>
        <v>MBR1540CT</v>
      </c>
      <c r="C362" t="s">
        <v>23</v>
      </c>
      <c r="D362" t="s">
        <v>24</v>
      </c>
      <c r="E362" t="s">
        <v>19</v>
      </c>
      <c r="F362" t="s">
        <v>71</v>
      </c>
      <c r="G362">
        <v>15</v>
      </c>
      <c r="H362">
        <v>125</v>
      </c>
      <c r="I362">
        <v>40</v>
      </c>
      <c r="J362">
        <v>150</v>
      </c>
      <c r="K362">
        <v>0.84</v>
      </c>
      <c r="L362">
        <v>15</v>
      </c>
      <c r="M362">
        <v>100</v>
      </c>
      <c r="N362">
        <v>40</v>
      </c>
      <c r="Q362" t="s">
        <v>83</v>
      </c>
    </row>
    <row r="363" spans="1:17">
      <c r="A363" t="str">
        <f>Hyperlink("https://www.diodes.com/part/view/MBR1550CT","MBR1550CT")</f>
        <v>MBR1550CT</v>
      </c>
      <c r="B363" t="str">
        <f>Hyperlink("https://www.diodes.com/assets/Datasheets/ds23013.pdf","MBR1550CT Datasheet")</f>
        <v>MBR1550CT Datasheet</v>
      </c>
      <c r="C363" t="s">
        <v>23</v>
      </c>
      <c r="D363" t="s">
        <v>24</v>
      </c>
      <c r="E363" t="s">
        <v>19</v>
      </c>
      <c r="F363" t="s">
        <v>71</v>
      </c>
      <c r="G363">
        <v>15</v>
      </c>
      <c r="H363">
        <v>125</v>
      </c>
      <c r="I363">
        <v>50</v>
      </c>
      <c r="J363">
        <v>150</v>
      </c>
      <c r="K363">
        <v>0.9</v>
      </c>
      <c r="L363">
        <v>15</v>
      </c>
      <c r="M363">
        <v>1000</v>
      </c>
      <c r="N363">
        <v>50</v>
      </c>
      <c r="P363">
        <v>300</v>
      </c>
      <c r="Q363" t="s">
        <v>83</v>
      </c>
    </row>
    <row r="364" spans="1:17">
      <c r="A364" t="str">
        <f>Hyperlink("https://www.diodes.com/part/view/MBR1560CT","MBR1560CT")</f>
        <v>MBR1560CT</v>
      </c>
      <c r="B364" t="str">
        <f>Hyperlink("https://www.diodes.com/assets/Datasheets/ds23013.pdf","MBR1560CT Datasheet")</f>
        <v>MBR1560CT Datasheet</v>
      </c>
      <c r="C364" t="s">
        <v>23</v>
      </c>
      <c r="D364" t="s">
        <v>24</v>
      </c>
      <c r="E364" t="s">
        <v>19</v>
      </c>
      <c r="F364" t="s">
        <v>71</v>
      </c>
      <c r="G364">
        <v>15</v>
      </c>
      <c r="H364">
        <v>125</v>
      </c>
      <c r="I364">
        <v>60</v>
      </c>
      <c r="J364">
        <v>150</v>
      </c>
      <c r="K364">
        <v>0.9</v>
      </c>
      <c r="L364">
        <v>15</v>
      </c>
      <c r="M364">
        <v>1000</v>
      </c>
      <c r="N364">
        <v>60</v>
      </c>
      <c r="P364">
        <v>300</v>
      </c>
      <c r="Q364" t="s">
        <v>83</v>
      </c>
    </row>
    <row r="365" spans="1:17">
      <c r="A365" t="str">
        <f>Hyperlink("https://www.diodes.com/part/view/MBR180S1","MBR180S1")</f>
        <v>MBR180S1</v>
      </c>
      <c r="B365" t="str">
        <f>Hyperlink("https://www.diodes.com/assets/Datasheets/MBR180S1.pdf","MBR180S1 Datasheet")</f>
        <v>MBR180S1 Datasheet</v>
      </c>
      <c r="C365" t="s">
        <v>84</v>
      </c>
      <c r="D365" t="s">
        <v>18</v>
      </c>
      <c r="E365" t="s">
        <v>19</v>
      </c>
      <c r="F365" t="s">
        <v>20</v>
      </c>
      <c r="G365">
        <v>1</v>
      </c>
      <c r="H365" t="s">
        <v>22</v>
      </c>
      <c r="I365">
        <v>80</v>
      </c>
      <c r="J365">
        <v>24</v>
      </c>
      <c r="K365">
        <v>0.8</v>
      </c>
      <c r="L365">
        <v>1</v>
      </c>
      <c r="M365">
        <v>5</v>
      </c>
      <c r="N365">
        <v>80</v>
      </c>
      <c r="P365">
        <v>20</v>
      </c>
      <c r="Q365" t="s">
        <v>25</v>
      </c>
    </row>
    <row r="366" spans="1:17">
      <c r="A366" t="str">
        <f>Hyperlink("https://www.diodes.com/part/view/MBR20100C","MBR20100C")</f>
        <v>MBR20100C</v>
      </c>
      <c r="B366" t="str">
        <f>Hyperlink("https://www.diodes.com/assets/Datasheets/MBR20100C.pdf","MBR20100C Datasheet")</f>
        <v>MBR20100C Datasheet</v>
      </c>
      <c r="C366" t="s">
        <v>23</v>
      </c>
      <c r="D366" t="s">
        <v>24</v>
      </c>
      <c r="E366" t="s">
        <v>19</v>
      </c>
      <c r="F366" t="s">
        <v>71</v>
      </c>
      <c r="G366">
        <v>20</v>
      </c>
      <c r="H366">
        <v>118</v>
      </c>
      <c r="I366">
        <v>100</v>
      </c>
      <c r="J366">
        <v>150</v>
      </c>
      <c r="K366">
        <v>0.85</v>
      </c>
      <c r="L366">
        <v>20</v>
      </c>
      <c r="M366">
        <v>100</v>
      </c>
      <c r="N366">
        <v>100</v>
      </c>
      <c r="Q366" t="s">
        <v>81</v>
      </c>
    </row>
    <row r="367" spans="1:17">
      <c r="A367" t="str">
        <f>Hyperlink("https://www.diodes.com/part/view/MBR20100CT%28LS%29","MBR20100CT(LS)")</f>
        <v>MBR20100CT(LS)</v>
      </c>
      <c r="B367" t="str">
        <f>Hyperlink("https://www.diodes.com/assets/Datasheets/MBR20100CT-LS.pdf","MBR20100CT(LS) Datasheet")</f>
        <v>MBR20100CT(LS) Datasheet</v>
      </c>
      <c r="C367" t="s">
        <v>85</v>
      </c>
      <c r="D367" t="s">
        <v>24</v>
      </c>
      <c r="E367" t="s">
        <v>19</v>
      </c>
      <c r="F367" t="s">
        <v>71</v>
      </c>
      <c r="G367">
        <v>20</v>
      </c>
      <c r="I367">
        <v>100</v>
      </c>
      <c r="J367">
        <v>150</v>
      </c>
      <c r="K367">
        <v>0.95</v>
      </c>
      <c r="L367">
        <v>10</v>
      </c>
      <c r="M367">
        <v>10</v>
      </c>
      <c r="N367">
        <v>100</v>
      </c>
      <c r="Q367" t="s">
        <v>73</v>
      </c>
    </row>
    <row r="368" spans="1:17">
      <c r="A368" t="str">
        <f>Hyperlink("https://www.diodes.com/part/view/MBR20100CTW","MBR20100CTW")</f>
        <v>MBR20100CTW</v>
      </c>
      <c r="B368" t="str">
        <f>Hyperlink("https://www.diodes.com/assets/Datasheets/MBR20100CTW.pdf","MBR20100CTW Datasheet")</f>
        <v>MBR20100CTW Datasheet</v>
      </c>
      <c r="D368" t="s">
        <v>24</v>
      </c>
      <c r="E368" t="s">
        <v>19</v>
      </c>
      <c r="F368" t="s">
        <v>71</v>
      </c>
      <c r="G368">
        <v>20</v>
      </c>
      <c r="I368">
        <v>100</v>
      </c>
      <c r="J368">
        <v>150</v>
      </c>
      <c r="K368">
        <v>0.85</v>
      </c>
      <c r="M368">
        <v>10</v>
      </c>
      <c r="N368">
        <v>100</v>
      </c>
      <c r="Q368" t="s">
        <v>73</v>
      </c>
    </row>
    <row r="369" spans="1:17">
      <c r="A369" t="str">
        <f>Hyperlink("https://www.diodes.com/part/view/MBR20150CT%28LS%29","MBR20150CT(LS)")</f>
        <v>MBR20150CT(LS)</v>
      </c>
      <c r="B369" t="str">
        <f>Hyperlink("https://www.diodes.com/assets/Datasheets/MBR20150CT_LS.pdf","MBR20150CT(LS) Datasheet")</f>
        <v>MBR20150CT(LS) Datasheet</v>
      </c>
      <c r="D369" t="s">
        <v>24</v>
      </c>
      <c r="E369" t="s">
        <v>19</v>
      </c>
      <c r="F369" t="s">
        <v>71</v>
      </c>
      <c r="G369">
        <v>20</v>
      </c>
      <c r="I369">
        <v>150</v>
      </c>
      <c r="J369">
        <v>180</v>
      </c>
      <c r="K369">
        <v>1</v>
      </c>
      <c r="M369">
        <v>8</v>
      </c>
      <c r="N369">
        <v>150</v>
      </c>
      <c r="Q369" t="s">
        <v>73</v>
      </c>
    </row>
    <row r="370" spans="1:17">
      <c r="A370" t="str">
        <f>Hyperlink("https://www.diodes.com/part/view/MBR20150CTW","MBR20150CTW")</f>
        <v>MBR20150CTW</v>
      </c>
      <c r="B370" t="str">
        <f>Hyperlink("https://www.diodes.com/assets/Datasheets/MBR20150CTW.pdf","MBR20150CTW Datasheet")</f>
        <v>MBR20150CTW Datasheet</v>
      </c>
      <c r="D370" t="s">
        <v>24</v>
      </c>
      <c r="E370" t="s">
        <v>19</v>
      </c>
      <c r="F370" t="s">
        <v>71</v>
      </c>
      <c r="G370">
        <v>20</v>
      </c>
      <c r="I370">
        <v>150</v>
      </c>
      <c r="J370">
        <v>180</v>
      </c>
      <c r="K370">
        <v>1</v>
      </c>
      <c r="M370">
        <v>8</v>
      </c>
      <c r="N370">
        <v>150</v>
      </c>
      <c r="Q370" t="s">
        <v>73</v>
      </c>
    </row>
    <row r="371" spans="1:17">
      <c r="A371" t="str">
        <f>Hyperlink("https://www.diodes.com/part/view/MBR20150SC","MBR20150SC")</f>
        <v>MBR20150SC</v>
      </c>
      <c r="B371" t="str">
        <f>Hyperlink("https://www.diodes.com/assets/Datasheets/MBR20150SC.pdf","MBR20150SC Datasheet")</f>
        <v>MBR20150SC Datasheet</v>
      </c>
      <c r="C371" t="s">
        <v>80</v>
      </c>
      <c r="D371" t="s">
        <v>18</v>
      </c>
      <c r="E371" t="s">
        <v>19</v>
      </c>
      <c r="F371" t="s">
        <v>71</v>
      </c>
      <c r="G371">
        <v>20</v>
      </c>
      <c r="H371" t="s">
        <v>22</v>
      </c>
      <c r="I371">
        <v>150</v>
      </c>
      <c r="J371">
        <v>150</v>
      </c>
      <c r="K371">
        <v>0.9</v>
      </c>
      <c r="L371">
        <v>10</v>
      </c>
      <c r="M371">
        <v>50</v>
      </c>
      <c r="N371">
        <v>150</v>
      </c>
      <c r="Q371" t="s">
        <v>81</v>
      </c>
    </row>
    <row r="372" spans="1:17">
      <c r="A372" t="str">
        <f>Hyperlink("https://www.diodes.com/part/view/MBR20200C","MBR20200C")</f>
        <v>MBR20200C</v>
      </c>
      <c r="B372" t="str">
        <f>Hyperlink("https://www.diodes.com/assets/Datasheets/MBR20200C.pdf","MBR20200C Datasheet")</f>
        <v>MBR20200C Datasheet</v>
      </c>
      <c r="C372" t="s">
        <v>80</v>
      </c>
      <c r="D372" t="s">
        <v>18</v>
      </c>
      <c r="E372" t="s">
        <v>19</v>
      </c>
      <c r="F372" t="s">
        <v>71</v>
      </c>
      <c r="G372">
        <v>20</v>
      </c>
      <c r="H372" t="s">
        <v>22</v>
      </c>
      <c r="I372">
        <v>200</v>
      </c>
      <c r="J372">
        <v>150</v>
      </c>
      <c r="K372">
        <v>0.9</v>
      </c>
      <c r="L372">
        <v>10</v>
      </c>
      <c r="M372">
        <v>50</v>
      </c>
      <c r="N372">
        <v>200</v>
      </c>
      <c r="Q372" t="s">
        <v>81</v>
      </c>
    </row>
    <row r="373" spans="1:17">
      <c r="A373" t="str">
        <f>Hyperlink("https://www.diodes.com/part/view/MBR20200CT%28LS%29","MBR20200CT(LS)")</f>
        <v>MBR20200CT(LS)</v>
      </c>
      <c r="B373" t="str">
        <f>Hyperlink("https://www.diodes.com/assets/Datasheets/MBR20200CT_LS.pdf","MBR20200CT(LS) Datasheet")</f>
        <v>MBR20200CT(LS) Datasheet</v>
      </c>
      <c r="D373" t="s">
        <v>24</v>
      </c>
      <c r="E373" t="s">
        <v>19</v>
      </c>
      <c r="F373" t="s">
        <v>71</v>
      </c>
      <c r="G373">
        <v>20</v>
      </c>
      <c r="I373">
        <v>200</v>
      </c>
      <c r="J373">
        <v>180</v>
      </c>
      <c r="K373">
        <v>1</v>
      </c>
      <c r="M373">
        <v>8</v>
      </c>
      <c r="N373">
        <v>200</v>
      </c>
      <c r="Q373" t="s">
        <v>73</v>
      </c>
    </row>
    <row r="374" spans="1:17">
      <c r="A374" t="str">
        <f>Hyperlink("https://www.diodes.com/part/view/MBR20200CTW","MBR20200CTW")</f>
        <v>MBR20200CTW</v>
      </c>
      <c r="B374" t="str">
        <f>Hyperlink("https://www.diodes.com/assets/Datasheets/MBR20200CTW.pdf","MBR20200CTW Datasheet")</f>
        <v>MBR20200CTW Datasheet</v>
      </c>
      <c r="D374" t="s">
        <v>24</v>
      </c>
      <c r="E374" t="s">
        <v>19</v>
      </c>
      <c r="F374" t="s">
        <v>71</v>
      </c>
      <c r="G374">
        <v>20</v>
      </c>
      <c r="I374">
        <v>200</v>
      </c>
      <c r="J374">
        <v>180</v>
      </c>
      <c r="K374">
        <v>0.92</v>
      </c>
      <c r="M374">
        <v>8</v>
      </c>
      <c r="N374">
        <v>200</v>
      </c>
      <c r="Q374" t="s">
        <v>73</v>
      </c>
    </row>
    <row r="375" spans="1:17">
      <c r="A375" t="str">
        <f>Hyperlink("https://www.diodes.com/part/view/MBR2040CT","MBR2040CT")</f>
        <v>MBR2040CT</v>
      </c>
      <c r="C375" t="s">
        <v>23</v>
      </c>
      <c r="D375" t="s">
        <v>24</v>
      </c>
      <c r="E375" t="s">
        <v>19</v>
      </c>
      <c r="F375" t="s">
        <v>71</v>
      </c>
      <c r="G375">
        <v>20</v>
      </c>
      <c r="H375">
        <v>125</v>
      </c>
      <c r="I375">
        <v>40</v>
      </c>
      <c r="J375">
        <v>150</v>
      </c>
      <c r="K375">
        <v>0.64</v>
      </c>
      <c r="L375">
        <v>10</v>
      </c>
      <c r="M375">
        <v>100</v>
      </c>
      <c r="N375">
        <v>40</v>
      </c>
      <c r="Q375" t="s">
        <v>83</v>
      </c>
    </row>
    <row r="376" spans="1:17">
      <c r="A376" t="str">
        <f>Hyperlink("https://www.diodes.com/part/view/MBR2045C","MBR2045C")</f>
        <v>MBR2045C</v>
      </c>
      <c r="B376" t="str">
        <f>Hyperlink("https://www.diodes.com/assets/Datasheets/MBR2045C.pdf","MBR2045C Datasheet")</f>
        <v>MBR2045C Datasheet</v>
      </c>
      <c r="C376" t="s">
        <v>86</v>
      </c>
      <c r="D376" t="s">
        <v>18</v>
      </c>
      <c r="E376" t="s">
        <v>19</v>
      </c>
      <c r="F376" t="s">
        <v>71</v>
      </c>
      <c r="G376">
        <v>20</v>
      </c>
      <c r="H376" t="s">
        <v>22</v>
      </c>
      <c r="I376">
        <v>45</v>
      </c>
      <c r="J376">
        <v>150</v>
      </c>
      <c r="K376">
        <v>0.65</v>
      </c>
      <c r="L376">
        <v>10</v>
      </c>
      <c r="M376">
        <v>100</v>
      </c>
      <c r="N376">
        <v>45</v>
      </c>
      <c r="Q376" t="s">
        <v>81</v>
      </c>
    </row>
    <row r="377" spans="1:17">
      <c r="A377" t="str">
        <f>Hyperlink("https://www.diodes.com/part/view/MBR2045CTW","MBR2045CTW")</f>
        <v>MBR2045CTW</v>
      </c>
      <c r="B377" t="str">
        <f>Hyperlink("https://www.diodes.com/assets/Datasheets/MBR2045CTW.pdf","MBR2045CTW Datasheet")</f>
        <v>MBR2045CTW Datasheet</v>
      </c>
      <c r="D377" t="s">
        <v>24</v>
      </c>
      <c r="E377" t="s">
        <v>19</v>
      </c>
      <c r="F377" t="s">
        <v>71</v>
      </c>
      <c r="G377">
        <v>20</v>
      </c>
      <c r="I377">
        <v>45</v>
      </c>
      <c r="J377">
        <v>150</v>
      </c>
      <c r="K377">
        <v>0.65</v>
      </c>
      <c r="M377">
        <v>20</v>
      </c>
      <c r="N377">
        <v>45</v>
      </c>
      <c r="Q377" t="s">
        <v>73</v>
      </c>
    </row>
    <row r="378" spans="1:17">
      <c r="A378" t="str">
        <f>Hyperlink("https://www.diodes.com/part/view/MBR2060C","MBR2060C")</f>
        <v>MBR2060C</v>
      </c>
      <c r="B378" t="str">
        <f>Hyperlink("https://www.diodes.com/assets/Datasheets/MBR2060C.pdf","MBR2060C Datasheet")</f>
        <v>MBR2060C Datasheet</v>
      </c>
      <c r="C378" t="s">
        <v>80</v>
      </c>
      <c r="D378" t="s">
        <v>18</v>
      </c>
      <c r="E378" t="s">
        <v>19</v>
      </c>
      <c r="F378" t="s">
        <v>71</v>
      </c>
      <c r="G378">
        <v>20</v>
      </c>
      <c r="H378" t="s">
        <v>22</v>
      </c>
      <c r="I378">
        <v>60</v>
      </c>
      <c r="J378">
        <v>150</v>
      </c>
      <c r="K378">
        <v>0.85</v>
      </c>
      <c r="L378">
        <v>10</v>
      </c>
      <c r="M378">
        <v>150</v>
      </c>
      <c r="N378">
        <v>60</v>
      </c>
      <c r="Q378" t="s">
        <v>81</v>
      </c>
    </row>
    <row r="379" spans="1:17">
      <c r="A379" t="str">
        <f>Hyperlink("https://www.diodes.com/part/view/MBR20H100CT","MBR20H100CT")</f>
        <v>MBR20H100CT</v>
      </c>
      <c r="B379" t="str">
        <f>Hyperlink("https://www.diodes.com/assets/Datasheets/MBR20H100CT.pdf","MBR20H100CT Datasheet")</f>
        <v>MBR20H100CT Datasheet</v>
      </c>
      <c r="D379" t="s">
        <v>24</v>
      </c>
      <c r="E379" t="s">
        <v>19</v>
      </c>
      <c r="F379" t="s">
        <v>71</v>
      </c>
      <c r="G379">
        <v>20</v>
      </c>
      <c r="I379">
        <v>100</v>
      </c>
      <c r="J379">
        <v>250</v>
      </c>
      <c r="K379">
        <v>0.88</v>
      </c>
      <c r="M379">
        <v>5</v>
      </c>
      <c r="N379">
        <v>100</v>
      </c>
      <c r="Q379" t="s">
        <v>73</v>
      </c>
    </row>
    <row r="380" spans="1:17">
      <c r="A380" t="str">
        <f>Hyperlink("https://www.diodes.com/part/view/MBR230S1F","MBR230S1F")</f>
        <v>MBR230S1F</v>
      </c>
      <c r="B380" t="str">
        <f>Hyperlink("https://www.diodes.com/assets/Datasheets/MBR230S1F.pdf","MBR230S1F Datasheet")</f>
        <v>MBR230S1F Datasheet</v>
      </c>
      <c r="D380" t="s">
        <v>24</v>
      </c>
      <c r="E380" t="s">
        <v>19</v>
      </c>
      <c r="F380" t="s">
        <v>20</v>
      </c>
      <c r="G380">
        <v>2</v>
      </c>
      <c r="H380" t="s">
        <v>22</v>
      </c>
      <c r="I380">
        <v>30</v>
      </c>
      <c r="J380">
        <v>30</v>
      </c>
      <c r="K380">
        <v>0.42</v>
      </c>
      <c r="L380">
        <v>2</v>
      </c>
      <c r="M380">
        <v>1000</v>
      </c>
      <c r="N380">
        <v>30</v>
      </c>
      <c r="P380">
        <v>75</v>
      </c>
      <c r="Q380" t="s">
        <v>46</v>
      </c>
    </row>
    <row r="381" spans="1:17">
      <c r="A381" t="str">
        <f>Hyperlink("https://www.diodes.com/part/view/MBR30100C","MBR30100C")</f>
        <v>MBR30100C</v>
      </c>
      <c r="B381" t="str">
        <f>Hyperlink("https://www.diodes.com/assets/Datasheets/MBR30100C.pdf","MBR30100C Datasheet")</f>
        <v>MBR30100C Datasheet</v>
      </c>
      <c r="C381" t="s">
        <v>80</v>
      </c>
      <c r="D381" t="s">
        <v>18</v>
      </c>
      <c r="E381" t="s">
        <v>19</v>
      </c>
      <c r="F381" t="s">
        <v>71</v>
      </c>
      <c r="G381">
        <v>30</v>
      </c>
      <c r="H381" t="s">
        <v>22</v>
      </c>
      <c r="I381">
        <v>100</v>
      </c>
      <c r="J381">
        <v>200</v>
      </c>
      <c r="K381">
        <v>0.85</v>
      </c>
      <c r="L381">
        <v>15</v>
      </c>
      <c r="M381">
        <v>100</v>
      </c>
      <c r="N381">
        <v>100</v>
      </c>
      <c r="Q381" t="s">
        <v>81</v>
      </c>
    </row>
    <row r="382" spans="1:17">
      <c r="A382" t="str">
        <f>Hyperlink("https://www.diodes.com/part/view/MBR30100CT%28LS%29","MBR30100CT(LS)")</f>
        <v>MBR30100CT(LS)</v>
      </c>
      <c r="B382" t="str">
        <f>Hyperlink("https://www.diodes.com/assets/Datasheets/MBR30100CT_LS.pdf","MBR30100CT(LS) Datasheet")</f>
        <v>MBR30100CT(LS) Datasheet</v>
      </c>
      <c r="D382" t="s">
        <v>24</v>
      </c>
      <c r="E382" t="s">
        <v>19</v>
      </c>
      <c r="F382" t="s">
        <v>71</v>
      </c>
      <c r="G382">
        <v>30</v>
      </c>
      <c r="I382">
        <v>100</v>
      </c>
      <c r="J382">
        <v>250</v>
      </c>
      <c r="K382">
        <v>0.8</v>
      </c>
      <c r="M382">
        <v>100</v>
      </c>
      <c r="N382">
        <v>100</v>
      </c>
      <c r="Q382" t="s">
        <v>73</v>
      </c>
    </row>
    <row r="383" spans="1:17">
      <c r="A383" t="str">
        <f>Hyperlink("https://www.diodes.com/part/view/MBR30150CTW","MBR30150CTW")</f>
        <v>MBR30150CTW</v>
      </c>
      <c r="B383" t="str">
        <f>Hyperlink("https://www.diodes.com/assets/Datasheets/MBR30150CTW.pdf","MBR30150CTW Datasheet")</f>
        <v>MBR30150CTW Datasheet</v>
      </c>
      <c r="D383" t="s">
        <v>24</v>
      </c>
      <c r="E383" t="s">
        <v>19</v>
      </c>
      <c r="F383" t="s">
        <v>71</v>
      </c>
      <c r="G383">
        <v>30</v>
      </c>
      <c r="I383">
        <v>150</v>
      </c>
      <c r="J383">
        <v>180</v>
      </c>
      <c r="K383">
        <v>0.93</v>
      </c>
      <c r="M383">
        <v>70</v>
      </c>
      <c r="N383">
        <v>150</v>
      </c>
      <c r="Q383" t="s">
        <v>73</v>
      </c>
    </row>
    <row r="384" spans="1:17">
      <c r="A384" t="str">
        <f>Hyperlink("https://www.diodes.com/part/view/MBR3045CTW","MBR3045CTW")</f>
        <v>MBR3045CTW</v>
      </c>
      <c r="B384" t="str">
        <f>Hyperlink("https://www.diodes.com/assets/Datasheets/MBR3045CTW.pdf","MBR3045CTW Datasheet")</f>
        <v>MBR3045CTW Datasheet</v>
      </c>
      <c r="D384" t="s">
        <v>24</v>
      </c>
      <c r="E384" t="s">
        <v>19</v>
      </c>
      <c r="F384" t="s">
        <v>71</v>
      </c>
      <c r="G384">
        <v>30</v>
      </c>
      <c r="I384">
        <v>45</v>
      </c>
      <c r="J384">
        <v>200</v>
      </c>
      <c r="K384">
        <v>0.7</v>
      </c>
      <c r="M384">
        <v>20</v>
      </c>
      <c r="N384">
        <v>45</v>
      </c>
      <c r="Q384" t="s">
        <v>73</v>
      </c>
    </row>
    <row r="385" spans="1:17">
      <c r="A385" t="str">
        <f>Hyperlink("https://www.diodes.com/part/view/MBR30H100CT","MBR30H100CT")</f>
        <v>MBR30H100CT</v>
      </c>
      <c r="B385" t="str">
        <f>Hyperlink("https://www.diodes.com/assets/Datasheets/MBR30H100CT.pdf","MBR30H100CT Datasheet")</f>
        <v>MBR30H100CT Datasheet</v>
      </c>
      <c r="D385" t="s">
        <v>24</v>
      </c>
      <c r="E385" t="s">
        <v>19</v>
      </c>
      <c r="F385" t="s">
        <v>71</v>
      </c>
      <c r="G385">
        <v>30</v>
      </c>
      <c r="I385">
        <v>100</v>
      </c>
      <c r="J385">
        <v>250</v>
      </c>
      <c r="K385">
        <v>0.8</v>
      </c>
      <c r="M385">
        <v>5</v>
      </c>
      <c r="N385">
        <v>100</v>
      </c>
      <c r="Q385" t="s">
        <v>73</v>
      </c>
    </row>
    <row r="386" spans="1:17">
      <c r="A386" t="str">
        <f>Hyperlink("https://www.diodes.com/part/view/MBR5H150","MBR5H150")</f>
        <v>MBR5H150</v>
      </c>
      <c r="B386" t="str">
        <f>Hyperlink("https://www.diodes.com/assets/Datasheets/MBR5H150.pdf","MBR5H150 Datasheet")</f>
        <v>MBR5H150 Datasheet</v>
      </c>
      <c r="C386" t="s">
        <v>23</v>
      </c>
      <c r="D386" t="s">
        <v>18</v>
      </c>
      <c r="E386" t="s">
        <v>19</v>
      </c>
      <c r="F386" t="s">
        <v>20</v>
      </c>
      <c r="G386">
        <v>5</v>
      </c>
      <c r="H386" t="s">
        <v>22</v>
      </c>
      <c r="I386">
        <v>150</v>
      </c>
      <c r="J386">
        <v>125</v>
      </c>
      <c r="K386">
        <v>0.92</v>
      </c>
      <c r="L386">
        <v>5</v>
      </c>
      <c r="M386">
        <v>8</v>
      </c>
      <c r="N386">
        <v>150</v>
      </c>
      <c r="Q386" t="s">
        <v>21</v>
      </c>
    </row>
    <row r="387" spans="1:17">
      <c r="A387" t="str">
        <f>Hyperlink("https://www.diodes.com/part/view/MBR6035PT","MBR6035PT")</f>
        <v>MBR6035PT</v>
      </c>
      <c r="B387" t="str">
        <f>Hyperlink("https://www.diodes.com/assets/Datasheets/ds30053.pdf","MBR6035PT Datasheet")</f>
        <v>MBR6035PT Datasheet</v>
      </c>
      <c r="C387" t="s">
        <v>23</v>
      </c>
      <c r="D387" t="s">
        <v>18</v>
      </c>
      <c r="E387" t="s">
        <v>19</v>
      </c>
      <c r="F387" t="s">
        <v>71</v>
      </c>
      <c r="G387">
        <v>60</v>
      </c>
      <c r="H387">
        <v>125</v>
      </c>
      <c r="I387">
        <v>35</v>
      </c>
      <c r="J387">
        <v>500</v>
      </c>
      <c r="K387">
        <v>0.62</v>
      </c>
      <c r="L387">
        <v>30</v>
      </c>
      <c r="M387">
        <v>1000</v>
      </c>
      <c r="N387">
        <v>35</v>
      </c>
      <c r="P387">
        <v>650</v>
      </c>
      <c r="Q387" t="s">
        <v>87</v>
      </c>
    </row>
    <row r="388" spans="1:17">
      <c r="A388" t="str">
        <f>Hyperlink("https://www.diodes.com/part/view/MBR6045PT","MBR6045PT")</f>
        <v>MBR6045PT</v>
      </c>
      <c r="B388" t="str">
        <f>Hyperlink("https://www.diodes.com/assets/Datasheets/ds30053.pdf","MBR6045PT Datasheet")</f>
        <v>MBR6045PT Datasheet</v>
      </c>
      <c r="C388" t="s">
        <v>23</v>
      </c>
      <c r="D388" t="s">
        <v>18</v>
      </c>
      <c r="E388" t="s">
        <v>19</v>
      </c>
      <c r="F388" t="s">
        <v>71</v>
      </c>
      <c r="G388">
        <v>60</v>
      </c>
      <c r="H388">
        <v>125</v>
      </c>
      <c r="I388">
        <v>45</v>
      </c>
      <c r="J388">
        <v>500</v>
      </c>
      <c r="K388">
        <v>0.62</v>
      </c>
      <c r="L388">
        <v>30</v>
      </c>
      <c r="M388">
        <v>1000</v>
      </c>
      <c r="N388">
        <v>45</v>
      </c>
      <c r="P388">
        <v>650</v>
      </c>
      <c r="Q388" t="s">
        <v>87</v>
      </c>
    </row>
    <row r="389" spans="1:17">
      <c r="A389" t="str">
        <f>Hyperlink("https://www.diodes.com/part/view/MBRB10100CT","MBRB10100CT")</f>
        <v>MBRB10100CT</v>
      </c>
      <c r="B389" t="str">
        <f>Hyperlink("https://www.diodes.com/assets/Datasheets/MBRB10100CT.pdf","MBRB10100CT Datasheet")</f>
        <v>MBRB10100CT Datasheet</v>
      </c>
      <c r="D389" t="s">
        <v>24</v>
      </c>
      <c r="E389" t="s">
        <v>19</v>
      </c>
      <c r="F389" t="s">
        <v>71</v>
      </c>
      <c r="G389">
        <v>10</v>
      </c>
      <c r="H389" t="s">
        <v>22</v>
      </c>
      <c r="I389">
        <v>100</v>
      </c>
      <c r="J389">
        <v>110</v>
      </c>
      <c r="K389">
        <v>0.84</v>
      </c>
      <c r="L389">
        <v>5</v>
      </c>
      <c r="M389">
        <v>10</v>
      </c>
      <c r="N389">
        <v>100</v>
      </c>
      <c r="Q389" t="s">
        <v>88</v>
      </c>
    </row>
    <row r="390" spans="1:17">
      <c r="A390" t="str">
        <f>Hyperlink("https://www.diodes.com/part/view/MBRB10150CT","MBRB10150CT")</f>
        <v>MBRB10150CT</v>
      </c>
      <c r="B390" t="str">
        <f>Hyperlink("https://www.diodes.com/assets/Datasheets/MBRB10150CT.pdf","MBRB10150CT Datasheet")</f>
        <v>MBRB10150CT Datasheet</v>
      </c>
      <c r="D390" t="s">
        <v>24</v>
      </c>
      <c r="E390" t="s">
        <v>19</v>
      </c>
      <c r="F390" t="s">
        <v>71</v>
      </c>
      <c r="G390">
        <v>10</v>
      </c>
      <c r="H390" t="s">
        <v>22</v>
      </c>
      <c r="I390">
        <v>150</v>
      </c>
      <c r="J390">
        <v>100</v>
      </c>
      <c r="K390">
        <v>0.89</v>
      </c>
      <c r="L390">
        <v>5</v>
      </c>
      <c r="M390">
        <v>50</v>
      </c>
      <c r="N390">
        <v>150</v>
      </c>
      <c r="Q390" t="s">
        <v>88</v>
      </c>
    </row>
    <row r="391" spans="1:17">
      <c r="A391" t="str">
        <f>Hyperlink("https://www.diodes.com/part/view/MBRB10200CT","MBRB10200CT")</f>
        <v>MBRB10200CT</v>
      </c>
      <c r="B391" t="str">
        <f>Hyperlink("https://www.diodes.com/assets/Datasheets/MBRB10200CT.pdf","MBRB10200CT Datasheet")</f>
        <v>MBRB10200CT Datasheet</v>
      </c>
      <c r="D391" t="s">
        <v>24</v>
      </c>
      <c r="E391" t="s">
        <v>19</v>
      </c>
      <c r="F391" t="s">
        <v>71</v>
      </c>
      <c r="G391">
        <v>10</v>
      </c>
      <c r="H391" t="s">
        <v>22</v>
      </c>
      <c r="I391">
        <v>200</v>
      </c>
      <c r="J391">
        <v>110</v>
      </c>
      <c r="K391">
        <v>0.91</v>
      </c>
      <c r="L391">
        <v>5</v>
      </c>
      <c r="M391">
        <v>10</v>
      </c>
      <c r="N391">
        <v>200</v>
      </c>
      <c r="Q391" t="s">
        <v>88</v>
      </c>
    </row>
    <row r="392" spans="1:17">
      <c r="A392" t="str">
        <f>Hyperlink("https://www.diodes.com/part/view/MBRB1545CT","MBRB1545CT")</f>
        <v>MBRB1545CT</v>
      </c>
      <c r="C392" t="s">
        <v>23</v>
      </c>
      <c r="D392" t="s">
        <v>18</v>
      </c>
      <c r="E392" t="s">
        <v>19</v>
      </c>
      <c r="F392" t="s">
        <v>71</v>
      </c>
      <c r="G392">
        <v>15</v>
      </c>
      <c r="H392">
        <v>105</v>
      </c>
      <c r="I392">
        <v>45</v>
      </c>
      <c r="J392">
        <v>150</v>
      </c>
      <c r="K392">
        <v>0.7</v>
      </c>
      <c r="L392">
        <v>7.5</v>
      </c>
      <c r="M392">
        <v>100</v>
      </c>
      <c r="N392">
        <v>45</v>
      </c>
      <c r="P392">
        <v>250</v>
      </c>
      <c r="Q392" t="s">
        <v>88</v>
      </c>
    </row>
    <row r="393" spans="1:17">
      <c r="A393" t="str">
        <f>Hyperlink("https://www.diodes.com/part/view/MBRB20100CT","MBRB20100CT")</f>
        <v>MBRB20100CT</v>
      </c>
      <c r="B393" t="str">
        <f>Hyperlink("https://www.diodes.com/assets/Datasheets/MBRB20100CT.pdf","MBRB20100CT Datasheet")</f>
        <v>MBRB20100CT Datasheet</v>
      </c>
      <c r="D393" t="s">
        <v>24</v>
      </c>
      <c r="E393" t="s">
        <v>19</v>
      </c>
      <c r="F393" t="s">
        <v>71</v>
      </c>
      <c r="G393">
        <v>20</v>
      </c>
      <c r="H393" t="s">
        <v>22</v>
      </c>
      <c r="I393">
        <v>100</v>
      </c>
      <c r="J393">
        <v>150</v>
      </c>
      <c r="K393">
        <v>0.84</v>
      </c>
      <c r="L393">
        <v>10</v>
      </c>
      <c r="M393">
        <v>100</v>
      </c>
      <c r="N393">
        <v>100</v>
      </c>
      <c r="Q393" t="s">
        <v>88</v>
      </c>
    </row>
    <row r="394" spans="1:17">
      <c r="A394" t="str">
        <f>Hyperlink("https://www.diodes.com/part/view/MBRB20150CT","MBRB20150CT")</f>
        <v>MBRB20150CT</v>
      </c>
      <c r="B394" t="str">
        <f>Hyperlink("https://www.diodes.com/assets/Datasheets/MBRB20150CT.pdf","MBRB20150CT Datasheet")</f>
        <v>MBRB20150CT Datasheet</v>
      </c>
      <c r="D394" t="s">
        <v>24</v>
      </c>
      <c r="E394" t="s">
        <v>19</v>
      </c>
      <c r="F394" t="s">
        <v>71</v>
      </c>
      <c r="G394">
        <v>20</v>
      </c>
      <c r="H394" t="s">
        <v>22</v>
      </c>
      <c r="I394">
        <v>150</v>
      </c>
      <c r="J394">
        <v>170</v>
      </c>
      <c r="K394">
        <v>0.9</v>
      </c>
      <c r="L394">
        <v>10</v>
      </c>
      <c r="M394">
        <v>50</v>
      </c>
      <c r="N394">
        <v>150</v>
      </c>
      <c r="Q394" t="s">
        <v>88</v>
      </c>
    </row>
    <row r="395" spans="1:17">
      <c r="A395" t="str">
        <f>Hyperlink("https://www.diodes.com/part/view/MBRB20200CT","MBRB20200CT")</f>
        <v>MBRB20200CT</v>
      </c>
      <c r="B395" t="str">
        <f>Hyperlink("https://www.diodes.com/assets/Datasheets/MBRB20200CT.pdf","MBRB20200CT Datasheet")</f>
        <v>MBRB20200CT Datasheet</v>
      </c>
      <c r="D395" t="s">
        <v>24</v>
      </c>
      <c r="E395" t="s">
        <v>19</v>
      </c>
      <c r="F395" t="s">
        <v>71</v>
      </c>
      <c r="G395">
        <v>20</v>
      </c>
      <c r="H395" t="s">
        <v>22</v>
      </c>
      <c r="I395">
        <v>200</v>
      </c>
      <c r="J395">
        <v>170</v>
      </c>
      <c r="K395">
        <v>0.89</v>
      </c>
      <c r="L395">
        <v>10</v>
      </c>
      <c r="M395">
        <v>100</v>
      </c>
      <c r="N395">
        <v>200</v>
      </c>
      <c r="Q395" t="s">
        <v>88</v>
      </c>
    </row>
    <row r="396" spans="1:17">
      <c r="A396" t="str">
        <f>Hyperlink("https://www.diodes.com/part/view/MBRD10100CT","MBRD10100CT")</f>
        <v>MBRD10100CT</v>
      </c>
      <c r="B396" t="str">
        <f>Hyperlink("https://www.diodes.com/assets/Datasheets/MBRD10100CT.pdf","MBRD10100CT Datasheet")</f>
        <v>MBRD10100CT Datasheet</v>
      </c>
      <c r="D396" t="s">
        <v>24</v>
      </c>
      <c r="E396" t="s">
        <v>19</v>
      </c>
      <c r="F396" t="s">
        <v>71</v>
      </c>
      <c r="G396">
        <v>10</v>
      </c>
      <c r="H396" t="s">
        <v>22</v>
      </c>
      <c r="I396">
        <v>100</v>
      </c>
      <c r="J396">
        <v>110</v>
      </c>
      <c r="K396">
        <v>0.84</v>
      </c>
      <c r="L396">
        <v>5</v>
      </c>
      <c r="M396">
        <v>100</v>
      </c>
      <c r="N396">
        <v>100</v>
      </c>
      <c r="Q396" t="s">
        <v>89</v>
      </c>
    </row>
    <row r="397" spans="1:17">
      <c r="A397" t="str">
        <f>Hyperlink("https://www.diodes.com/part/view/MBRD10150CT","MBRD10150CT")</f>
        <v>MBRD10150CT</v>
      </c>
      <c r="B397" t="str">
        <f>Hyperlink("https://www.diodes.com/assets/Datasheets/MBRD10150CT.pdf","MBRD10150CT Datasheet")</f>
        <v>MBRD10150CT Datasheet</v>
      </c>
      <c r="D397" t="s">
        <v>24</v>
      </c>
      <c r="E397" t="s">
        <v>19</v>
      </c>
      <c r="F397" t="s">
        <v>71</v>
      </c>
      <c r="G397">
        <v>10</v>
      </c>
      <c r="H397" t="s">
        <v>22</v>
      </c>
      <c r="I397">
        <v>150</v>
      </c>
      <c r="J397">
        <v>100</v>
      </c>
      <c r="K397">
        <v>0.89</v>
      </c>
      <c r="L397">
        <v>5</v>
      </c>
      <c r="M397">
        <v>50</v>
      </c>
      <c r="N397">
        <v>150</v>
      </c>
      <c r="Q397" t="s">
        <v>89</v>
      </c>
    </row>
    <row r="398" spans="1:17">
      <c r="A398" t="str">
        <f>Hyperlink("https://www.diodes.com/part/view/MBRD10200CT","MBRD10200CT")</f>
        <v>MBRD10200CT</v>
      </c>
      <c r="B398" t="str">
        <f>Hyperlink("https://www.diodes.com/assets/Datasheets/MBRD10200CT.pdf","MBRD10200CT Datasheet")</f>
        <v>MBRD10200CT Datasheet</v>
      </c>
      <c r="D398" t="s">
        <v>24</v>
      </c>
      <c r="E398" t="s">
        <v>19</v>
      </c>
      <c r="F398" t="s">
        <v>71</v>
      </c>
      <c r="G398">
        <v>10</v>
      </c>
      <c r="H398" t="s">
        <v>22</v>
      </c>
      <c r="I398">
        <v>200</v>
      </c>
      <c r="J398">
        <v>110</v>
      </c>
      <c r="K398">
        <v>0.91</v>
      </c>
      <c r="L398">
        <v>5</v>
      </c>
      <c r="M398">
        <v>100</v>
      </c>
      <c r="N398">
        <v>200</v>
      </c>
      <c r="Q398" t="s">
        <v>89</v>
      </c>
    </row>
    <row r="399" spans="1:17">
      <c r="A399" t="str">
        <f>Hyperlink("https://www.diodes.com/part/view/MBRD20100CT","MBRD20100CT")</f>
        <v>MBRD20100CT</v>
      </c>
      <c r="B399" t="str">
        <f>Hyperlink("https://www.diodes.com/assets/Datasheets/MBRD20100CT.pdf","MBRD20100CT Datasheet")</f>
        <v>MBRD20100CT Datasheet</v>
      </c>
      <c r="D399" t="s">
        <v>24</v>
      </c>
      <c r="E399" t="s">
        <v>19</v>
      </c>
      <c r="F399" t="s">
        <v>71</v>
      </c>
      <c r="G399">
        <v>20</v>
      </c>
      <c r="H399" t="s">
        <v>22</v>
      </c>
      <c r="I399">
        <v>100</v>
      </c>
      <c r="J399">
        <v>150</v>
      </c>
      <c r="K399">
        <v>0.84</v>
      </c>
      <c r="L399">
        <v>10</v>
      </c>
      <c r="M399">
        <v>100</v>
      </c>
      <c r="N399">
        <v>100</v>
      </c>
      <c r="Q399" t="s">
        <v>89</v>
      </c>
    </row>
    <row r="400" spans="1:17">
      <c r="A400" t="str">
        <f>Hyperlink("https://www.diodes.com/part/view/MBRD20150CT","MBRD20150CT")</f>
        <v>MBRD20150CT</v>
      </c>
      <c r="B400" t="str">
        <f>Hyperlink("https://www.diodes.com/assets/Datasheets/MBRD20150CT.pdf","MBRD20150CT Datasheet")</f>
        <v>MBRD20150CT Datasheet</v>
      </c>
      <c r="D400" t="s">
        <v>24</v>
      </c>
      <c r="E400" t="s">
        <v>19</v>
      </c>
      <c r="F400" t="s">
        <v>71</v>
      </c>
      <c r="G400">
        <v>20</v>
      </c>
      <c r="H400" t="s">
        <v>22</v>
      </c>
      <c r="I400">
        <v>150</v>
      </c>
      <c r="J400">
        <v>170</v>
      </c>
      <c r="K400">
        <v>0.9</v>
      </c>
      <c r="L400">
        <v>10</v>
      </c>
      <c r="M400">
        <v>50</v>
      </c>
      <c r="N400">
        <v>150</v>
      </c>
      <c r="Q400" t="s">
        <v>89</v>
      </c>
    </row>
    <row r="401" spans="1:17">
      <c r="A401" t="str">
        <f>Hyperlink("https://www.diodes.com/part/view/MBRD20200CT","MBRD20200CT")</f>
        <v>MBRD20200CT</v>
      </c>
      <c r="B401" t="str">
        <f>Hyperlink("https://www.diodes.com/assets/Datasheets/MBRD20200CT.pdf","MBRD20200CT Datasheet")</f>
        <v>MBRD20200CT Datasheet</v>
      </c>
      <c r="D401" t="s">
        <v>18</v>
      </c>
      <c r="E401" t="s">
        <v>19</v>
      </c>
      <c r="F401" t="s">
        <v>71</v>
      </c>
      <c r="G401">
        <v>20</v>
      </c>
      <c r="H401" t="s">
        <v>22</v>
      </c>
      <c r="I401">
        <v>200</v>
      </c>
      <c r="J401">
        <v>150</v>
      </c>
      <c r="K401">
        <v>0.9</v>
      </c>
      <c r="L401">
        <v>10</v>
      </c>
      <c r="M401">
        <v>50</v>
      </c>
      <c r="N401">
        <v>200</v>
      </c>
      <c r="Q401" t="s">
        <v>89</v>
      </c>
    </row>
    <row r="402" spans="1:17">
      <c r="A402" t="str">
        <f>Hyperlink("https://www.diodes.com/part/view/MBRF10100CT%28LS%29","MBRF10100CT(LS)")</f>
        <v>MBRF10100CT(LS)</v>
      </c>
      <c r="B402" t="str">
        <f>Hyperlink("https://www.diodes.com/assets/Datasheets/MBRF10100CT_LS.pdf","MBRF10100CT(LS) Datasheet")</f>
        <v>MBRF10100CT(LS) Datasheet</v>
      </c>
      <c r="D402" t="s">
        <v>24</v>
      </c>
      <c r="E402" t="s">
        <v>19</v>
      </c>
      <c r="F402" t="s">
        <v>71</v>
      </c>
      <c r="G402">
        <v>10</v>
      </c>
      <c r="I402">
        <v>100</v>
      </c>
      <c r="J402">
        <v>120</v>
      </c>
      <c r="K402">
        <v>0.85</v>
      </c>
      <c r="M402">
        <v>10</v>
      </c>
      <c r="N402">
        <v>100</v>
      </c>
      <c r="Q402" t="s">
        <v>72</v>
      </c>
    </row>
    <row r="403" spans="1:17">
      <c r="A403" t="str">
        <f>Hyperlink("https://www.diodes.com/part/view/MBRF10100CTW","MBRF10100CTW")</f>
        <v>MBRF10100CTW</v>
      </c>
      <c r="B403" t="str">
        <f>Hyperlink("https://www.diodes.com/assets/Datasheets/MBRF10100CTW.pdf","MBRF10100CTW Datasheet")</f>
        <v>MBRF10100CTW Datasheet</v>
      </c>
      <c r="D403" t="s">
        <v>24</v>
      </c>
      <c r="E403" t="s">
        <v>19</v>
      </c>
      <c r="F403" t="s">
        <v>71</v>
      </c>
      <c r="G403">
        <v>10</v>
      </c>
      <c r="I403">
        <v>100</v>
      </c>
      <c r="J403">
        <v>150</v>
      </c>
      <c r="K403">
        <v>0.85</v>
      </c>
      <c r="M403">
        <v>10</v>
      </c>
      <c r="N403">
        <v>100</v>
      </c>
      <c r="Q403" t="s">
        <v>72</v>
      </c>
    </row>
    <row r="404" spans="1:17">
      <c r="A404" t="str">
        <f>Hyperlink("https://www.diodes.com/part/view/MBRF10150CT%28LS%29","MBRF10150CT(LS)")</f>
        <v>MBRF10150CT(LS)</v>
      </c>
      <c r="B404" t="str">
        <f>Hyperlink("https://www.diodes.com/assets/Datasheets/MBRF10150CT_LS.pdf","MBRF10150CT(LS) Datasheet")</f>
        <v>MBRF10150CT(LS) Datasheet</v>
      </c>
      <c r="C404" t="s">
        <v>85</v>
      </c>
      <c r="D404" t="s">
        <v>24</v>
      </c>
      <c r="E404" t="s">
        <v>19</v>
      </c>
      <c r="F404" t="s">
        <v>71</v>
      </c>
      <c r="G404">
        <v>10</v>
      </c>
      <c r="I404">
        <v>150</v>
      </c>
      <c r="J404">
        <v>120</v>
      </c>
      <c r="K404">
        <v>1</v>
      </c>
      <c r="M404">
        <v>8</v>
      </c>
      <c r="N404">
        <v>150</v>
      </c>
      <c r="Q404" t="s">
        <v>72</v>
      </c>
    </row>
    <row r="405" spans="1:17">
      <c r="A405" t="str">
        <f>Hyperlink("https://www.diodes.com/part/view/MBRF10200CT%28LS%29","MBRF10200CT(LS)")</f>
        <v>MBRF10200CT(LS)</v>
      </c>
      <c r="B405" t="str">
        <f>Hyperlink("https://www.diodes.com/assets/Datasheets/MBRF10200CT_LS.pdf","MBRF10200CT(LS) Datasheet")</f>
        <v>MBRF10200CT(LS) Datasheet</v>
      </c>
      <c r="C405" t="s">
        <v>85</v>
      </c>
      <c r="D405" t="s">
        <v>24</v>
      </c>
      <c r="E405" t="s">
        <v>19</v>
      </c>
      <c r="F405" t="s">
        <v>71</v>
      </c>
      <c r="G405">
        <v>10</v>
      </c>
      <c r="I405">
        <v>200</v>
      </c>
      <c r="J405">
        <v>120</v>
      </c>
      <c r="K405">
        <v>1</v>
      </c>
      <c r="M405">
        <v>8</v>
      </c>
      <c r="N405">
        <v>200</v>
      </c>
      <c r="Q405" t="s">
        <v>72</v>
      </c>
    </row>
    <row r="406" spans="1:17">
      <c r="A406" t="str">
        <f>Hyperlink("https://www.diodes.com/part/view/MBRF10200W","MBRF10200W")</f>
        <v>MBRF10200W</v>
      </c>
      <c r="B406" t="str">
        <f>Hyperlink("https://www.diodes.com/assets/Datasheets/MBRF10200W.pdf","MBRF10200W Datasheet")</f>
        <v>MBRF10200W Datasheet</v>
      </c>
      <c r="D406" t="s">
        <v>24</v>
      </c>
      <c r="E406" t="s">
        <v>19</v>
      </c>
      <c r="F406" t="s">
        <v>20</v>
      </c>
      <c r="G406">
        <v>10</v>
      </c>
      <c r="I406">
        <v>200</v>
      </c>
      <c r="J406">
        <v>180</v>
      </c>
      <c r="K406">
        <v>0.92</v>
      </c>
      <c r="M406">
        <v>8</v>
      </c>
      <c r="N406">
        <v>200</v>
      </c>
      <c r="Q406" t="s">
        <v>90</v>
      </c>
    </row>
    <row r="407" spans="1:17">
      <c r="A407" t="str">
        <f>Hyperlink("https://www.diodes.com/part/view/MBRF1045CT%28LS%29","MBRF1045CT(LS)")</f>
        <v>MBRF1045CT(LS)</v>
      </c>
      <c r="B407" t="str">
        <f>Hyperlink("https://www.diodes.com/assets/Datasheets/MBRF1045CT_LS.pdf","MBRF1045CT(LS) Datasheet")</f>
        <v>MBRF1045CT(LS) Datasheet</v>
      </c>
      <c r="D407" t="s">
        <v>24</v>
      </c>
      <c r="E407" t="s">
        <v>19</v>
      </c>
      <c r="F407" t="s">
        <v>71</v>
      </c>
      <c r="G407">
        <v>10</v>
      </c>
      <c r="I407">
        <v>45</v>
      </c>
      <c r="J407">
        <v>125</v>
      </c>
      <c r="K407">
        <v>0.7</v>
      </c>
      <c r="M407">
        <v>100</v>
      </c>
      <c r="N407">
        <v>45</v>
      </c>
      <c r="Q407" t="s">
        <v>72</v>
      </c>
    </row>
    <row r="408" spans="1:17">
      <c r="A408" t="str">
        <f>Hyperlink("https://www.diodes.com/part/view/MBRF20100CT%28LS%29","MBRF20100CT(LS)")</f>
        <v>MBRF20100CT(LS)</v>
      </c>
      <c r="B408" t="str">
        <f>Hyperlink("https://www.diodes.com/assets/Datasheets/MBRF20100CT_LS.pdf","MBRF20100CT(LS) Datasheet")</f>
        <v>MBRF20100CT(LS) Datasheet</v>
      </c>
      <c r="D408" t="s">
        <v>24</v>
      </c>
      <c r="E408" t="s">
        <v>19</v>
      </c>
      <c r="F408" t="s">
        <v>71</v>
      </c>
      <c r="G408">
        <v>20</v>
      </c>
      <c r="I408">
        <v>100</v>
      </c>
      <c r="J408">
        <v>150</v>
      </c>
      <c r="K408">
        <v>0.95</v>
      </c>
      <c r="M408">
        <v>10</v>
      </c>
      <c r="N408">
        <v>100</v>
      </c>
      <c r="Q408" t="s">
        <v>72</v>
      </c>
    </row>
    <row r="409" spans="1:17">
      <c r="A409" t="str">
        <f>Hyperlink("https://www.diodes.com/part/view/MBRF20100CTW","MBRF20100CTW")</f>
        <v>MBRF20100CTW</v>
      </c>
      <c r="B409" t="str">
        <f>Hyperlink("https://www.diodes.com/assets/Datasheets/MBRF20100CTW.pdf","MBRF20100CTW Datasheet")</f>
        <v>MBRF20100CTW Datasheet</v>
      </c>
      <c r="D409" t="s">
        <v>24</v>
      </c>
      <c r="E409" t="s">
        <v>19</v>
      </c>
      <c r="F409" t="s">
        <v>71</v>
      </c>
      <c r="G409">
        <v>20</v>
      </c>
      <c r="I409">
        <v>100</v>
      </c>
      <c r="J409">
        <v>150</v>
      </c>
      <c r="K409">
        <v>0.85</v>
      </c>
      <c r="M409">
        <v>10</v>
      </c>
      <c r="N409">
        <v>100</v>
      </c>
      <c r="Q409" t="s">
        <v>72</v>
      </c>
    </row>
    <row r="410" spans="1:17">
      <c r="A410" t="str">
        <f>Hyperlink("https://www.diodes.com/part/view/MBRF20150CT%28LS%29","MBRF20150CT(LS)")</f>
        <v>MBRF20150CT(LS)</v>
      </c>
      <c r="B410" t="str">
        <f>Hyperlink("https://www.diodes.com/assets/Datasheets/MBRF20150CT_LS.pdf","MBRF20150CT(LS) Datasheet")</f>
        <v>MBRF20150CT(LS) Datasheet</v>
      </c>
      <c r="D410" t="s">
        <v>24</v>
      </c>
      <c r="E410" t="s">
        <v>19</v>
      </c>
      <c r="F410" t="s">
        <v>71</v>
      </c>
      <c r="G410">
        <v>20</v>
      </c>
      <c r="I410">
        <v>150</v>
      </c>
      <c r="J410">
        <v>180</v>
      </c>
      <c r="K410">
        <v>1</v>
      </c>
      <c r="M410">
        <v>8</v>
      </c>
      <c r="N410">
        <v>150</v>
      </c>
      <c r="Q410" t="s">
        <v>72</v>
      </c>
    </row>
    <row r="411" spans="1:17">
      <c r="A411" t="str">
        <f>Hyperlink("https://www.diodes.com/part/view/MBRF20150CTW","MBRF20150CTW")</f>
        <v>MBRF20150CTW</v>
      </c>
      <c r="B411" t="str">
        <f>Hyperlink("https://www.diodes.com/assets/Datasheets/MBRF20150CTW.pdf","MBRF20150CTW Datasheet")</f>
        <v>MBRF20150CTW Datasheet</v>
      </c>
      <c r="D411" t="s">
        <v>24</v>
      </c>
      <c r="E411" t="s">
        <v>19</v>
      </c>
      <c r="F411" t="s">
        <v>71</v>
      </c>
      <c r="G411">
        <v>20</v>
      </c>
      <c r="I411">
        <v>150</v>
      </c>
      <c r="J411">
        <v>180</v>
      </c>
      <c r="K411">
        <v>0.92</v>
      </c>
      <c r="M411">
        <v>8</v>
      </c>
      <c r="N411">
        <v>150</v>
      </c>
      <c r="Q411" t="s">
        <v>72</v>
      </c>
    </row>
    <row r="412" spans="1:17">
      <c r="A412" t="str">
        <f>Hyperlink("https://www.diodes.com/part/view/MBRF20200CT%28LS%29","MBRF20200CT(LS)")</f>
        <v>MBRF20200CT(LS)</v>
      </c>
      <c r="B412" t="str">
        <f>Hyperlink("https://www.diodes.com/assets/Datasheets/MBRF20200CT_LS.pdf","MBRF20200CT(LS) Datasheet")</f>
        <v>MBRF20200CT(LS) Datasheet</v>
      </c>
      <c r="C412" t="s">
        <v>85</v>
      </c>
      <c r="D412" t="s">
        <v>24</v>
      </c>
      <c r="E412" t="s">
        <v>19</v>
      </c>
      <c r="F412" t="s">
        <v>71</v>
      </c>
      <c r="G412">
        <v>20</v>
      </c>
      <c r="I412">
        <v>200</v>
      </c>
      <c r="J412">
        <v>180</v>
      </c>
      <c r="K412">
        <v>1</v>
      </c>
      <c r="M412">
        <v>8</v>
      </c>
      <c r="N412">
        <v>200</v>
      </c>
      <c r="Q412" t="s">
        <v>72</v>
      </c>
    </row>
    <row r="413" spans="1:17">
      <c r="A413" t="str">
        <f>Hyperlink("https://www.diodes.com/part/view/MBRF30100CT%28LS%29","MBRF30100CT(LS)")</f>
        <v>MBRF30100CT(LS)</v>
      </c>
      <c r="B413" t="str">
        <f>Hyperlink("https://www.diodes.com/assets/Datasheets/MBRF30100CT_LS.pdf","MBRF30100CT(LS) Datasheet")</f>
        <v>MBRF30100CT(LS) Datasheet</v>
      </c>
      <c r="D413" t="s">
        <v>24</v>
      </c>
      <c r="E413" t="s">
        <v>19</v>
      </c>
      <c r="F413" t="s">
        <v>71</v>
      </c>
      <c r="G413">
        <v>30</v>
      </c>
      <c r="I413">
        <v>100</v>
      </c>
      <c r="J413">
        <v>250</v>
      </c>
      <c r="K413">
        <v>0.8</v>
      </c>
      <c r="M413">
        <v>100</v>
      </c>
      <c r="N413">
        <v>100</v>
      </c>
      <c r="Q413" t="s">
        <v>72</v>
      </c>
    </row>
    <row r="414" spans="1:17">
      <c r="A414" t="str">
        <f>Hyperlink("https://www.diodes.com/part/view/MBRF30150CTW","MBRF30150CTW")</f>
        <v>MBRF30150CTW</v>
      </c>
      <c r="B414" t="str">
        <f>Hyperlink("https://www.diodes.com/assets/Datasheets/MBRF30150CTW.pdf","MBRF30150CTW Datasheet")</f>
        <v>MBRF30150CTW Datasheet</v>
      </c>
      <c r="D414" t="s">
        <v>24</v>
      </c>
      <c r="E414" t="s">
        <v>19</v>
      </c>
      <c r="F414" t="s">
        <v>71</v>
      </c>
      <c r="G414">
        <v>30</v>
      </c>
      <c r="I414">
        <v>150</v>
      </c>
      <c r="J414">
        <v>180</v>
      </c>
      <c r="K414">
        <v>0.93</v>
      </c>
      <c r="M414">
        <v>70</v>
      </c>
      <c r="N414">
        <v>150</v>
      </c>
      <c r="Q414" t="s">
        <v>72</v>
      </c>
    </row>
    <row r="415" spans="1:17">
      <c r="A415" t="str">
        <f>Hyperlink("https://www.diodes.com/part/view/PD3S120L","PD3S120L")</f>
        <v>PD3S120L</v>
      </c>
      <c r="B415" t="str">
        <f>Hyperlink("https://www.diodes.com/assets/Datasheets/ds30793.pdf","PD3S120L Datasheet")</f>
        <v>PD3S120L Datasheet</v>
      </c>
      <c r="C415" t="s">
        <v>23</v>
      </c>
      <c r="D415" t="s">
        <v>24</v>
      </c>
      <c r="E415" t="s">
        <v>19</v>
      </c>
      <c r="F415" t="s">
        <v>20</v>
      </c>
      <c r="G415">
        <v>1</v>
      </c>
      <c r="H415" t="s">
        <v>22</v>
      </c>
      <c r="I415">
        <v>20</v>
      </c>
      <c r="J415">
        <v>33</v>
      </c>
      <c r="K415">
        <v>0.42</v>
      </c>
      <c r="L415">
        <v>1</v>
      </c>
      <c r="M415">
        <v>160</v>
      </c>
      <c r="N415">
        <v>20</v>
      </c>
      <c r="P415">
        <v>200</v>
      </c>
      <c r="Q415" t="s">
        <v>91</v>
      </c>
    </row>
    <row r="416" spans="1:17">
      <c r="A416" t="str">
        <f>Hyperlink("https://www.diodes.com/part/view/PD3S120LQ","PD3S120LQ")</f>
        <v>PD3S120LQ</v>
      </c>
      <c r="B416" t="str">
        <f>Hyperlink("https://www.diodes.com/assets/Datasheets/PD3S120LQ.pdf","PD3S120LQ Datasheet")</f>
        <v>PD3S120LQ Datasheet</v>
      </c>
      <c r="D416" t="s">
        <v>24</v>
      </c>
      <c r="E416" t="s">
        <v>31</v>
      </c>
      <c r="F416" t="s">
        <v>20</v>
      </c>
      <c r="G416">
        <v>1</v>
      </c>
      <c r="H416" t="s">
        <v>22</v>
      </c>
      <c r="I416">
        <v>20</v>
      </c>
      <c r="J416">
        <v>33</v>
      </c>
      <c r="K416">
        <v>0.42</v>
      </c>
      <c r="L416">
        <v>1</v>
      </c>
      <c r="M416">
        <v>160</v>
      </c>
      <c r="N416">
        <v>20</v>
      </c>
      <c r="P416">
        <v>200</v>
      </c>
      <c r="Q416" t="s">
        <v>91</v>
      </c>
    </row>
    <row r="417" spans="1:17">
      <c r="A417" t="str">
        <f>Hyperlink("https://www.diodes.com/part/view/PD3S130H","PD3S130H")</f>
        <v>PD3S130H</v>
      </c>
      <c r="B417" t="str">
        <f>Hyperlink("https://www.diodes.com/assets/Datasheets/ds30694.pdf","PD3S130H Datasheet")</f>
        <v>PD3S130H Datasheet</v>
      </c>
      <c r="C417" t="s">
        <v>23</v>
      </c>
      <c r="D417" t="s">
        <v>24</v>
      </c>
      <c r="E417" t="s">
        <v>19</v>
      </c>
      <c r="F417" t="s">
        <v>20</v>
      </c>
      <c r="G417">
        <v>1</v>
      </c>
      <c r="H417" t="s">
        <v>22</v>
      </c>
      <c r="I417">
        <v>30</v>
      </c>
      <c r="J417">
        <v>22</v>
      </c>
      <c r="K417">
        <v>0.55</v>
      </c>
      <c r="L417">
        <v>1</v>
      </c>
      <c r="M417">
        <v>100</v>
      </c>
      <c r="N417">
        <v>30</v>
      </c>
      <c r="P417">
        <v>200</v>
      </c>
      <c r="Q417" t="s">
        <v>91</v>
      </c>
    </row>
    <row r="418" spans="1:17">
      <c r="A418" t="str">
        <f>Hyperlink("https://www.diodes.com/part/view/PD3S130HQ","PD3S130HQ")</f>
        <v>PD3S130HQ</v>
      </c>
      <c r="B418" t="str">
        <f>Hyperlink("https://www.diodes.com/assets/Datasheets/PD3S130HQ.pdf","PD3S130HQ Datasheet")</f>
        <v>PD3S130HQ Datasheet</v>
      </c>
      <c r="C418" t="s">
        <v>92</v>
      </c>
      <c r="D418" t="s">
        <v>24</v>
      </c>
      <c r="E418" t="s">
        <v>31</v>
      </c>
      <c r="F418" t="s">
        <v>20</v>
      </c>
      <c r="G418">
        <v>1</v>
      </c>
      <c r="H418" t="s">
        <v>22</v>
      </c>
      <c r="I418">
        <v>30</v>
      </c>
      <c r="J418">
        <v>22</v>
      </c>
      <c r="K418">
        <v>0.45</v>
      </c>
      <c r="L418">
        <v>1</v>
      </c>
      <c r="M418">
        <v>100</v>
      </c>
      <c r="N418">
        <v>30</v>
      </c>
      <c r="P418">
        <v>200</v>
      </c>
      <c r="Q418" t="s">
        <v>91</v>
      </c>
    </row>
    <row r="419" spans="1:17">
      <c r="A419" t="str">
        <f>Hyperlink("https://www.diodes.com/part/view/PD3S130L","PD3S130L")</f>
        <v>PD3S130L</v>
      </c>
      <c r="B419" t="str">
        <f>Hyperlink("https://www.diodes.com/assets/Datasheets/ds30671.pdf","PD3S130L Datasheet")</f>
        <v>PD3S130L Datasheet</v>
      </c>
      <c r="C419" t="s">
        <v>23</v>
      </c>
      <c r="D419" t="s">
        <v>24</v>
      </c>
      <c r="E419" t="s">
        <v>19</v>
      </c>
      <c r="F419" t="s">
        <v>20</v>
      </c>
      <c r="G419">
        <v>1</v>
      </c>
      <c r="H419" t="s">
        <v>22</v>
      </c>
      <c r="I419">
        <v>30</v>
      </c>
      <c r="J419">
        <v>22</v>
      </c>
      <c r="K419">
        <v>0.42</v>
      </c>
      <c r="L419">
        <v>1</v>
      </c>
      <c r="M419">
        <v>1500</v>
      </c>
      <c r="N419">
        <v>30</v>
      </c>
      <c r="P419">
        <v>150</v>
      </c>
      <c r="Q419" t="s">
        <v>91</v>
      </c>
    </row>
    <row r="420" spans="1:17">
      <c r="A420" t="str">
        <f>Hyperlink("https://www.diodes.com/part/view/PD3S130LQ","PD3S130LQ")</f>
        <v>PD3S130LQ</v>
      </c>
      <c r="B420" t="str">
        <f>Hyperlink("https://www.diodes.com/assets/Datasheets/PD3S130LQ.pdf","PD3S130LQ Datasheet")</f>
        <v>PD3S130LQ Datasheet</v>
      </c>
      <c r="D420" t="s">
        <v>24</v>
      </c>
      <c r="E420" t="s">
        <v>31</v>
      </c>
      <c r="F420" t="s">
        <v>20</v>
      </c>
      <c r="G420">
        <v>1</v>
      </c>
      <c r="H420" t="s">
        <v>22</v>
      </c>
      <c r="I420">
        <v>30</v>
      </c>
      <c r="J420">
        <v>22</v>
      </c>
      <c r="K420">
        <v>0.42</v>
      </c>
      <c r="L420">
        <v>1</v>
      </c>
      <c r="M420">
        <v>1500</v>
      </c>
      <c r="N420">
        <v>30</v>
      </c>
      <c r="P420">
        <v>150</v>
      </c>
      <c r="Q420" t="s">
        <v>91</v>
      </c>
    </row>
    <row r="421" spans="1:17">
      <c r="A421" t="str">
        <f>Hyperlink("https://www.diodes.com/part/view/PD3S140","PD3S140")</f>
        <v>PD3S140</v>
      </c>
      <c r="B421" t="str">
        <f>Hyperlink("https://www.diodes.com/assets/Datasheets/ds30862.pdf","PD3S140 Datasheet")</f>
        <v>PD3S140 Datasheet</v>
      </c>
      <c r="C421" t="s">
        <v>23</v>
      </c>
      <c r="D421" t="s">
        <v>24</v>
      </c>
      <c r="E421" t="s">
        <v>19</v>
      </c>
      <c r="F421" t="s">
        <v>20</v>
      </c>
      <c r="G421">
        <v>1</v>
      </c>
      <c r="H421" t="s">
        <v>22</v>
      </c>
      <c r="I421">
        <v>40</v>
      </c>
      <c r="J421">
        <v>25</v>
      </c>
      <c r="K421">
        <v>0.55</v>
      </c>
      <c r="L421">
        <v>1</v>
      </c>
      <c r="M421">
        <v>50</v>
      </c>
      <c r="N421">
        <v>40</v>
      </c>
      <c r="P421">
        <v>130</v>
      </c>
      <c r="Q421" t="s">
        <v>91</v>
      </c>
    </row>
    <row r="422" spans="1:17">
      <c r="A422" t="str">
        <f>Hyperlink("https://www.diodes.com/part/view/PD3S140Q","PD3S140Q")</f>
        <v>PD3S140Q</v>
      </c>
      <c r="B422" t="str">
        <f>Hyperlink("https://www.diodes.com/assets/Datasheets/PD3S140Q.pdf","PD3S140Q Datasheet")</f>
        <v>PD3S140Q Datasheet</v>
      </c>
      <c r="D422" t="s">
        <v>24</v>
      </c>
      <c r="E422" t="s">
        <v>31</v>
      </c>
      <c r="F422" t="s">
        <v>20</v>
      </c>
      <c r="G422">
        <v>1</v>
      </c>
      <c r="H422" t="s">
        <v>22</v>
      </c>
      <c r="I422">
        <v>40</v>
      </c>
      <c r="J422">
        <v>22</v>
      </c>
      <c r="K422">
        <v>0.55</v>
      </c>
      <c r="L422">
        <v>1</v>
      </c>
      <c r="M422">
        <v>50</v>
      </c>
      <c r="N422">
        <v>40</v>
      </c>
      <c r="P422">
        <v>130</v>
      </c>
      <c r="Q422" t="s">
        <v>91</v>
      </c>
    </row>
    <row r="423" spans="1:17">
      <c r="A423" t="str">
        <f>Hyperlink("https://www.diodes.com/part/view/PD3S160","PD3S160")</f>
        <v>PD3S160</v>
      </c>
      <c r="B423" t="str">
        <f>Hyperlink("https://www.diodes.com/assets/Datasheets/ds30899.pdf","PD3S160 Datasheet")</f>
        <v>PD3S160 Datasheet</v>
      </c>
      <c r="C423" t="s">
        <v>23</v>
      </c>
      <c r="D423" t="s">
        <v>24</v>
      </c>
      <c r="E423" t="s">
        <v>19</v>
      </c>
      <c r="F423" t="s">
        <v>20</v>
      </c>
      <c r="G423">
        <v>1</v>
      </c>
      <c r="H423" t="s">
        <v>22</v>
      </c>
      <c r="I423">
        <v>60</v>
      </c>
      <c r="J423">
        <v>22</v>
      </c>
      <c r="K423">
        <v>0.64</v>
      </c>
      <c r="L423">
        <v>1</v>
      </c>
      <c r="M423">
        <v>50</v>
      </c>
      <c r="N423">
        <v>60</v>
      </c>
      <c r="P423">
        <v>130</v>
      </c>
      <c r="Q423" t="s">
        <v>91</v>
      </c>
    </row>
    <row r="424" spans="1:17">
      <c r="A424" t="str">
        <f>Hyperlink("https://www.diodes.com/part/view/PD3S160Q","PD3S160Q")</f>
        <v>PD3S160Q</v>
      </c>
      <c r="B424" t="str">
        <f>Hyperlink("https://www.diodes.com/assets/Datasheets/PD3S160Q.pdf","PD3S160Q Datasheet")</f>
        <v>PD3S160Q Datasheet</v>
      </c>
      <c r="D424" t="s">
        <v>24</v>
      </c>
      <c r="E424" t="s">
        <v>31</v>
      </c>
      <c r="F424" t="s">
        <v>20</v>
      </c>
      <c r="G424">
        <v>1</v>
      </c>
      <c r="H424" t="s">
        <v>22</v>
      </c>
      <c r="I424">
        <v>60</v>
      </c>
      <c r="J424">
        <v>22</v>
      </c>
      <c r="K424">
        <v>0.64</v>
      </c>
      <c r="L424">
        <v>1</v>
      </c>
      <c r="M424">
        <v>50</v>
      </c>
      <c r="N424">
        <v>60</v>
      </c>
      <c r="P424">
        <v>130</v>
      </c>
      <c r="Q424" t="s">
        <v>91</v>
      </c>
    </row>
    <row r="425" spans="1:17">
      <c r="A425" t="str">
        <f>Hyperlink("https://www.diodes.com/part/view/PD3S220L","PD3S220L")</f>
        <v>PD3S220L</v>
      </c>
      <c r="B425" t="str">
        <f>Hyperlink("https://www.diodes.com/assets/Datasheets/ds31733.pdf","PD3S220L Datasheet")</f>
        <v>PD3S220L Datasheet</v>
      </c>
      <c r="C425" t="s">
        <v>23</v>
      </c>
      <c r="D425" t="s">
        <v>24</v>
      </c>
      <c r="E425" t="s">
        <v>19</v>
      </c>
      <c r="F425" t="s">
        <v>20</v>
      </c>
      <c r="G425">
        <v>2</v>
      </c>
      <c r="H425" t="s">
        <v>22</v>
      </c>
      <c r="I425">
        <v>20</v>
      </c>
      <c r="J425">
        <v>33</v>
      </c>
      <c r="K425">
        <v>0.49</v>
      </c>
      <c r="L425">
        <v>2</v>
      </c>
      <c r="M425">
        <v>160</v>
      </c>
      <c r="N425">
        <v>20</v>
      </c>
      <c r="P425">
        <v>200</v>
      </c>
      <c r="Q425" t="s">
        <v>91</v>
      </c>
    </row>
    <row r="426" spans="1:17">
      <c r="A426" t="str">
        <f>Hyperlink("https://www.diodes.com/part/view/PD3S220LQ","PD3S220LQ")</f>
        <v>PD3S220LQ</v>
      </c>
      <c r="B426" t="str">
        <f>Hyperlink("https://www.diodes.com/assets/Datasheets/PD3S220LQ.pdf","PD3S220LQ Datasheet")</f>
        <v>PD3S220LQ Datasheet</v>
      </c>
      <c r="D426" t="s">
        <v>24</v>
      </c>
      <c r="E426" t="s">
        <v>31</v>
      </c>
      <c r="F426" t="s">
        <v>20</v>
      </c>
      <c r="G426">
        <v>2</v>
      </c>
      <c r="H426" t="s">
        <v>22</v>
      </c>
      <c r="I426">
        <v>20</v>
      </c>
      <c r="J426">
        <v>33</v>
      </c>
      <c r="K426">
        <v>0.49</v>
      </c>
      <c r="L426">
        <v>2</v>
      </c>
      <c r="M426">
        <v>160</v>
      </c>
      <c r="N426">
        <v>20</v>
      </c>
      <c r="P426">
        <v>200</v>
      </c>
      <c r="Q426" t="s">
        <v>91</v>
      </c>
    </row>
    <row r="427" spans="1:17">
      <c r="A427" t="str">
        <f>Hyperlink("https://www.diodes.com/part/view/PD3S230H","PD3S230H")</f>
        <v>PD3S230H</v>
      </c>
      <c r="B427" t="str">
        <f>Hyperlink("https://www.diodes.com/assets/Datasheets/ds31752.pdf","PD3S230H Datasheet")</f>
        <v>PD3S230H Datasheet</v>
      </c>
      <c r="C427" t="s">
        <v>23</v>
      </c>
      <c r="D427" t="s">
        <v>24</v>
      </c>
      <c r="E427" t="s">
        <v>19</v>
      </c>
      <c r="F427" t="s">
        <v>20</v>
      </c>
      <c r="G427">
        <v>2</v>
      </c>
      <c r="H427" t="s">
        <v>22</v>
      </c>
      <c r="I427">
        <v>30</v>
      </c>
      <c r="J427">
        <v>30</v>
      </c>
      <c r="K427">
        <v>0.6</v>
      </c>
      <c r="L427">
        <v>2</v>
      </c>
      <c r="M427">
        <v>100</v>
      </c>
      <c r="N427">
        <v>30</v>
      </c>
      <c r="P427">
        <v>200</v>
      </c>
      <c r="Q427" t="s">
        <v>91</v>
      </c>
    </row>
    <row r="428" spans="1:17">
      <c r="A428" t="str">
        <f>Hyperlink("https://www.diodes.com/part/view/PD3S230HQ","PD3S230HQ")</f>
        <v>PD3S230HQ</v>
      </c>
      <c r="B428" t="str">
        <f>Hyperlink("https://www.diodes.com/assets/Datasheets/PD3S230HQ.pdf","PD3S230HQ Datasheet")</f>
        <v>PD3S230HQ Datasheet</v>
      </c>
      <c r="C428" t="s">
        <v>92</v>
      </c>
      <c r="D428" t="s">
        <v>24</v>
      </c>
      <c r="E428" t="s">
        <v>31</v>
      </c>
      <c r="F428" t="s">
        <v>20</v>
      </c>
      <c r="G428">
        <v>2</v>
      </c>
      <c r="H428" t="s">
        <v>22</v>
      </c>
      <c r="I428">
        <v>30</v>
      </c>
      <c r="J428">
        <v>30</v>
      </c>
      <c r="K428">
        <v>0.6</v>
      </c>
      <c r="L428">
        <v>2</v>
      </c>
      <c r="M428">
        <v>100</v>
      </c>
      <c r="N428">
        <v>30</v>
      </c>
      <c r="P428">
        <v>200</v>
      </c>
      <c r="Q428" t="s">
        <v>91</v>
      </c>
    </row>
    <row r="429" spans="1:17">
      <c r="A429" t="str">
        <f>Hyperlink("https://www.diodes.com/part/view/PD3S230L","PD3S230L")</f>
        <v>PD3S230L</v>
      </c>
      <c r="B429" t="str">
        <f>Hyperlink("https://www.diodes.com/assets/Datasheets/ds31751.pdf","PD3S230L Datasheet")</f>
        <v>PD3S230L Datasheet</v>
      </c>
      <c r="C429" t="s">
        <v>23</v>
      </c>
      <c r="D429" t="s">
        <v>24</v>
      </c>
      <c r="E429" t="s">
        <v>19</v>
      </c>
      <c r="F429" t="s">
        <v>20</v>
      </c>
      <c r="G429">
        <v>2</v>
      </c>
      <c r="H429" t="s">
        <v>22</v>
      </c>
      <c r="I429">
        <v>30</v>
      </c>
      <c r="J429">
        <v>30</v>
      </c>
      <c r="K429">
        <v>0.45</v>
      </c>
      <c r="L429">
        <v>2</v>
      </c>
      <c r="M429">
        <v>1500</v>
      </c>
      <c r="N429">
        <v>30</v>
      </c>
      <c r="P429">
        <v>150</v>
      </c>
      <c r="Q429" t="s">
        <v>91</v>
      </c>
    </row>
    <row r="430" spans="1:17">
      <c r="A430" t="str">
        <f>Hyperlink("https://www.diodes.com/part/view/PD3S230LQ","PD3S230LQ")</f>
        <v>PD3S230LQ</v>
      </c>
      <c r="B430" t="str">
        <f>Hyperlink("https://www.diodes.com/assets/Datasheets/ds31751.pdf","PD3S230LQ Datasheet")</f>
        <v>PD3S230LQ Datasheet</v>
      </c>
      <c r="D430" t="s">
        <v>24</v>
      </c>
      <c r="E430" t="s">
        <v>31</v>
      </c>
      <c r="F430" t="s">
        <v>20</v>
      </c>
      <c r="G430">
        <v>2</v>
      </c>
      <c r="H430" t="s">
        <v>22</v>
      </c>
      <c r="I430">
        <v>30</v>
      </c>
      <c r="J430">
        <v>30</v>
      </c>
      <c r="K430">
        <v>0.45</v>
      </c>
      <c r="L430">
        <v>2</v>
      </c>
      <c r="M430">
        <v>1500</v>
      </c>
      <c r="N430">
        <v>30</v>
      </c>
      <c r="P430">
        <v>150</v>
      </c>
      <c r="Q430" t="s">
        <v>91</v>
      </c>
    </row>
    <row r="431" spans="1:17">
      <c r="A431" t="str">
        <f>Hyperlink("https://www.diodes.com/part/view/PDS1040","PDS1040")</f>
        <v>PDS1040</v>
      </c>
      <c r="B431" t="str">
        <f>Hyperlink("https://www.diodes.com/assets/Datasheets/PDS1040.pdf","PDS1040 Datasheet")</f>
        <v>PDS1040 Datasheet</v>
      </c>
      <c r="C431" t="s">
        <v>23</v>
      </c>
      <c r="D431" t="s">
        <v>24</v>
      </c>
      <c r="E431" t="s">
        <v>19</v>
      </c>
      <c r="F431" t="s">
        <v>20</v>
      </c>
      <c r="G431">
        <v>10</v>
      </c>
      <c r="H431" t="s">
        <v>22</v>
      </c>
      <c r="I431">
        <v>40</v>
      </c>
      <c r="J431">
        <v>275</v>
      </c>
      <c r="K431">
        <v>0.51</v>
      </c>
      <c r="L431">
        <v>10</v>
      </c>
      <c r="M431">
        <v>700</v>
      </c>
      <c r="N431">
        <v>40</v>
      </c>
      <c r="P431">
        <v>1600</v>
      </c>
      <c r="Q431" t="s">
        <v>75</v>
      </c>
    </row>
    <row r="432" spans="1:17">
      <c r="A432" t="str">
        <f>Hyperlink("https://www.diodes.com/part/view/PDS1040CTL","PDS1040CTL")</f>
        <v>PDS1040CTL</v>
      </c>
      <c r="B432" t="str">
        <f>Hyperlink("https://www.diodes.com/assets/Datasheets/ds30485.pdf","PDS1040CTL Datasheet")</f>
        <v>PDS1040CTL Datasheet</v>
      </c>
      <c r="C432" t="s">
        <v>23</v>
      </c>
      <c r="D432" t="s">
        <v>24</v>
      </c>
      <c r="E432" t="s">
        <v>19</v>
      </c>
      <c r="F432" t="s">
        <v>71</v>
      </c>
      <c r="G432">
        <v>10</v>
      </c>
      <c r="H432">
        <v>63</v>
      </c>
      <c r="I432">
        <v>40</v>
      </c>
      <c r="J432">
        <v>110</v>
      </c>
      <c r="K432">
        <v>0.6</v>
      </c>
      <c r="L432">
        <v>10</v>
      </c>
      <c r="M432">
        <v>200</v>
      </c>
      <c r="N432">
        <v>40</v>
      </c>
      <c r="P432">
        <v>120</v>
      </c>
      <c r="Q432" t="s">
        <v>75</v>
      </c>
    </row>
    <row r="433" spans="1:17">
      <c r="A433" t="str">
        <f>Hyperlink("https://www.diodes.com/part/view/PDS1040L","PDS1040L")</f>
        <v>PDS1040L</v>
      </c>
      <c r="B433" t="str">
        <f>Hyperlink("https://www.diodes.com/assets/Datasheets/ds30486.pdf","PDS1040L Datasheet")</f>
        <v>PDS1040L Datasheet</v>
      </c>
      <c r="C433" t="s">
        <v>23</v>
      </c>
      <c r="D433" t="s">
        <v>24</v>
      </c>
      <c r="E433" t="s">
        <v>19</v>
      </c>
      <c r="F433" t="s">
        <v>20</v>
      </c>
      <c r="G433">
        <v>10</v>
      </c>
      <c r="H433">
        <v>35</v>
      </c>
      <c r="I433">
        <v>40</v>
      </c>
      <c r="J433">
        <v>275</v>
      </c>
      <c r="K433">
        <v>0.49</v>
      </c>
      <c r="L433">
        <v>10</v>
      </c>
      <c r="M433">
        <v>600</v>
      </c>
      <c r="N433">
        <v>40</v>
      </c>
      <c r="P433">
        <v>300</v>
      </c>
      <c r="Q433" t="s">
        <v>75</v>
      </c>
    </row>
    <row r="434" spans="1:17">
      <c r="A434" t="str">
        <f>Hyperlink("https://www.diodes.com/part/view/PDS1040Q","PDS1040Q")</f>
        <v>PDS1040Q</v>
      </c>
      <c r="B434" t="str">
        <f>Hyperlink("https://www.diodes.com/assets/Datasheets/PDS1040.pdf","PDS1040Q Datasheet")</f>
        <v>PDS1040Q Datasheet</v>
      </c>
      <c r="C434" t="s">
        <v>93</v>
      </c>
      <c r="D434" t="s">
        <v>24</v>
      </c>
      <c r="E434" t="s">
        <v>31</v>
      </c>
      <c r="F434" t="s">
        <v>20</v>
      </c>
      <c r="G434">
        <v>10</v>
      </c>
      <c r="H434" t="s">
        <v>22</v>
      </c>
      <c r="I434">
        <v>40</v>
      </c>
      <c r="J434">
        <v>275</v>
      </c>
      <c r="K434">
        <v>0.51</v>
      </c>
      <c r="L434">
        <v>10</v>
      </c>
      <c r="M434">
        <v>700</v>
      </c>
      <c r="N434">
        <v>40</v>
      </c>
      <c r="O434" t="s">
        <v>22</v>
      </c>
      <c r="P434" t="s">
        <v>22</v>
      </c>
      <c r="Q434" t="s">
        <v>75</v>
      </c>
    </row>
    <row r="435" spans="1:17">
      <c r="A435" t="str">
        <f>Hyperlink("https://www.diodes.com/part/view/PDS1045","PDS1045")</f>
        <v>PDS1045</v>
      </c>
      <c r="B435" t="str">
        <f>Hyperlink("https://www.diodes.com/assets/Datasheets/ds30539.pdf","PDS1045 Datasheet")</f>
        <v>PDS1045 Datasheet</v>
      </c>
      <c r="C435" t="s">
        <v>23</v>
      </c>
      <c r="D435" t="s">
        <v>24</v>
      </c>
      <c r="E435" t="s">
        <v>19</v>
      </c>
      <c r="F435" t="s">
        <v>20</v>
      </c>
      <c r="G435">
        <v>10</v>
      </c>
      <c r="H435" t="s">
        <v>22</v>
      </c>
      <c r="I435">
        <v>45</v>
      </c>
      <c r="J435">
        <v>275</v>
      </c>
      <c r="K435">
        <v>0.51</v>
      </c>
      <c r="L435">
        <v>10</v>
      </c>
      <c r="M435">
        <v>600</v>
      </c>
      <c r="N435">
        <v>45</v>
      </c>
      <c r="P435">
        <v>1900</v>
      </c>
      <c r="Q435" t="s">
        <v>75</v>
      </c>
    </row>
    <row r="436" spans="1:17">
      <c r="A436" t="str">
        <f>Hyperlink("https://www.diodes.com/part/view/PDS1045Q","PDS1045Q")</f>
        <v>PDS1045Q</v>
      </c>
      <c r="B436" t="str">
        <f>Hyperlink("https://www.diodes.com/assets/Datasheets/PDS1045Q.pdf","PDS1045Q Datasheet")</f>
        <v>PDS1045Q Datasheet</v>
      </c>
      <c r="C436" t="s">
        <v>94</v>
      </c>
      <c r="D436" t="s">
        <v>24</v>
      </c>
      <c r="E436" t="s">
        <v>31</v>
      </c>
      <c r="F436" t="s">
        <v>20</v>
      </c>
      <c r="G436">
        <v>10</v>
      </c>
      <c r="I436">
        <v>45</v>
      </c>
      <c r="J436">
        <v>275</v>
      </c>
      <c r="K436">
        <v>0.51</v>
      </c>
      <c r="L436">
        <v>10</v>
      </c>
      <c r="M436">
        <v>600</v>
      </c>
      <c r="N436">
        <v>45</v>
      </c>
      <c r="Q436" t="s">
        <v>75</v>
      </c>
    </row>
    <row r="437" spans="1:17">
      <c r="A437" t="str">
        <f>Hyperlink("https://www.diodes.com/part/view/PDS1240CTL","PDS1240CTL")</f>
        <v>PDS1240CTL</v>
      </c>
      <c r="B437" t="str">
        <f>Hyperlink("https://www.diodes.com/assets/Datasheets/PDS1240CTL.pdf","PDS1240CTL Datasheet")</f>
        <v>PDS1240CTL Datasheet</v>
      </c>
      <c r="C437" t="s">
        <v>23</v>
      </c>
      <c r="D437" t="s">
        <v>18</v>
      </c>
      <c r="E437" t="s">
        <v>19</v>
      </c>
      <c r="F437" t="s">
        <v>71</v>
      </c>
      <c r="G437">
        <v>12</v>
      </c>
      <c r="H437" t="s">
        <v>22</v>
      </c>
      <c r="I437">
        <v>40</v>
      </c>
      <c r="J437">
        <v>150</v>
      </c>
      <c r="K437">
        <v>0.52</v>
      </c>
      <c r="L437">
        <v>12</v>
      </c>
      <c r="M437">
        <v>350</v>
      </c>
      <c r="N437">
        <v>40</v>
      </c>
      <c r="P437">
        <v>680</v>
      </c>
      <c r="Q437" t="s">
        <v>75</v>
      </c>
    </row>
    <row r="438" spans="1:17">
      <c r="A438" t="str">
        <f>Hyperlink("https://www.diodes.com/part/view/PDS3100","PDS3100")</f>
        <v>PDS3100</v>
      </c>
      <c r="B438" t="str">
        <f>Hyperlink("https://www.diodes.com/assets/Datasheets/ds30487.pdf","PDS3100 Datasheet")</f>
        <v>PDS3100 Datasheet</v>
      </c>
      <c r="C438" t="s">
        <v>23</v>
      </c>
      <c r="D438" t="s">
        <v>24</v>
      </c>
      <c r="E438" t="s">
        <v>19</v>
      </c>
      <c r="F438" t="s">
        <v>20</v>
      </c>
      <c r="G438">
        <v>3</v>
      </c>
      <c r="H438">
        <v>25</v>
      </c>
      <c r="I438">
        <v>100</v>
      </c>
      <c r="J438">
        <v>90</v>
      </c>
      <c r="K438">
        <v>0.75</v>
      </c>
      <c r="L438">
        <v>3</v>
      </c>
      <c r="M438">
        <v>100</v>
      </c>
      <c r="N438">
        <v>100</v>
      </c>
      <c r="P438">
        <v>260</v>
      </c>
      <c r="Q438" t="s">
        <v>75</v>
      </c>
    </row>
    <row r="439" spans="1:17">
      <c r="A439" t="str">
        <f>Hyperlink("https://www.diodes.com/part/view/PDS3100Q","PDS3100Q")</f>
        <v>PDS3100Q</v>
      </c>
      <c r="B439" t="str">
        <f>Hyperlink("https://www.diodes.com/assets/Datasheets/PDS3100Q.pdf","PDS3100Q Datasheet")</f>
        <v>PDS3100Q Datasheet</v>
      </c>
      <c r="D439" t="s">
        <v>24</v>
      </c>
      <c r="E439" t="s">
        <v>31</v>
      </c>
      <c r="F439" t="s">
        <v>20</v>
      </c>
      <c r="G439">
        <v>3</v>
      </c>
      <c r="H439" t="s">
        <v>22</v>
      </c>
      <c r="I439">
        <v>100</v>
      </c>
      <c r="J439">
        <v>90</v>
      </c>
      <c r="K439">
        <v>0.76</v>
      </c>
      <c r="L439">
        <v>3</v>
      </c>
      <c r="M439">
        <v>100</v>
      </c>
      <c r="N439">
        <v>100</v>
      </c>
      <c r="P439">
        <v>260</v>
      </c>
      <c r="Q439" t="s">
        <v>75</v>
      </c>
    </row>
    <row r="440" spans="1:17">
      <c r="A440" t="str">
        <f>Hyperlink("https://www.diodes.com/part/view/PDS3200","PDS3200")</f>
        <v>PDS3200</v>
      </c>
      <c r="B440" t="str">
        <f>Hyperlink("https://www.diodes.com/assets/Datasheets/ds30470.pdf","PDS3200 Datasheet")</f>
        <v>PDS3200 Datasheet</v>
      </c>
      <c r="D440" t="s">
        <v>24</v>
      </c>
      <c r="E440" t="s">
        <v>19</v>
      </c>
      <c r="F440" t="s">
        <v>20</v>
      </c>
      <c r="G440">
        <v>3</v>
      </c>
      <c r="H440">
        <v>75</v>
      </c>
      <c r="I440">
        <v>200</v>
      </c>
      <c r="J440">
        <v>180</v>
      </c>
      <c r="K440">
        <v>0.78</v>
      </c>
      <c r="L440">
        <v>3</v>
      </c>
      <c r="M440">
        <v>10</v>
      </c>
      <c r="N440">
        <v>200</v>
      </c>
      <c r="P440">
        <v>520</v>
      </c>
      <c r="Q440" t="s">
        <v>75</v>
      </c>
    </row>
    <row r="441" spans="1:17">
      <c r="A441" t="str">
        <f>Hyperlink("https://www.diodes.com/part/view/PDS3200Q","PDS3200Q")</f>
        <v>PDS3200Q</v>
      </c>
      <c r="B441" t="str">
        <f>Hyperlink("https://www.diodes.com/assets/Datasheets/ds30470.pdf","PDS3200Q Datasheet")</f>
        <v>PDS3200Q Datasheet</v>
      </c>
      <c r="C441" t="s">
        <v>92</v>
      </c>
      <c r="D441" t="s">
        <v>24</v>
      </c>
      <c r="E441" t="s">
        <v>31</v>
      </c>
      <c r="F441" t="s">
        <v>20</v>
      </c>
      <c r="G441">
        <v>3</v>
      </c>
      <c r="H441" t="s">
        <v>22</v>
      </c>
      <c r="I441">
        <v>200</v>
      </c>
      <c r="J441">
        <v>180</v>
      </c>
      <c r="K441">
        <v>0.78</v>
      </c>
      <c r="L441">
        <v>3</v>
      </c>
      <c r="M441">
        <v>10</v>
      </c>
      <c r="N441">
        <v>200</v>
      </c>
      <c r="P441">
        <v>520</v>
      </c>
      <c r="Q441" t="s">
        <v>75</v>
      </c>
    </row>
    <row r="442" spans="1:17">
      <c r="A442" t="str">
        <f>Hyperlink("https://www.diodes.com/part/view/PDS340","PDS340")</f>
        <v>PDS340</v>
      </c>
      <c r="B442" t="str">
        <f>Hyperlink("https://www.diodes.com/assets/Datasheets/ds30478.pdf","PDS340 Datasheet")</f>
        <v>PDS340 Datasheet</v>
      </c>
      <c r="C442" t="s">
        <v>23</v>
      </c>
      <c r="D442" t="s">
        <v>24</v>
      </c>
      <c r="E442" t="s">
        <v>19</v>
      </c>
      <c r="F442" t="s">
        <v>20</v>
      </c>
      <c r="G442">
        <v>3</v>
      </c>
      <c r="H442">
        <v>40</v>
      </c>
      <c r="I442">
        <v>40</v>
      </c>
      <c r="J442">
        <v>90</v>
      </c>
      <c r="K442">
        <v>0.49</v>
      </c>
      <c r="L442">
        <v>3</v>
      </c>
      <c r="M442">
        <v>500</v>
      </c>
      <c r="N442">
        <v>40</v>
      </c>
      <c r="P442">
        <v>490</v>
      </c>
      <c r="Q442" t="s">
        <v>75</v>
      </c>
    </row>
    <row r="443" spans="1:17">
      <c r="A443" t="str">
        <f>Hyperlink("https://www.diodes.com/part/view/PDS340Q","PDS340Q")</f>
        <v>PDS340Q</v>
      </c>
      <c r="B443" t="str">
        <f>Hyperlink("https://www.diodes.com/assets/Datasheets/PDS340Q.pdf","PDS340Q Datasheet")</f>
        <v>PDS340Q Datasheet</v>
      </c>
      <c r="C443" t="s">
        <v>92</v>
      </c>
      <c r="D443" t="s">
        <v>24</v>
      </c>
      <c r="E443" t="s">
        <v>31</v>
      </c>
      <c r="F443" t="s">
        <v>20</v>
      </c>
      <c r="G443">
        <v>3</v>
      </c>
      <c r="H443">
        <v>40</v>
      </c>
      <c r="I443">
        <v>40</v>
      </c>
      <c r="J443">
        <v>90</v>
      </c>
      <c r="K443">
        <v>0.49</v>
      </c>
      <c r="L443">
        <v>3</v>
      </c>
      <c r="M443">
        <v>500</v>
      </c>
      <c r="N443">
        <v>40</v>
      </c>
      <c r="P443">
        <v>490</v>
      </c>
      <c r="Q443" t="s">
        <v>75</v>
      </c>
    </row>
    <row r="444" spans="1:17">
      <c r="A444" t="str">
        <f>Hyperlink("https://www.diodes.com/part/view/PDS360","PDS360")</f>
        <v>PDS360</v>
      </c>
      <c r="B444" t="str">
        <f>Hyperlink("https://www.diodes.com/assets/Datasheets/ds30479.pdf","PDS360 Datasheet")</f>
        <v>PDS360 Datasheet</v>
      </c>
      <c r="C444" t="s">
        <v>23</v>
      </c>
      <c r="D444" t="s">
        <v>24</v>
      </c>
      <c r="E444" t="s">
        <v>19</v>
      </c>
      <c r="F444" t="s">
        <v>20</v>
      </c>
      <c r="G444">
        <v>3</v>
      </c>
      <c r="H444">
        <v>55</v>
      </c>
      <c r="I444">
        <v>60</v>
      </c>
      <c r="J444">
        <v>100</v>
      </c>
      <c r="K444">
        <v>0.62</v>
      </c>
      <c r="L444">
        <v>3</v>
      </c>
      <c r="M444">
        <v>150</v>
      </c>
      <c r="N444">
        <v>60</v>
      </c>
      <c r="P444">
        <v>380</v>
      </c>
      <c r="Q444" t="s">
        <v>75</v>
      </c>
    </row>
    <row r="445" spans="1:17">
      <c r="A445" t="str">
        <f>Hyperlink("https://www.diodes.com/part/view/PDS360Q","PDS360Q")</f>
        <v>PDS360Q</v>
      </c>
      <c r="B445" t="str">
        <f>Hyperlink("https://www.diodes.com/assets/Datasheets/PDS360Q.pdf","PDS360Q Datasheet")</f>
        <v>PDS360Q Datasheet</v>
      </c>
      <c r="D445" t="s">
        <v>24</v>
      </c>
      <c r="E445" t="s">
        <v>31</v>
      </c>
      <c r="F445" t="s">
        <v>20</v>
      </c>
      <c r="G445">
        <v>3</v>
      </c>
      <c r="H445" t="s">
        <v>22</v>
      </c>
      <c r="I445">
        <v>60</v>
      </c>
      <c r="J445">
        <v>100</v>
      </c>
      <c r="K445">
        <v>0.62</v>
      </c>
      <c r="L445">
        <v>3</v>
      </c>
      <c r="M445">
        <v>150</v>
      </c>
      <c r="N445">
        <v>60</v>
      </c>
      <c r="O445" t="s">
        <v>22</v>
      </c>
      <c r="P445">
        <v>380</v>
      </c>
      <c r="Q445" t="s">
        <v>75</v>
      </c>
    </row>
    <row r="446" spans="1:17">
      <c r="A446" t="str">
        <f>Hyperlink("https://www.diodes.com/part/view/PDS4150","PDS4150")</f>
        <v>PDS4150</v>
      </c>
      <c r="B446" t="str">
        <f>Hyperlink("https://www.diodes.com/assets/Datasheets/ds30473.pdf","PDS4150 Datasheet")</f>
        <v>PDS4150 Datasheet</v>
      </c>
      <c r="D446" t="s">
        <v>24</v>
      </c>
      <c r="E446" t="s">
        <v>19</v>
      </c>
      <c r="F446" t="s">
        <v>20</v>
      </c>
      <c r="G446">
        <v>4</v>
      </c>
      <c r="H446">
        <v>35</v>
      </c>
      <c r="I446">
        <v>150</v>
      </c>
      <c r="J446">
        <v>180</v>
      </c>
      <c r="K446">
        <v>0.76</v>
      </c>
      <c r="L446">
        <v>4</v>
      </c>
      <c r="M446">
        <v>10</v>
      </c>
      <c r="N446">
        <v>150</v>
      </c>
      <c r="P446">
        <v>530</v>
      </c>
      <c r="Q446" t="s">
        <v>75</v>
      </c>
    </row>
    <row r="447" spans="1:17">
      <c r="A447" t="str">
        <f>Hyperlink("https://www.diodes.com/part/view/PDS4150Q","PDS4150Q")</f>
        <v>PDS4150Q</v>
      </c>
      <c r="B447" t="str">
        <f>Hyperlink("https://www.diodes.com/assets/Datasheets/ds30473.pdf","PDS4150Q Datasheet")</f>
        <v>PDS4150Q Datasheet</v>
      </c>
      <c r="C447" t="s">
        <v>92</v>
      </c>
      <c r="D447" t="s">
        <v>24</v>
      </c>
      <c r="E447" t="s">
        <v>31</v>
      </c>
      <c r="F447" t="s">
        <v>20</v>
      </c>
      <c r="G447">
        <v>4</v>
      </c>
      <c r="H447" t="s">
        <v>22</v>
      </c>
      <c r="I447">
        <v>150</v>
      </c>
      <c r="J447">
        <v>180</v>
      </c>
      <c r="K447">
        <v>0.76</v>
      </c>
      <c r="L447">
        <v>4</v>
      </c>
      <c r="M447">
        <v>10</v>
      </c>
      <c r="N447">
        <v>150</v>
      </c>
      <c r="P447">
        <v>530</v>
      </c>
      <c r="Q447" t="s">
        <v>75</v>
      </c>
    </row>
    <row r="448" spans="1:17">
      <c r="A448" t="str">
        <f>Hyperlink("https://www.diodes.com/part/view/PDS4200H","PDS4200H")</f>
        <v>PDS4200H</v>
      </c>
      <c r="B448" t="str">
        <f>Hyperlink("https://www.diodes.com/assets/Datasheets/ds30596.pdf","PDS4200H Datasheet")</f>
        <v>PDS4200H Datasheet</v>
      </c>
      <c r="C448" t="s">
        <v>23</v>
      </c>
      <c r="D448" t="s">
        <v>24</v>
      </c>
      <c r="E448" t="s">
        <v>19</v>
      </c>
      <c r="F448" t="s">
        <v>20</v>
      </c>
      <c r="G448">
        <v>4</v>
      </c>
      <c r="H448" t="s">
        <v>22</v>
      </c>
      <c r="I448">
        <v>200</v>
      </c>
      <c r="J448">
        <v>100</v>
      </c>
      <c r="K448">
        <v>0.84</v>
      </c>
      <c r="L448">
        <v>4</v>
      </c>
      <c r="M448">
        <v>1</v>
      </c>
      <c r="N448">
        <v>200</v>
      </c>
      <c r="P448">
        <v>360</v>
      </c>
      <c r="Q448" t="s">
        <v>75</v>
      </c>
    </row>
    <row r="449" spans="1:17">
      <c r="A449" t="str">
        <f>Hyperlink("https://www.diodes.com/part/view/PDS4200HQ","PDS4200HQ")</f>
        <v>PDS4200HQ</v>
      </c>
      <c r="B449" t="str">
        <f>Hyperlink("https://www.diodes.com/assets/Datasheets/PDS4200HQ.pdf","PDS4200HQ Datasheet")</f>
        <v>PDS4200HQ Datasheet</v>
      </c>
      <c r="C449" t="s">
        <v>95</v>
      </c>
      <c r="D449" t="s">
        <v>24</v>
      </c>
      <c r="E449" t="s">
        <v>31</v>
      </c>
      <c r="F449" t="s">
        <v>20</v>
      </c>
      <c r="G449">
        <v>4</v>
      </c>
      <c r="H449" t="s">
        <v>22</v>
      </c>
      <c r="I449">
        <v>200</v>
      </c>
      <c r="J449">
        <v>100</v>
      </c>
      <c r="K449">
        <v>0.84</v>
      </c>
      <c r="L449">
        <v>4</v>
      </c>
      <c r="M449">
        <v>1</v>
      </c>
      <c r="N449">
        <v>200</v>
      </c>
      <c r="O449">
        <v>25</v>
      </c>
      <c r="P449" t="s">
        <v>22</v>
      </c>
      <c r="Q449" t="s">
        <v>75</v>
      </c>
    </row>
    <row r="450" spans="1:17">
      <c r="A450" t="str">
        <f>Hyperlink("https://www.diodes.com/part/view/PDS5100","PDS5100")</f>
        <v>PDS5100</v>
      </c>
      <c r="B450" t="str">
        <f>Hyperlink("https://www.diodes.com/assets/Datasheets/ds30483.pdf","PDS5100 Datasheet")</f>
        <v>PDS5100 Datasheet</v>
      </c>
      <c r="C450" t="s">
        <v>23</v>
      </c>
      <c r="D450" t="s">
        <v>24</v>
      </c>
      <c r="E450" t="s">
        <v>19</v>
      </c>
      <c r="F450" t="s">
        <v>20</v>
      </c>
      <c r="G450">
        <v>5</v>
      </c>
      <c r="H450">
        <v>15</v>
      </c>
      <c r="I450">
        <v>100</v>
      </c>
      <c r="J450">
        <v>120</v>
      </c>
      <c r="K450">
        <v>0.78</v>
      </c>
      <c r="L450">
        <v>5</v>
      </c>
      <c r="M450">
        <v>200</v>
      </c>
      <c r="N450">
        <v>100</v>
      </c>
      <c r="P450">
        <v>310</v>
      </c>
      <c r="Q450" t="s">
        <v>75</v>
      </c>
    </row>
    <row r="451" spans="1:17">
      <c r="A451" t="str">
        <f>Hyperlink("https://www.diodes.com/part/view/PDS5100H","PDS5100H")</f>
        <v>PDS5100H</v>
      </c>
      <c r="B451" t="str">
        <f>Hyperlink("https://www.diodes.com/assets/Datasheets/ds30471.pdf","PDS5100H Datasheet")</f>
        <v>PDS5100H Datasheet</v>
      </c>
      <c r="C451" t="s">
        <v>23</v>
      </c>
      <c r="D451" t="s">
        <v>24</v>
      </c>
      <c r="E451" t="s">
        <v>19</v>
      </c>
      <c r="F451" t="s">
        <v>20</v>
      </c>
      <c r="G451">
        <v>5</v>
      </c>
      <c r="H451">
        <v>30</v>
      </c>
      <c r="I451">
        <v>100</v>
      </c>
      <c r="J451">
        <v>250</v>
      </c>
      <c r="K451">
        <v>0.71</v>
      </c>
      <c r="L451">
        <v>5</v>
      </c>
      <c r="M451">
        <v>3.5</v>
      </c>
      <c r="N451">
        <v>100</v>
      </c>
      <c r="P451">
        <v>680</v>
      </c>
      <c r="Q451" t="s">
        <v>75</v>
      </c>
    </row>
    <row r="452" spans="1:17">
      <c r="A452" t="str">
        <f>Hyperlink("https://www.diodes.com/part/view/PDS5100HQ-13","PDS5100HQ-13")</f>
        <v>PDS5100HQ-13</v>
      </c>
      <c r="B452" t="str">
        <f>Hyperlink("https://www.diodes.com/assets/Datasheets/ds30471.pdf","PDS5100HQ-13 Datasheet")</f>
        <v>PDS5100HQ-13 Datasheet</v>
      </c>
      <c r="C452" t="s">
        <v>96</v>
      </c>
      <c r="D452" t="s">
        <v>24</v>
      </c>
      <c r="E452" t="s">
        <v>31</v>
      </c>
      <c r="F452" t="s">
        <v>20</v>
      </c>
      <c r="G452">
        <v>5</v>
      </c>
      <c r="H452" t="s">
        <v>22</v>
      </c>
      <c r="I452">
        <v>100</v>
      </c>
      <c r="J452">
        <v>250</v>
      </c>
      <c r="K452">
        <v>0.71</v>
      </c>
      <c r="L452">
        <v>5</v>
      </c>
      <c r="M452">
        <v>3.5</v>
      </c>
      <c r="N452">
        <v>100</v>
      </c>
      <c r="O452" t="s">
        <v>22</v>
      </c>
      <c r="P452" t="s">
        <v>22</v>
      </c>
      <c r="Q452" t="s">
        <v>75</v>
      </c>
    </row>
    <row r="453" spans="1:17">
      <c r="A453" t="str">
        <f>Hyperlink("https://www.diodes.com/part/view/PDS5100Q","PDS5100Q")</f>
        <v>PDS5100Q</v>
      </c>
      <c r="B453" t="str">
        <f>Hyperlink("https://www.diodes.com/assets/Datasheets/PDS5100Q.pdf","PDS5100Q Datasheet")</f>
        <v>PDS5100Q Datasheet</v>
      </c>
      <c r="D453" t="s">
        <v>24</v>
      </c>
      <c r="E453" t="s">
        <v>31</v>
      </c>
      <c r="F453" t="s">
        <v>20</v>
      </c>
      <c r="G453">
        <v>5</v>
      </c>
      <c r="H453" t="s">
        <v>22</v>
      </c>
      <c r="I453">
        <v>100</v>
      </c>
      <c r="J453">
        <v>120</v>
      </c>
      <c r="K453">
        <v>0.79</v>
      </c>
      <c r="L453">
        <v>5</v>
      </c>
      <c r="M453">
        <v>200</v>
      </c>
      <c r="N453">
        <v>100</v>
      </c>
      <c r="P453">
        <v>310</v>
      </c>
      <c r="Q453" t="s">
        <v>75</v>
      </c>
    </row>
    <row r="454" spans="1:17">
      <c r="A454" t="str">
        <f>Hyperlink("https://www.diodes.com/part/view/PDS540","PDS540")</f>
        <v>PDS540</v>
      </c>
      <c r="B454" t="str">
        <f>Hyperlink("https://www.diodes.com/assets/Datasheets/PDS540.pdf","PDS540 Datasheet")</f>
        <v>PDS540 Datasheet</v>
      </c>
      <c r="C454" t="s">
        <v>23</v>
      </c>
      <c r="D454" t="s">
        <v>18</v>
      </c>
      <c r="E454" t="s">
        <v>19</v>
      </c>
      <c r="F454" t="s">
        <v>20</v>
      </c>
      <c r="G454">
        <v>5</v>
      </c>
      <c r="H454" t="s">
        <v>22</v>
      </c>
      <c r="I454">
        <v>40</v>
      </c>
      <c r="J454">
        <v>150</v>
      </c>
      <c r="K454">
        <v>0.52</v>
      </c>
      <c r="L454">
        <v>5</v>
      </c>
      <c r="M454">
        <v>250</v>
      </c>
      <c r="N454">
        <v>40</v>
      </c>
      <c r="P454">
        <v>700</v>
      </c>
      <c r="Q454" t="s">
        <v>75</v>
      </c>
    </row>
    <row r="455" spans="1:17">
      <c r="A455" t="str">
        <f>Hyperlink("https://www.diodes.com/part/view/PDS540Q","PDS540Q")</f>
        <v>PDS540Q</v>
      </c>
      <c r="B455" t="str">
        <f>Hyperlink("https://www.diodes.com/assets/Datasheets/PDS540Q.pdf","PDS540Q Datasheet")</f>
        <v>PDS540Q Datasheet</v>
      </c>
      <c r="C455" t="s">
        <v>97</v>
      </c>
      <c r="D455" t="s">
        <v>24</v>
      </c>
      <c r="E455" t="s">
        <v>31</v>
      </c>
      <c r="F455" t="s">
        <v>20</v>
      </c>
      <c r="G455">
        <v>5</v>
      </c>
      <c r="H455" t="s">
        <v>22</v>
      </c>
      <c r="I455">
        <v>40</v>
      </c>
      <c r="J455">
        <v>150</v>
      </c>
      <c r="K455">
        <v>0.52</v>
      </c>
      <c r="L455">
        <v>5</v>
      </c>
      <c r="M455">
        <v>250</v>
      </c>
      <c r="N455">
        <v>40</v>
      </c>
      <c r="O455" t="s">
        <v>22</v>
      </c>
      <c r="P455">
        <v>700</v>
      </c>
      <c r="Q455" t="s">
        <v>75</v>
      </c>
    </row>
    <row r="456" spans="1:17">
      <c r="A456" t="str">
        <f>Hyperlink("https://www.diodes.com/part/view/PDS560","PDS560")</f>
        <v>PDS560</v>
      </c>
      <c r="B456" t="str">
        <f>Hyperlink("https://www.diodes.com/assets/Datasheets/ds30480.pdf","PDS560 Datasheet")</f>
        <v>PDS560 Datasheet</v>
      </c>
      <c r="D456" t="s">
        <v>24</v>
      </c>
      <c r="E456" t="s">
        <v>19</v>
      </c>
      <c r="F456" t="s">
        <v>20</v>
      </c>
      <c r="G456">
        <v>5</v>
      </c>
      <c r="H456" t="s">
        <v>22</v>
      </c>
      <c r="I456">
        <v>60</v>
      </c>
      <c r="J456">
        <v>150</v>
      </c>
      <c r="K456">
        <v>0.67</v>
      </c>
      <c r="L456">
        <v>5</v>
      </c>
      <c r="M456">
        <v>150</v>
      </c>
      <c r="N456">
        <v>60</v>
      </c>
      <c r="P456">
        <v>500</v>
      </c>
      <c r="Q456" t="s">
        <v>75</v>
      </c>
    </row>
    <row r="457" spans="1:17">
      <c r="A457" t="str">
        <f>Hyperlink("https://www.diodes.com/part/view/PDS560Q","PDS560Q")</f>
        <v>PDS560Q</v>
      </c>
      <c r="B457" t="str">
        <f>Hyperlink("https://www.diodes.com/assets/Datasheets/PDS560Q.pdf","PDS560Q Datasheet")</f>
        <v>PDS560Q Datasheet</v>
      </c>
      <c r="C457" t="s">
        <v>97</v>
      </c>
      <c r="D457" t="s">
        <v>24</v>
      </c>
      <c r="E457" t="s">
        <v>31</v>
      </c>
      <c r="F457" t="s">
        <v>20</v>
      </c>
      <c r="G457">
        <v>5</v>
      </c>
      <c r="H457" t="s">
        <v>22</v>
      </c>
      <c r="I457">
        <v>60</v>
      </c>
      <c r="J457">
        <v>150</v>
      </c>
      <c r="K457">
        <v>0.67</v>
      </c>
      <c r="L457">
        <v>5</v>
      </c>
      <c r="M457">
        <v>150</v>
      </c>
      <c r="N457">
        <v>60</v>
      </c>
      <c r="O457" t="s">
        <v>22</v>
      </c>
      <c r="P457">
        <v>500</v>
      </c>
      <c r="Q457" t="s">
        <v>75</v>
      </c>
    </row>
    <row r="458" spans="1:17">
      <c r="A458" t="str">
        <f>Hyperlink("https://www.diodes.com/part/view/PDS760","PDS760")</f>
        <v>PDS760</v>
      </c>
      <c r="B458" t="str">
        <f>Hyperlink("https://www.diodes.com/assets/Datasheets/ds30477.pdf","PDS760 Datasheet")</f>
        <v>PDS760 Datasheet</v>
      </c>
      <c r="C458" t="s">
        <v>23</v>
      </c>
      <c r="D458" t="s">
        <v>24</v>
      </c>
      <c r="E458" t="s">
        <v>19</v>
      </c>
      <c r="F458" t="s">
        <v>20</v>
      </c>
      <c r="G458">
        <v>7</v>
      </c>
      <c r="H458" t="s">
        <v>22</v>
      </c>
      <c r="I458">
        <v>60</v>
      </c>
      <c r="J458">
        <v>275</v>
      </c>
      <c r="K458">
        <v>0.62</v>
      </c>
      <c r="L458">
        <v>7</v>
      </c>
      <c r="M458">
        <v>200</v>
      </c>
      <c r="N458">
        <v>60</v>
      </c>
      <c r="P458">
        <v>1050</v>
      </c>
      <c r="Q458" t="s">
        <v>75</v>
      </c>
    </row>
    <row r="459" spans="1:17">
      <c r="A459" t="str">
        <f>Hyperlink("https://www.diodes.com/part/view/PDS760Q","PDS760Q")</f>
        <v>PDS760Q</v>
      </c>
      <c r="B459" t="str">
        <f>Hyperlink("https://www.diodes.com/assets/Datasheets/PDS760Q.pdf","PDS760Q Datasheet")</f>
        <v>PDS760Q Datasheet</v>
      </c>
      <c r="C459" t="s">
        <v>98</v>
      </c>
      <c r="D459" t="s">
        <v>24</v>
      </c>
      <c r="E459" t="s">
        <v>31</v>
      </c>
      <c r="F459" t="s">
        <v>20</v>
      </c>
      <c r="G459">
        <v>7</v>
      </c>
      <c r="H459" t="s">
        <v>22</v>
      </c>
      <c r="I459">
        <v>60</v>
      </c>
      <c r="J459">
        <v>275</v>
      </c>
      <c r="K459">
        <v>0.62</v>
      </c>
      <c r="L459">
        <v>7</v>
      </c>
      <c r="M459">
        <v>200</v>
      </c>
      <c r="N459">
        <v>60</v>
      </c>
      <c r="O459" t="s">
        <v>22</v>
      </c>
      <c r="P459">
        <v>1050</v>
      </c>
      <c r="Q459" t="s">
        <v>75</v>
      </c>
    </row>
    <row r="460" spans="1:17">
      <c r="A460" t="str">
        <f>Hyperlink("https://www.diodes.com/part/view/PDS835L","PDS835L")</f>
        <v>PDS835L</v>
      </c>
      <c r="B460" t="str">
        <f>Hyperlink("https://www.diodes.com/assets/Datasheets/ds30488.pdf","PDS835L Datasheet")</f>
        <v>PDS835L Datasheet</v>
      </c>
      <c r="C460" t="s">
        <v>23</v>
      </c>
      <c r="D460" t="s">
        <v>24</v>
      </c>
      <c r="E460" t="s">
        <v>19</v>
      </c>
      <c r="F460" t="s">
        <v>20</v>
      </c>
      <c r="G460">
        <v>8</v>
      </c>
      <c r="H460" t="s">
        <v>22</v>
      </c>
      <c r="I460">
        <v>35</v>
      </c>
      <c r="J460">
        <v>120</v>
      </c>
      <c r="K460">
        <v>0.51</v>
      </c>
      <c r="L460">
        <v>8</v>
      </c>
      <c r="M460">
        <v>1400</v>
      </c>
      <c r="N460">
        <v>35</v>
      </c>
      <c r="P460">
        <v>520</v>
      </c>
      <c r="Q460" t="s">
        <v>75</v>
      </c>
    </row>
    <row r="461" spans="1:17">
      <c r="A461" t="str">
        <f>Hyperlink("https://www.diodes.com/part/view/SB120","SB120")</f>
        <v>SB120</v>
      </c>
      <c r="B461" t="str">
        <f>Hyperlink("https://www.diodes.com/assets/Datasheets/ds23022.pdf","SB120 Datasheet")</f>
        <v>SB120 Datasheet</v>
      </c>
      <c r="C461" t="s">
        <v>23</v>
      </c>
      <c r="D461" t="s">
        <v>18</v>
      </c>
      <c r="E461" t="s">
        <v>19</v>
      </c>
      <c r="F461" t="s">
        <v>20</v>
      </c>
      <c r="G461">
        <v>1</v>
      </c>
      <c r="H461">
        <v>100</v>
      </c>
      <c r="I461">
        <v>20</v>
      </c>
      <c r="J461">
        <v>40</v>
      </c>
      <c r="K461">
        <v>0.5</v>
      </c>
      <c r="L461">
        <v>1</v>
      </c>
      <c r="M461">
        <v>500</v>
      </c>
      <c r="N461">
        <v>20</v>
      </c>
      <c r="Q461" t="s">
        <v>21</v>
      </c>
    </row>
    <row r="462" spans="1:17">
      <c r="A462" t="str">
        <f>Hyperlink("https://www.diodes.com/part/view/SB130","SB130")</f>
        <v>SB130</v>
      </c>
      <c r="B462" t="str">
        <f>Hyperlink("https://www.diodes.com/assets/Datasheets/ds23022.pdf","SB130 Datasheet")</f>
        <v>SB130 Datasheet</v>
      </c>
      <c r="C462" t="s">
        <v>23</v>
      </c>
      <c r="D462" t="s">
        <v>18</v>
      </c>
      <c r="E462" t="s">
        <v>19</v>
      </c>
      <c r="F462" t="s">
        <v>20</v>
      </c>
      <c r="G462">
        <v>1</v>
      </c>
      <c r="H462" t="s">
        <v>22</v>
      </c>
      <c r="I462">
        <v>30</v>
      </c>
      <c r="J462">
        <v>40</v>
      </c>
      <c r="K462">
        <v>0.5</v>
      </c>
      <c r="L462">
        <v>1</v>
      </c>
      <c r="M462">
        <v>500</v>
      </c>
      <c r="N462">
        <v>30</v>
      </c>
      <c r="Q462" t="s">
        <v>21</v>
      </c>
    </row>
    <row r="463" spans="1:17">
      <c r="A463" t="str">
        <f>Hyperlink("https://www.diodes.com/part/view/SB140","SB140")</f>
        <v>SB140</v>
      </c>
      <c r="B463" t="str">
        <f>Hyperlink("https://www.diodes.com/assets/Datasheets/ds23022.pdf","SB140 Datasheet")</f>
        <v>SB140 Datasheet</v>
      </c>
      <c r="C463" t="s">
        <v>23</v>
      </c>
      <c r="D463" t="s">
        <v>18</v>
      </c>
      <c r="E463" t="s">
        <v>19</v>
      </c>
      <c r="F463" t="s">
        <v>20</v>
      </c>
      <c r="G463">
        <v>1</v>
      </c>
      <c r="H463">
        <v>100</v>
      </c>
      <c r="I463">
        <v>40</v>
      </c>
      <c r="J463">
        <v>40</v>
      </c>
      <c r="K463">
        <v>0.5</v>
      </c>
      <c r="L463">
        <v>1</v>
      </c>
      <c r="M463">
        <v>500</v>
      </c>
      <c r="N463">
        <v>40</v>
      </c>
      <c r="Q463" t="s">
        <v>21</v>
      </c>
    </row>
    <row r="464" spans="1:17">
      <c r="A464" t="str">
        <f>Hyperlink("https://www.diodes.com/part/view/SB150","SB150")</f>
        <v>SB150</v>
      </c>
      <c r="B464" t="str">
        <f>Hyperlink("https://www.diodes.com/assets/Datasheets/ds23022.pdf","SB150 Datasheet")</f>
        <v>SB150 Datasheet</v>
      </c>
      <c r="C464" t="s">
        <v>23</v>
      </c>
      <c r="D464" t="s">
        <v>18</v>
      </c>
      <c r="E464" t="s">
        <v>19</v>
      </c>
      <c r="F464" t="s">
        <v>20</v>
      </c>
      <c r="G464">
        <v>1</v>
      </c>
      <c r="H464">
        <v>75</v>
      </c>
      <c r="I464">
        <v>50</v>
      </c>
      <c r="J464">
        <v>40</v>
      </c>
      <c r="K464">
        <v>0.7</v>
      </c>
      <c r="L464">
        <v>1</v>
      </c>
      <c r="M464">
        <v>500</v>
      </c>
      <c r="N464">
        <v>50</v>
      </c>
      <c r="P464">
        <v>80</v>
      </c>
      <c r="Q464" t="s">
        <v>21</v>
      </c>
    </row>
    <row r="465" spans="1:17">
      <c r="A465" t="str">
        <f>Hyperlink("https://www.diodes.com/part/view/SB160","SB160")</f>
        <v>SB160</v>
      </c>
      <c r="B465" t="str">
        <f>Hyperlink("https://www.diodes.com/assets/Datasheets/ds23022.pdf","SB160 Datasheet")</f>
        <v>SB160 Datasheet</v>
      </c>
      <c r="C465" t="s">
        <v>23</v>
      </c>
      <c r="D465" t="s">
        <v>18</v>
      </c>
      <c r="E465" t="s">
        <v>19</v>
      </c>
      <c r="F465" t="s">
        <v>20</v>
      </c>
      <c r="G465">
        <v>1</v>
      </c>
      <c r="H465">
        <v>75</v>
      </c>
      <c r="I465">
        <v>60</v>
      </c>
      <c r="J465">
        <v>40</v>
      </c>
      <c r="K465">
        <v>0.7</v>
      </c>
      <c r="L465">
        <v>1</v>
      </c>
      <c r="M465">
        <v>500</v>
      </c>
      <c r="N465">
        <v>60</v>
      </c>
      <c r="P465">
        <v>80</v>
      </c>
      <c r="Q465" t="s">
        <v>21</v>
      </c>
    </row>
    <row r="466" spans="1:17">
      <c r="A466" t="str">
        <f>Hyperlink("https://www.diodes.com/part/view/SB170","SB170")</f>
        <v>SB170</v>
      </c>
      <c r="B466" t="str">
        <f>Hyperlink("https://www.diodes.com/assets/Datasheets/ds30116.pdf","SB170 Datasheet")</f>
        <v>SB170 Datasheet</v>
      </c>
      <c r="C466" t="s">
        <v>23</v>
      </c>
      <c r="D466" t="s">
        <v>18</v>
      </c>
      <c r="E466" t="s">
        <v>19</v>
      </c>
      <c r="F466" t="s">
        <v>20</v>
      </c>
      <c r="G466">
        <v>1</v>
      </c>
      <c r="H466">
        <v>85</v>
      </c>
      <c r="I466">
        <v>70</v>
      </c>
      <c r="J466">
        <v>25</v>
      </c>
      <c r="K466">
        <v>0.8</v>
      </c>
      <c r="L466">
        <v>1</v>
      </c>
      <c r="M466">
        <v>500</v>
      </c>
      <c r="N466">
        <v>70</v>
      </c>
      <c r="P466">
        <v>80</v>
      </c>
      <c r="Q466" t="s">
        <v>21</v>
      </c>
    </row>
    <row r="467" spans="1:17">
      <c r="A467" t="str">
        <f>Hyperlink("https://www.diodes.com/part/view/SB180","SB180")</f>
        <v>SB180</v>
      </c>
      <c r="B467" t="str">
        <f>Hyperlink("https://www.diodes.com/assets/Datasheets/ds30116.pdf","SB180 Datasheet")</f>
        <v>SB180 Datasheet</v>
      </c>
      <c r="C467" t="s">
        <v>23</v>
      </c>
      <c r="D467" t="s">
        <v>18</v>
      </c>
      <c r="E467" t="s">
        <v>19</v>
      </c>
      <c r="F467" t="s">
        <v>20</v>
      </c>
      <c r="G467">
        <v>1</v>
      </c>
      <c r="H467">
        <v>85</v>
      </c>
      <c r="I467">
        <v>80</v>
      </c>
      <c r="J467">
        <v>25</v>
      </c>
      <c r="K467">
        <v>0.8</v>
      </c>
      <c r="L467">
        <v>1</v>
      </c>
      <c r="M467">
        <v>500</v>
      </c>
      <c r="N467">
        <v>80</v>
      </c>
      <c r="P467">
        <v>80</v>
      </c>
      <c r="Q467" t="s">
        <v>21</v>
      </c>
    </row>
    <row r="468" spans="1:17">
      <c r="A468" t="str">
        <f>Hyperlink("https://www.diodes.com/part/view/SB190","SB190")</f>
        <v>SB190</v>
      </c>
      <c r="B468" t="str">
        <f>Hyperlink("https://www.diodes.com/assets/Datasheets/ds30116.pdf","SB190 Datasheet")</f>
        <v>SB190 Datasheet</v>
      </c>
      <c r="C468" t="s">
        <v>23</v>
      </c>
      <c r="D468" t="s">
        <v>18</v>
      </c>
      <c r="E468" t="s">
        <v>19</v>
      </c>
      <c r="F468" t="s">
        <v>20</v>
      </c>
      <c r="G468">
        <v>1</v>
      </c>
      <c r="H468">
        <v>85</v>
      </c>
      <c r="I468">
        <v>90</v>
      </c>
      <c r="J468">
        <v>25</v>
      </c>
      <c r="K468">
        <v>0.8</v>
      </c>
      <c r="L468">
        <v>1</v>
      </c>
      <c r="M468">
        <v>500</v>
      </c>
      <c r="N468">
        <v>90</v>
      </c>
      <c r="P468">
        <v>80</v>
      </c>
      <c r="Q468" t="s">
        <v>21</v>
      </c>
    </row>
    <row r="469" spans="1:17">
      <c r="A469" t="str">
        <f>Hyperlink("https://www.diodes.com/part/view/SB2100","SB2100")</f>
        <v>SB2100</v>
      </c>
      <c r="B469" t="str">
        <f>Hyperlink("https://www.diodes.com/assets/Datasheets/SB2100.pdf","SB2100 Datasheet")</f>
        <v>SB2100 Datasheet</v>
      </c>
      <c r="D469" t="s">
        <v>24</v>
      </c>
      <c r="E469" t="s">
        <v>19</v>
      </c>
      <c r="F469" t="s">
        <v>20</v>
      </c>
      <c r="G469">
        <v>2</v>
      </c>
      <c r="I469">
        <v>100</v>
      </c>
      <c r="J469">
        <v>60</v>
      </c>
      <c r="K469">
        <v>0.79</v>
      </c>
      <c r="M469">
        <v>10</v>
      </c>
      <c r="N469">
        <v>100</v>
      </c>
      <c r="Q469" t="s">
        <v>99</v>
      </c>
    </row>
    <row r="470" spans="1:17">
      <c r="A470" t="str">
        <f>Hyperlink("https://www.diodes.com/part/view/SB3100","SB3100")</f>
        <v>SB3100</v>
      </c>
      <c r="B470" t="str">
        <f>Hyperlink("https://www.diodes.com/assets/Datasheets/SB380-SB3100.pdf","SB3100 Datasheet")</f>
        <v>SB3100 Datasheet</v>
      </c>
      <c r="C470" t="s">
        <v>100</v>
      </c>
      <c r="D470" t="s">
        <v>18</v>
      </c>
      <c r="E470" t="s">
        <v>19</v>
      </c>
      <c r="F470" t="s">
        <v>20</v>
      </c>
      <c r="G470">
        <v>3</v>
      </c>
      <c r="H470">
        <v>80</v>
      </c>
      <c r="I470">
        <v>100</v>
      </c>
      <c r="J470">
        <v>80</v>
      </c>
      <c r="K470">
        <v>0.79</v>
      </c>
      <c r="L470">
        <v>3</v>
      </c>
      <c r="M470">
        <v>500</v>
      </c>
      <c r="N470">
        <v>100</v>
      </c>
      <c r="P470">
        <v>250</v>
      </c>
      <c r="Q470" t="s">
        <v>101</v>
      </c>
    </row>
    <row r="471" spans="1:17">
      <c r="A471" t="str">
        <f>Hyperlink("https://www.diodes.com/part/view/SB3100%28LS%29","SB3100(LS)")</f>
        <v>SB3100(LS)</v>
      </c>
      <c r="B471" t="str">
        <f>Hyperlink("https://www.diodes.com/assets/Datasheets/SB3100_LS.pdf","SB3100(LS) Datasheet")</f>
        <v>SB3100(LS) Datasheet</v>
      </c>
      <c r="D471" t="s">
        <v>24</v>
      </c>
      <c r="E471" t="s">
        <v>19</v>
      </c>
      <c r="F471" t="s">
        <v>20</v>
      </c>
      <c r="G471">
        <v>3</v>
      </c>
      <c r="I471">
        <v>100</v>
      </c>
      <c r="J471">
        <v>80</v>
      </c>
      <c r="K471">
        <v>0.79</v>
      </c>
      <c r="M471">
        <v>20</v>
      </c>
      <c r="N471">
        <v>100</v>
      </c>
      <c r="Q471" t="s">
        <v>102</v>
      </c>
    </row>
    <row r="472" spans="1:17">
      <c r="A472" t="str">
        <f>Hyperlink("https://www.diodes.com/part/view/SB3150","SB3150")</f>
        <v>SB3150</v>
      </c>
      <c r="B472" t="str">
        <f>Hyperlink("https://www.diodes.com/assets/Datasheets/SB3150.pdf","SB3150 Datasheet")</f>
        <v>SB3150 Datasheet</v>
      </c>
      <c r="D472" t="s">
        <v>24</v>
      </c>
      <c r="E472" t="s">
        <v>19</v>
      </c>
      <c r="F472" t="s">
        <v>20</v>
      </c>
      <c r="G472">
        <v>3</v>
      </c>
      <c r="I472">
        <v>150</v>
      </c>
      <c r="J472">
        <v>150</v>
      </c>
      <c r="K472">
        <v>0.95</v>
      </c>
      <c r="M472">
        <v>10</v>
      </c>
      <c r="N472">
        <v>150</v>
      </c>
      <c r="Q472" t="s">
        <v>102</v>
      </c>
    </row>
    <row r="473" spans="1:17">
      <c r="A473" t="str">
        <f>Hyperlink("https://www.diodes.com/part/view/SB320","SB320")</f>
        <v>SB320</v>
      </c>
      <c r="B473" t="str">
        <f>Hyperlink("https://www.diodes.com/assets/Datasheets/ds23023.pdf","SB320 Datasheet")</f>
        <v>SB320 Datasheet</v>
      </c>
      <c r="C473" t="s">
        <v>23</v>
      </c>
      <c r="D473" t="s">
        <v>18</v>
      </c>
      <c r="E473" t="s">
        <v>19</v>
      </c>
      <c r="F473" t="s">
        <v>20</v>
      </c>
      <c r="G473">
        <v>3</v>
      </c>
      <c r="H473">
        <v>100</v>
      </c>
      <c r="I473">
        <v>20</v>
      </c>
      <c r="J473">
        <v>80</v>
      </c>
      <c r="K473">
        <v>0.5</v>
      </c>
      <c r="L473">
        <v>3</v>
      </c>
      <c r="M473">
        <v>500</v>
      </c>
      <c r="N473">
        <v>20</v>
      </c>
      <c r="P473">
        <v>250</v>
      </c>
      <c r="Q473" t="s">
        <v>101</v>
      </c>
    </row>
    <row r="474" spans="1:17">
      <c r="A474" t="str">
        <f>Hyperlink("https://www.diodes.com/part/view/SB330","SB330")</f>
        <v>SB330</v>
      </c>
      <c r="B474" t="str">
        <f>Hyperlink("https://www.diodes.com/assets/Datasheets/ds23023.pdf","SB330 Datasheet")</f>
        <v>SB330 Datasheet</v>
      </c>
      <c r="C474" t="s">
        <v>23</v>
      </c>
      <c r="D474" t="s">
        <v>18</v>
      </c>
      <c r="E474" t="s">
        <v>19</v>
      </c>
      <c r="F474" t="s">
        <v>20</v>
      </c>
      <c r="G474">
        <v>3</v>
      </c>
      <c r="H474">
        <v>100</v>
      </c>
      <c r="I474">
        <v>30</v>
      </c>
      <c r="J474">
        <v>80</v>
      </c>
      <c r="K474">
        <v>0.5</v>
      </c>
      <c r="L474">
        <v>3</v>
      </c>
      <c r="M474">
        <v>500</v>
      </c>
      <c r="N474">
        <v>30</v>
      </c>
      <c r="P474">
        <v>250</v>
      </c>
      <c r="Q474" t="s">
        <v>101</v>
      </c>
    </row>
    <row r="475" spans="1:17">
      <c r="A475" t="str">
        <f>Hyperlink("https://www.diodes.com/part/view/SB340","SB340")</f>
        <v>SB340</v>
      </c>
      <c r="B475" t="str">
        <f>Hyperlink("https://www.diodes.com/assets/Datasheets/ds23023.pdf","SB340 Datasheet")</f>
        <v>SB340 Datasheet</v>
      </c>
      <c r="C475" t="s">
        <v>23</v>
      </c>
      <c r="D475" t="s">
        <v>18</v>
      </c>
      <c r="E475" t="s">
        <v>19</v>
      </c>
      <c r="F475" t="s">
        <v>20</v>
      </c>
      <c r="G475">
        <v>3</v>
      </c>
      <c r="H475">
        <v>100</v>
      </c>
      <c r="I475">
        <v>40</v>
      </c>
      <c r="J475">
        <v>80</v>
      </c>
      <c r="K475">
        <v>0.5</v>
      </c>
      <c r="L475">
        <v>3</v>
      </c>
      <c r="M475">
        <v>500</v>
      </c>
      <c r="N475">
        <v>40</v>
      </c>
      <c r="P475">
        <v>250</v>
      </c>
      <c r="Q475" t="s">
        <v>101</v>
      </c>
    </row>
    <row r="476" spans="1:17">
      <c r="A476" t="str">
        <f>Hyperlink("https://www.diodes.com/part/view/SB350","SB350")</f>
        <v>SB350</v>
      </c>
      <c r="B476" t="str">
        <f>Hyperlink("https://www.diodes.com/assets/Datasheets/ds23023.pdf","SB350 Datasheet")</f>
        <v>SB350 Datasheet</v>
      </c>
      <c r="C476" t="s">
        <v>23</v>
      </c>
      <c r="D476" t="s">
        <v>18</v>
      </c>
      <c r="E476" t="s">
        <v>19</v>
      </c>
      <c r="F476" t="s">
        <v>20</v>
      </c>
      <c r="G476">
        <v>3</v>
      </c>
      <c r="H476">
        <v>75</v>
      </c>
      <c r="I476">
        <v>50</v>
      </c>
      <c r="J476">
        <v>80</v>
      </c>
      <c r="K476">
        <v>0.74</v>
      </c>
      <c r="L476">
        <v>3</v>
      </c>
      <c r="M476">
        <v>500</v>
      </c>
      <c r="N476">
        <v>50</v>
      </c>
      <c r="P476">
        <v>250</v>
      </c>
      <c r="Q476" t="s">
        <v>101</v>
      </c>
    </row>
    <row r="477" spans="1:17">
      <c r="A477" t="str">
        <f>Hyperlink("https://www.diodes.com/part/view/SB360","SB360")</f>
        <v>SB360</v>
      </c>
      <c r="B477" t="str">
        <f>Hyperlink("https://www.diodes.com/assets/Datasheets/ds23023.pdf","SB360 Datasheet")</f>
        <v>SB360 Datasheet</v>
      </c>
      <c r="C477" t="s">
        <v>23</v>
      </c>
      <c r="D477" t="s">
        <v>18</v>
      </c>
      <c r="E477" t="s">
        <v>19</v>
      </c>
      <c r="F477" t="s">
        <v>20</v>
      </c>
      <c r="G477">
        <v>3</v>
      </c>
      <c r="H477">
        <v>75</v>
      </c>
      <c r="I477">
        <v>60</v>
      </c>
      <c r="J477">
        <v>80</v>
      </c>
      <c r="K477">
        <v>0.74</v>
      </c>
      <c r="L477">
        <v>3</v>
      </c>
      <c r="M477">
        <v>500</v>
      </c>
      <c r="N477">
        <v>60</v>
      </c>
      <c r="P477">
        <v>250</v>
      </c>
      <c r="Q477" t="s">
        <v>101</v>
      </c>
    </row>
    <row r="478" spans="1:17">
      <c r="A478" t="str">
        <f>Hyperlink("https://www.diodes.com/part/view/SB370","SB370")</f>
        <v>SB370</v>
      </c>
      <c r="B478" t="str">
        <f>Hyperlink("https://www.diodes.com/assets/Datasheets/SB380-SB3100.pdf","SB370 Datasheet")</f>
        <v>SB370 Datasheet</v>
      </c>
      <c r="C478" t="s">
        <v>100</v>
      </c>
      <c r="D478" t="s">
        <v>18</v>
      </c>
      <c r="E478" t="s">
        <v>19</v>
      </c>
      <c r="F478" t="s">
        <v>20</v>
      </c>
      <c r="G478">
        <v>3</v>
      </c>
      <c r="H478">
        <v>80</v>
      </c>
      <c r="I478">
        <v>70</v>
      </c>
      <c r="J478">
        <v>80</v>
      </c>
      <c r="K478">
        <v>0.79</v>
      </c>
      <c r="L478">
        <v>3</v>
      </c>
      <c r="M478">
        <v>500</v>
      </c>
      <c r="N478">
        <v>70</v>
      </c>
      <c r="P478">
        <v>250</v>
      </c>
      <c r="Q478" t="s">
        <v>101</v>
      </c>
    </row>
    <row r="479" spans="1:17">
      <c r="A479" t="str">
        <f>Hyperlink("https://www.diodes.com/part/view/SB380","SB380")</f>
        <v>SB380</v>
      </c>
      <c r="B479" t="str">
        <f>Hyperlink("https://www.diodes.com/assets/Datasheets/SB380-SB3100.pdf","SB380 Datasheet")</f>
        <v>SB380 Datasheet</v>
      </c>
      <c r="C479" t="s">
        <v>100</v>
      </c>
      <c r="D479" t="s">
        <v>18</v>
      </c>
      <c r="E479" t="s">
        <v>19</v>
      </c>
      <c r="F479" t="s">
        <v>20</v>
      </c>
      <c r="G479">
        <v>3</v>
      </c>
      <c r="H479">
        <v>80</v>
      </c>
      <c r="I479">
        <v>80</v>
      </c>
      <c r="J479">
        <v>80</v>
      </c>
      <c r="K479">
        <v>0.79</v>
      </c>
      <c r="L479">
        <v>3</v>
      </c>
      <c r="M479">
        <v>500</v>
      </c>
      <c r="N479">
        <v>80</v>
      </c>
      <c r="P479">
        <v>250</v>
      </c>
      <c r="Q479" t="s">
        <v>101</v>
      </c>
    </row>
    <row r="480" spans="1:17">
      <c r="A480" t="str">
        <f>Hyperlink("https://www.diodes.com/part/view/SB390","SB390")</f>
        <v>SB390</v>
      </c>
      <c r="B480" t="str">
        <f>Hyperlink("https://www.diodes.com/assets/Datasheets/SB380-SB3100.pdf","SB390 Datasheet")</f>
        <v>SB390 Datasheet</v>
      </c>
      <c r="C480" t="s">
        <v>100</v>
      </c>
      <c r="D480" t="s">
        <v>18</v>
      </c>
      <c r="E480" t="s">
        <v>19</v>
      </c>
      <c r="F480" t="s">
        <v>20</v>
      </c>
      <c r="G480">
        <v>3</v>
      </c>
      <c r="H480">
        <v>80</v>
      </c>
      <c r="I480">
        <v>90</v>
      </c>
      <c r="J480">
        <v>80</v>
      </c>
      <c r="K480">
        <v>0.79</v>
      </c>
      <c r="L480">
        <v>3</v>
      </c>
      <c r="M480">
        <v>500</v>
      </c>
      <c r="N480">
        <v>90</v>
      </c>
      <c r="P480">
        <v>250</v>
      </c>
      <c r="Q480" t="s">
        <v>101</v>
      </c>
    </row>
    <row r="481" spans="1:17">
      <c r="A481" t="str">
        <f>Hyperlink("https://www.diodes.com/part/view/SB5100","SB5100")</f>
        <v>SB5100</v>
      </c>
      <c r="B481" t="str">
        <f>Hyperlink("https://www.diodes.com/assets/Datasheets/ds30135.pdf","SB5100 Datasheet")</f>
        <v>SB5100 Datasheet</v>
      </c>
      <c r="C481" t="s">
        <v>23</v>
      </c>
      <c r="D481" t="s">
        <v>18</v>
      </c>
      <c r="E481" t="s">
        <v>19</v>
      </c>
      <c r="F481" t="s">
        <v>20</v>
      </c>
      <c r="G481">
        <v>5</v>
      </c>
      <c r="H481">
        <v>80</v>
      </c>
      <c r="I481">
        <v>100</v>
      </c>
      <c r="J481">
        <v>150</v>
      </c>
      <c r="K481">
        <v>0.8</v>
      </c>
      <c r="L481">
        <v>5</v>
      </c>
      <c r="M481">
        <v>500</v>
      </c>
      <c r="N481">
        <v>100</v>
      </c>
      <c r="P481">
        <v>400</v>
      </c>
      <c r="Q481" t="s">
        <v>101</v>
      </c>
    </row>
    <row r="482" spans="1:17">
      <c r="A482" t="str">
        <f>Hyperlink("https://www.diodes.com/part/view/SB5100%28LS%29","SB5100(LS)")</f>
        <v>SB5100(LS)</v>
      </c>
      <c r="B482" t="str">
        <f>Hyperlink("https://www.diodes.com/assets/Datasheets/SB5100_LS.pdf","SB5100(LS) Datasheet")</f>
        <v>SB5100(LS) Datasheet</v>
      </c>
      <c r="D482" t="s">
        <v>24</v>
      </c>
      <c r="E482" t="s">
        <v>19</v>
      </c>
      <c r="F482" t="s">
        <v>20</v>
      </c>
      <c r="G482">
        <v>5</v>
      </c>
      <c r="I482">
        <v>100</v>
      </c>
      <c r="J482">
        <v>125</v>
      </c>
      <c r="K482">
        <v>0.85</v>
      </c>
      <c r="M482">
        <v>20</v>
      </c>
      <c r="N482">
        <v>100</v>
      </c>
      <c r="Q482" t="s">
        <v>102</v>
      </c>
    </row>
    <row r="483" spans="1:17">
      <c r="A483" t="str">
        <f>Hyperlink("https://www.diodes.com/part/view/SB5150%28LS%29","SB5150(LS)")</f>
        <v>SB5150(LS)</v>
      </c>
      <c r="B483" t="str">
        <f>Hyperlink("https://www.diodes.com/assets/Datasheets/SB5150_LS.pdf","SB5150_LS Datasheet")</f>
        <v>SB5150_LS Datasheet</v>
      </c>
      <c r="D483" t="s">
        <v>24</v>
      </c>
      <c r="E483" t="s">
        <v>19</v>
      </c>
      <c r="F483" t="s">
        <v>20</v>
      </c>
      <c r="G483">
        <v>5</v>
      </c>
      <c r="I483">
        <v>150</v>
      </c>
      <c r="J483">
        <v>125</v>
      </c>
      <c r="K483">
        <v>0.92</v>
      </c>
      <c r="M483">
        <v>8</v>
      </c>
      <c r="N483">
        <v>150</v>
      </c>
      <c r="Q483" t="s">
        <v>102</v>
      </c>
    </row>
    <row r="484" spans="1:17">
      <c r="A484" t="str">
        <f>Hyperlink("https://www.diodes.com/part/view/SB520","SB520")</f>
        <v>SB520</v>
      </c>
      <c r="B484" t="str">
        <f>Hyperlink("https://www.diodes.com/assets/Datasheets/ds23024.pdf","SB520 Datasheet")</f>
        <v>SB520 Datasheet</v>
      </c>
      <c r="C484" t="s">
        <v>23</v>
      </c>
      <c r="D484" t="s">
        <v>18</v>
      </c>
      <c r="E484" t="s">
        <v>19</v>
      </c>
      <c r="F484" t="s">
        <v>20</v>
      </c>
      <c r="G484">
        <v>5</v>
      </c>
      <c r="H484">
        <v>90</v>
      </c>
      <c r="I484">
        <v>20</v>
      </c>
      <c r="J484">
        <v>150</v>
      </c>
      <c r="K484">
        <v>0.55</v>
      </c>
      <c r="L484">
        <v>5</v>
      </c>
      <c r="M484">
        <v>500</v>
      </c>
      <c r="N484">
        <v>20</v>
      </c>
      <c r="P484">
        <v>550</v>
      </c>
      <c r="Q484" t="s">
        <v>101</v>
      </c>
    </row>
    <row r="485" spans="1:17">
      <c r="A485" t="str">
        <f>Hyperlink("https://www.diodes.com/part/view/SB530","SB530")</f>
        <v>SB530</v>
      </c>
      <c r="B485" t="str">
        <f>Hyperlink("https://www.diodes.com/assets/Datasheets/ds23024.pdf","SB530 Datasheet")</f>
        <v>SB530 Datasheet</v>
      </c>
      <c r="C485" t="s">
        <v>23</v>
      </c>
      <c r="D485" t="s">
        <v>18</v>
      </c>
      <c r="E485" t="s">
        <v>19</v>
      </c>
      <c r="F485" t="s">
        <v>20</v>
      </c>
      <c r="G485">
        <v>5</v>
      </c>
      <c r="H485">
        <v>90</v>
      </c>
      <c r="I485">
        <v>30</v>
      </c>
      <c r="J485">
        <v>150</v>
      </c>
      <c r="K485">
        <v>0.55</v>
      </c>
      <c r="L485">
        <v>5</v>
      </c>
      <c r="M485">
        <v>500</v>
      </c>
      <c r="N485">
        <v>30</v>
      </c>
      <c r="P485">
        <v>550</v>
      </c>
      <c r="Q485" t="s">
        <v>101</v>
      </c>
    </row>
    <row r="486" spans="1:17">
      <c r="A486" t="str">
        <f>Hyperlink("https://www.diodes.com/part/view/SB540","SB540")</f>
        <v>SB540</v>
      </c>
      <c r="B486" t="str">
        <f>Hyperlink("https://www.diodes.com/assets/Datasheets/ds23024.pdf","SB540 Datasheet")</f>
        <v>SB540 Datasheet</v>
      </c>
      <c r="C486" t="s">
        <v>23</v>
      </c>
      <c r="D486" t="s">
        <v>18</v>
      </c>
      <c r="E486" t="s">
        <v>19</v>
      </c>
      <c r="F486" t="s">
        <v>20</v>
      </c>
      <c r="G486">
        <v>5</v>
      </c>
      <c r="H486">
        <v>90</v>
      </c>
      <c r="I486">
        <v>40</v>
      </c>
      <c r="J486">
        <v>150</v>
      </c>
      <c r="K486">
        <v>0.55</v>
      </c>
      <c r="L486">
        <v>5</v>
      </c>
      <c r="M486">
        <v>500</v>
      </c>
      <c r="N486">
        <v>40</v>
      </c>
      <c r="P486">
        <v>550</v>
      </c>
      <c r="Q486" t="s">
        <v>101</v>
      </c>
    </row>
    <row r="487" spans="1:17">
      <c r="A487" t="str">
        <f>Hyperlink("https://www.diodes.com/part/view/SB550","SB550")</f>
        <v>SB550</v>
      </c>
      <c r="B487" t="str">
        <f>Hyperlink("https://www.diodes.com/assets/Datasheets/ds23024.pdf","SB550 Datasheet")</f>
        <v>SB550 Datasheet</v>
      </c>
      <c r="C487" t="s">
        <v>23</v>
      </c>
      <c r="D487" t="s">
        <v>18</v>
      </c>
      <c r="E487" t="s">
        <v>19</v>
      </c>
      <c r="F487" t="s">
        <v>20</v>
      </c>
      <c r="G487">
        <v>5</v>
      </c>
      <c r="H487">
        <v>65</v>
      </c>
      <c r="I487">
        <v>50</v>
      </c>
      <c r="J487">
        <v>150</v>
      </c>
      <c r="K487">
        <v>0.67</v>
      </c>
      <c r="L487">
        <v>5</v>
      </c>
      <c r="M487">
        <v>500</v>
      </c>
      <c r="N487">
        <v>50</v>
      </c>
      <c r="P487">
        <v>400</v>
      </c>
      <c r="Q487" t="s">
        <v>101</v>
      </c>
    </row>
    <row r="488" spans="1:17">
      <c r="A488" t="str">
        <f>Hyperlink("https://www.diodes.com/part/view/SB560","SB560")</f>
        <v>SB560</v>
      </c>
      <c r="B488" t="str">
        <f>Hyperlink("https://www.diodes.com/assets/Datasheets/ds23024.pdf","SB560 Datasheet")</f>
        <v>SB560 Datasheet</v>
      </c>
      <c r="C488" t="s">
        <v>23</v>
      </c>
      <c r="D488" t="s">
        <v>18</v>
      </c>
      <c r="E488" t="s">
        <v>19</v>
      </c>
      <c r="F488" t="s">
        <v>20</v>
      </c>
      <c r="G488">
        <v>5</v>
      </c>
      <c r="H488">
        <v>65</v>
      </c>
      <c r="I488">
        <v>60</v>
      </c>
      <c r="J488">
        <v>150</v>
      </c>
      <c r="K488">
        <v>0.67</v>
      </c>
      <c r="L488">
        <v>5</v>
      </c>
      <c r="M488">
        <v>500</v>
      </c>
      <c r="N488">
        <v>60</v>
      </c>
      <c r="P488">
        <v>400</v>
      </c>
      <c r="Q488" t="s">
        <v>101</v>
      </c>
    </row>
    <row r="489" spans="1:17">
      <c r="A489" t="str">
        <f>Hyperlink("https://www.diodes.com/part/view/SB560L","SB560L")</f>
        <v>SB560L</v>
      </c>
      <c r="B489" t="str">
        <f>Hyperlink("https://www.diodes.com/assets/Datasheets/SB560L.pdf","SB560L Datasheet")</f>
        <v>SB560L Datasheet</v>
      </c>
      <c r="C489" t="s">
        <v>103</v>
      </c>
      <c r="D489" t="s">
        <v>24</v>
      </c>
      <c r="E489" t="s">
        <v>19</v>
      </c>
      <c r="F489" t="s">
        <v>20</v>
      </c>
      <c r="G489">
        <v>5</v>
      </c>
      <c r="I489">
        <v>60</v>
      </c>
      <c r="J489">
        <v>150</v>
      </c>
      <c r="K489">
        <v>0.55</v>
      </c>
      <c r="M489">
        <v>100</v>
      </c>
      <c r="N489">
        <v>60</v>
      </c>
      <c r="Q489" t="s">
        <v>102</v>
      </c>
    </row>
    <row r="490" spans="1:17">
      <c r="A490" t="str">
        <f>Hyperlink("https://www.diodes.com/part/view/SB570","SB570")</f>
        <v>SB570</v>
      </c>
      <c r="B490" t="str">
        <f>Hyperlink("https://www.diodes.com/assets/Datasheets/ds30135.pdf","SB570 Datasheet")</f>
        <v>SB570 Datasheet</v>
      </c>
      <c r="C490" t="s">
        <v>23</v>
      </c>
      <c r="D490" t="s">
        <v>18</v>
      </c>
      <c r="E490" t="s">
        <v>19</v>
      </c>
      <c r="F490" t="s">
        <v>20</v>
      </c>
      <c r="G490">
        <v>5</v>
      </c>
      <c r="H490">
        <v>80</v>
      </c>
      <c r="I490">
        <v>70</v>
      </c>
      <c r="J490">
        <v>150</v>
      </c>
      <c r="K490">
        <v>0.8</v>
      </c>
      <c r="L490">
        <v>5</v>
      </c>
      <c r="M490">
        <v>500</v>
      </c>
      <c r="N490">
        <v>70</v>
      </c>
      <c r="P490">
        <v>400</v>
      </c>
      <c r="Q490" t="s">
        <v>101</v>
      </c>
    </row>
    <row r="491" spans="1:17">
      <c r="A491" t="str">
        <f>Hyperlink("https://www.diodes.com/part/view/SB580","SB580")</f>
        <v>SB580</v>
      </c>
      <c r="B491" t="str">
        <f>Hyperlink("https://www.diodes.com/assets/Datasheets/ds30135.pdf","SB580 Datasheet")</f>
        <v>SB580 Datasheet</v>
      </c>
      <c r="C491" t="s">
        <v>23</v>
      </c>
      <c r="D491" t="s">
        <v>18</v>
      </c>
      <c r="E491" t="s">
        <v>19</v>
      </c>
      <c r="F491" t="s">
        <v>20</v>
      </c>
      <c r="G491">
        <v>5</v>
      </c>
      <c r="H491">
        <v>80</v>
      </c>
      <c r="I491">
        <v>80</v>
      </c>
      <c r="J491">
        <v>150</v>
      </c>
      <c r="K491">
        <v>0.8</v>
      </c>
      <c r="L491">
        <v>5</v>
      </c>
      <c r="M491">
        <v>500</v>
      </c>
      <c r="N491">
        <v>80</v>
      </c>
      <c r="P491">
        <v>400</v>
      </c>
      <c r="Q491" t="s">
        <v>101</v>
      </c>
    </row>
    <row r="492" spans="1:17">
      <c r="A492" t="str">
        <f>Hyperlink("https://www.diodes.com/part/view/SB590","SB590")</f>
        <v>SB590</v>
      </c>
      <c r="B492" t="str">
        <f>Hyperlink("https://www.diodes.com/assets/Datasheets/ds30135.pdf","SB590 Datasheet")</f>
        <v>SB590 Datasheet</v>
      </c>
      <c r="C492" t="s">
        <v>23</v>
      </c>
      <c r="D492" t="s">
        <v>18</v>
      </c>
      <c r="E492" t="s">
        <v>19</v>
      </c>
      <c r="F492" t="s">
        <v>20</v>
      </c>
      <c r="G492">
        <v>5</v>
      </c>
      <c r="H492">
        <v>80</v>
      </c>
      <c r="I492">
        <v>90</v>
      </c>
      <c r="J492">
        <v>150</v>
      </c>
      <c r="K492">
        <v>0.8</v>
      </c>
      <c r="L492">
        <v>5</v>
      </c>
      <c r="M492">
        <v>500</v>
      </c>
      <c r="N492">
        <v>90</v>
      </c>
      <c r="P492">
        <v>400</v>
      </c>
      <c r="Q492" t="s">
        <v>101</v>
      </c>
    </row>
    <row r="493" spans="1:17">
      <c r="A493" t="str">
        <f>Hyperlink("https://www.diodes.com/part/view/SBL1040CTW","SBL1040CTW")</f>
        <v>SBL1040CTW</v>
      </c>
      <c r="B493" t="str">
        <f>Hyperlink("https://www.diodes.com/assets/Datasheets/SBL1040CTW-SBL1045CTW.pdf","SBL1040CTW-SBL1045CTW Datasheet")</f>
        <v>SBL1040CTW-SBL1045CTW Datasheet</v>
      </c>
      <c r="D493" t="s">
        <v>24</v>
      </c>
      <c r="E493" t="s">
        <v>19</v>
      </c>
      <c r="F493" t="s">
        <v>71</v>
      </c>
      <c r="G493">
        <v>10</v>
      </c>
      <c r="I493">
        <v>40</v>
      </c>
      <c r="J493">
        <v>125</v>
      </c>
      <c r="K493">
        <v>0.55</v>
      </c>
      <c r="M493">
        <v>200</v>
      </c>
      <c r="N493">
        <v>40</v>
      </c>
      <c r="Q493" t="s">
        <v>73</v>
      </c>
    </row>
    <row r="494" spans="1:17">
      <c r="A494" t="str">
        <f>Hyperlink("https://www.diodes.com/part/view/SBL1045CTW","SBL1045CTW")</f>
        <v>SBL1045CTW</v>
      </c>
      <c r="B494" t="str">
        <f>Hyperlink("https://www.diodes.com/assets/Datasheets/SBL1040CTW-SBL1045CTW.pdf","SBL1040CTW-SBL1045CTW Datasheet")</f>
        <v>SBL1040CTW-SBL1045CTW Datasheet</v>
      </c>
      <c r="D494" t="s">
        <v>24</v>
      </c>
      <c r="E494" t="s">
        <v>19</v>
      </c>
      <c r="F494" t="s">
        <v>71</v>
      </c>
      <c r="G494">
        <v>10</v>
      </c>
      <c r="I494">
        <v>45</v>
      </c>
      <c r="J494">
        <v>125</v>
      </c>
      <c r="K494">
        <v>0.55</v>
      </c>
      <c r="M494">
        <v>200</v>
      </c>
      <c r="N494">
        <v>45</v>
      </c>
      <c r="Q494" t="s">
        <v>73</v>
      </c>
    </row>
    <row r="495" spans="1:17">
      <c r="A495" t="str">
        <f>Hyperlink("https://www.diodes.com/part/view/SBL1630PT","SBL1630PT")</f>
        <v>SBL1630PT</v>
      </c>
      <c r="B495" t="str">
        <f>Hyperlink("https://www.diodes.com/assets/Datasheets/products_inactive_data/ds23046.pdf","SBL1630PT Datasheet")</f>
        <v>SBL1630PT Datasheet</v>
      </c>
      <c r="C495" t="s">
        <v>23</v>
      </c>
      <c r="D495" t="s">
        <v>18</v>
      </c>
      <c r="E495" t="s">
        <v>19</v>
      </c>
      <c r="F495" t="s">
        <v>71</v>
      </c>
      <c r="G495">
        <v>16</v>
      </c>
      <c r="H495">
        <v>95</v>
      </c>
      <c r="I495">
        <v>30</v>
      </c>
      <c r="J495">
        <v>250</v>
      </c>
      <c r="K495">
        <v>0.55</v>
      </c>
      <c r="L495">
        <v>8</v>
      </c>
      <c r="M495">
        <v>500</v>
      </c>
      <c r="N495">
        <v>30</v>
      </c>
      <c r="P495">
        <v>700</v>
      </c>
      <c r="Q495" t="s">
        <v>87</v>
      </c>
    </row>
    <row r="496" spans="1:17">
      <c r="A496" t="str">
        <f>Hyperlink("https://www.diodes.com/part/view/SBL1635PT","SBL1635PT")</f>
        <v>SBL1635PT</v>
      </c>
      <c r="B496" t="str">
        <f>Hyperlink("https://www.diodes.com/assets/Datasheets/products_inactive_data/ds23046.pdf","SBL1635PT Datasheet")</f>
        <v>SBL1635PT Datasheet</v>
      </c>
      <c r="C496" t="s">
        <v>23</v>
      </c>
      <c r="D496" t="s">
        <v>18</v>
      </c>
      <c r="E496" t="s">
        <v>19</v>
      </c>
      <c r="F496" t="s">
        <v>71</v>
      </c>
      <c r="G496">
        <v>16</v>
      </c>
      <c r="H496">
        <v>95</v>
      </c>
      <c r="I496">
        <v>35</v>
      </c>
      <c r="J496">
        <v>250</v>
      </c>
      <c r="K496">
        <v>0.55</v>
      </c>
      <c r="M496">
        <v>500</v>
      </c>
      <c r="N496">
        <v>35</v>
      </c>
      <c r="P496">
        <v>700</v>
      </c>
      <c r="Q496" t="s">
        <v>87</v>
      </c>
    </row>
    <row r="497" spans="1:17">
      <c r="A497" t="str">
        <f>Hyperlink("https://www.diodes.com/part/view/SBL1645PT","SBL1645PT")</f>
        <v>SBL1645PT</v>
      </c>
      <c r="B497" t="str">
        <f>Hyperlink("https://www.diodes.com/assets/Datasheets/products_inactive_data/ds23046.pdf","SBL1645PT Datasheet")</f>
        <v>SBL1645PT Datasheet</v>
      </c>
      <c r="C497" t="s">
        <v>23</v>
      </c>
      <c r="D497" t="s">
        <v>18</v>
      </c>
      <c r="E497" t="s">
        <v>19</v>
      </c>
      <c r="F497" t="s">
        <v>71</v>
      </c>
      <c r="G497">
        <v>16</v>
      </c>
      <c r="H497">
        <v>95</v>
      </c>
      <c r="I497">
        <v>45</v>
      </c>
      <c r="J497">
        <v>250</v>
      </c>
      <c r="K497">
        <v>0.55</v>
      </c>
      <c r="L497">
        <v>8</v>
      </c>
      <c r="M497">
        <v>500</v>
      </c>
      <c r="N497">
        <v>45</v>
      </c>
      <c r="P497">
        <v>700</v>
      </c>
      <c r="Q497" t="s">
        <v>87</v>
      </c>
    </row>
    <row r="498" spans="1:17">
      <c r="A498" t="str">
        <f>Hyperlink("https://www.diodes.com/part/view/SBL1660PT","SBL1660PT")</f>
        <v>SBL1660PT</v>
      </c>
      <c r="B498" t="str">
        <f>Hyperlink("https://www.diodes.com/assets/Datasheets/products_inactive_data/ds23046.pdf","SBL1660PT Datasheet")</f>
        <v>SBL1660PT Datasheet</v>
      </c>
      <c r="C498" t="s">
        <v>23</v>
      </c>
      <c r="D498" t="s">
        <v>18</v>
      </c>
      <c r="E498" t="s">
        <v>19</v>
      </c>
      <c r="F498" t="s">
        <v>71</v>
      </c>
      <c r="G498">
        <v>16</v>
      </c>
      <c r="H498">
        <v>95</v>
      </c>
      <c r="I498">
        <v>60</v>
      </c>
      <c r="J498">
        <v>250</v>
      </c>
      <c r="K498">
        <v>0.7</v>
      </c>
      <c r="L498">
        <v>8</v>
      </c>
      <c r="M498">
        <v>500</v>
      </c>
      <c r="N498">
        <v>60</v>
      </c>
      <c r="P498">
        <v>700</v>
      </c>
      <c r="Q498" t="s">
        <v>87</v>
      </c>
    </row>
    <row r="499" spans="1:17">
      <c r="A499" t="str">
        <f>Hyperlink("https://www.diodes.com/part/view/SBL2035CT","SBL2035CT")</f>
        <v>SBL2035CT</v>
      </c>
      <c r="B499" t="str">
        <f>Hyperlink("https://www.diodes.com/assets/Datasheets/ds23015.pdf","SBL2035CT Datasheet")</f>
        <v>SBL2035CT Datasheet</v>
      </c>
      <c r="C499" t="s">
        <v>23</v>
      </c>
      <c r="D499" t="s">
        <v>18</v>
      </c>
      <c r="E499" t="s">
        <v>19</v>
      </c>
      <c r="F499" t="s">
        <v>71</v>
      </c>
      <c r="G499">
        <v>20</v>
      </c>
      <c r="H499">
        <v>95</v>
      </c>
      <c r="I499">
        <v>35</v>
      </c>
      <c r="J499">
        <v>250</v>
      </c>
      <c r="K499">
        <v>0.75</v>
      </c>
      <c r="M499">
        <v>1000</v>
      </c>
      <c r="N499">
        <v>35</v>
      </c>
      <c r="Q499" t="s">
        <v>83</v>
      </c>
    </row>
    <row r="500" spans="1:17">
      <c r="A500" t="str">
        <f>Hyperlink("https://www.diodes.com/part/view/SBL2040CT","SBL2040CT")</f>
        <v>SBL2040CT</v>
      </c>
      <c r="B500" t="str">
        <f>Hyperlink("https://www.diodes.com/assets/Datasheets/ds23015.pdf","SBL2040CT Datasheet")</f>
        <v>SBL2040CT Datasheet</v>
      </c>
      <c r="C500" t="s">
        <v>23</v>
      </c>
      <c r="D500" t="s">
        <v>18</v>
      </c>
      <c r="E500" t="s">
        <v>19</v>
      </c>
      <c r="F500" t="s">
        <v>71</v>
      </c>
      <c r="G500">
        <v>20</v>
      </c>
      <c r="H500">
        <v>95</v>
      </c>
      <c r="I500">
        <v>40</v>
      </c>
      <c r="J500">
        <v>250</v>
      </c>
      <c r="K500">
        <v>0.55</v>
      </c>
      <c r="L500">
        <v>10</v>
      </c>
      <c r="M500">
        <v>1000</v>
      </c>
      <c r="N500">
        <v>40</v>
      </c>
      <c r="P500">
        <v>650</v>
      </c>
      <c r="Q500" t="s">
        <v>83</v>
      </c>
    </row>
    <row r="501" spans="1:17">
      <c r="A501" t="str">
        <f>Hyperlink("https://www.diodes.com/part/view/SBL2045CT","SBL2045CT")</f>
        <v>SBL2045CT</v>
      </c>
      <c r="B501" t="str">
        <f>Hyperlink("https://www.diodes.com/assets/Datasheets/ds23015.pdf","SBL2045CT Datasheet")</f>
        <v>SBL2045CT Datasheet</v>
      </c>
      <c r="C501" t="s">
        <v>23</v>
      </c>
      <c r="D501" t="s">
        <v>18</v>
      </c>
      <c r="E501" t="s">
        <v>19</v>
      </c>
      <c r="F501" t="s">
        <v>71</v>
      </c>
      <c r="G501">
        <v>20</v>
      </c>
      <c r="H501">
        <v>95</v>
      </c>
      <c r="I501">
        <v>45</v>
      </c>
      <c r="J501">
        <v>250</v>
      </c>
      <c r="K501">
        <v>0.55</v>
      </c>
      <c r="L501">
        <v>10</v>
      </c>
      <c r="M501">
        <v>1000</v>
      </c>
      <c r="N501">
        <v>45</v>
      </c>
      <c r="P501">
        <v>650</v>
      </c>
      <c r="Q501" t="s">
        <v>83</v>
      </c>
    </row>
    <row r="502" spans="1:17">
      <c r="A502" t="str">
        <f>Hyperlink("https://www.diodes.com/part/view/SBL2045CTW","SBL2045CTW")</f>
        <v>SBL2045CTW</v>
      </c>
      <c r="B502" t="str">
        <f>Hyperlink("https://www.diodes.com/assets/Datasheets/SBL2045CTW.pdf","SBL2045CTW Datasheet")</f>
        <v>SBL2045CTW Datasheet</v>
      </c>
      <c r="D502" t="s">
        <v>24</v>
      </c>
      <c r="E502" t="s">
        <v>19</v>
      </c>
      <c r="F502" t="s">
        <v>71</v>
      </c>
      <c r="G502">
        <v>20</v>
      </c>
      <c r="I502">
        <v>45</v>
      </c>
      <c r="J502">
        <v>225</v>
      </c>
      <c r="K502">
        <v>0.55</v>
      </c>
      <c r="M502">
        <v>400</v>
      </c>
      <c r="N502">
        <v>45</v>
      </c>
      <c r="Q502" t="s">
        <v>73</v>
      </c>
    </row>
    <row r="503" spans="1:17">
      <c r="A503" t="str">
        <f>Hyperlink("https://www.diodes.com/part/view/SBL2050CT","SBL2050CT")</f>
        <v>SBL2050CT</v>
      </c>
      <c r="B503" t="str">
        <f>Hyperlink("https://www.diodes.com/assets/Datasheets/ds23015.pdf","SBL2050CT Datasheet")</f>
        <v>SBL2050CT Datasheet</v>
      </c>
      <c r="C503" t="s">
        <v>23</v>
      </c>
      <c r="D503" t="s">
        <v>18</v>
      </c>
      <c r="E503" t="s">
        <v>19</v>
      </c>
      <c r="F503" t="s">
        <v>71</v>
      </c>
      <c r="G503">
        <v>20</v>
      </c>
      <c r="H503">
        <v>95</v>
      </c>
      <c r="I503">
        <v>50</v>
      </c>
      <c r="J503">
        <v>250</v>
      </c>
      <c r="K503">
        <v>0.75</v>
      </c>
      <c r="L503">
        <v>10</v>
      </c>
      <c r="M503">
        <v>1000</v>
      </c>
      <c r="N503">
        <v>50</v>
      </c>
      <c r="P503">
        <v>650</v>
      </c>
      <c r="Q503" t="s">
        <v>83</v>
      </c>
    </row>
    <row r="504" spans="1:17">
      <c r="A504" t="str">
        <f>Hyperlink("https://www.diodes.com/part/view/SBL3045PTW","SBL3045PTW")</f>
        <v>SBL3045PTW</v>
      </c>
      <c r="B504" t="str">
        <f>Hyperlink("https://www.diodes.com/assets/Datasheets/SBL3045PTW.pdf","SBL3045PTW Datasheet")</f>
        <v>SBL3045PTW Datasheet</v>
      </c>
      <c r="D504" t="s">
        <v>24</v>
      </c>
      <c r="E504" t="s">
        <v>19</v>
      </c>
      <c r="F504" t="s">
        <v>71</v>
      </c>
      <c r="G504">
        <v>30</v>
      </c>
      <c r="I504">
        <v>45</v>
      </c>
      <c r="J504">
        <v>275</v>
      </c>
      <c r="K504">
        <v>0.55</v>
      </c>
      <c r="M504">
        <v>50000</v>
      </c>
      <c r="N504">
        <v>45</v>
      </c>
      <c r="Q504" t="s">
        <v>104</v>
      </c>
    </row>
    <row r="505" spans="1:17">
      <c r="A505" t="str">
        <f>Hyperlink("https://www.diodes.com/part/view/SBL3060PTW","SBL3060PTW")</f>
        <v>SBL3060PTW</v>
      </c>
      <c r="B505" t="str">
        <f>Hyperlink("https://www.diodes.com/assets/Datasheets/SBL3060PTW.pdf","SBL3060PTW Datasheet")</f>
        <v>SBL3060PTW Datasheet</v>
      </c>
      <c r="D505" t="s">
        <v>24</v>
      </c>
      <c r="E505" t="s">
        <v>19</v>
      </c>
      <c r="F505" t="s">
        <v>71</v>
      </c>
      <c r="G505">
        <v>30</v>
      </c>
      <c r="I505">
        <v>60</v>
      </c>
      <c r="J505">
        <v>275</v>
      </c>
      <c r="K505">
        <v>0.7</v>
      </c>
      <c r="M505">
        <v>200</v>
      </c>
      <c r="N505">
        <v>60</v>
      </c>
      <c r="Q505" t="s">
        <v>104</v>
      </c>
    </row>
    <row r="506" spans="1:17">
      <c r="A506" t="str">
        <f>Hyperlink("https://www.diodes.com/part/view/SBL30L30CT","SBL30L30CT")</f>
        <v>SBL30L30CT</v>
      </c>
      <c r="B506" t="str">
        <f>Hyperlink("https://www.diodes.com/assets/Datasheets/ds30757.pdf","SBL30L30CT Datasheet")</f>
        <v>SBL30L30CT Datasheet</v>
      </c>
      <c r="C506" t="s">
        <v>23</v>
      </c>
      <c r="D506" t="s">
        <v>18</v>
      </c>
      <c r="E506" t="s">
        <v>19</v>
      </c>
      <c r="F506" t="s">
        <v>71</v>
      </c>
      <c r="G506">
        <v>30</v>
      </c>
      <c r="H506" t="s">
        <v>22</v>
      </c>
      <c r="I506">
        <v>30</v>
      </c>
      <c r="J506">
        <v>260</v>
      </c>
      <c r="K506">
        <v>0.57</v>
      </c>
      <c r="L506">
        <v>30</v>
      </c>
      <c r="M506">
        <v>1000</v>
      </c>
      <c r="N506">
        <v>30</v>
      </c>
      <c r="P506">
        <v>4000</v>
      </c>
      <c r="Q506" t="s">
        <v>83</v>
      </c>
    </row>
    <row r="507" spans="1:17">
      <c r="A507" t="str">
        <f>Hyperlink("https://www.diodes.com/part/view/SBL4045PTW","SBL4045PTW")</f>
        <v>SBL4045PTW</v>
      </c>
      <c r="B507" t="str">
        <f>Hyperlink("https://www.diodes.com/assets/Datasheets/SBL4045PTW.pdf","SBL4045PTW Datasheet")</f>
        <v>SBL4045PTW Datasheet</v>
      </c>
      <c r="D507" t="s">
        <v>24</v>
      </c>
      <c r="E507" t="s">
        <v>19</v>
      </c>
      <c r="F507" t="s">
        <v>71</v>
      </c>
      <c r="G507">
        <v>40</v>
      </c>
      <c r="I507">
        <v>45</v>
      </c>
      <c r="J507">
        <v>375</v>
      </c>
      <c r="K507">
        <v>0.58</v>
      </c>
      <c r="M507">
        <v>500</v>
      </c>
      <c r="N507">
        <v>45</v>
      </c>
      <c r="Q507" t="s">
        <v>104</v>
      </c>
    </row>
    <row r="508" spans="1:17">
      <c r="A508" t="str">
        <f>Hyperlink("https://www.diodes.com/part/view/SBL4060PTW","SBL4060PTW")</f>
        <v>SBL4060PTW</v>
      </c>
      <c r="B508" t="str">
        <f>Hyperlink("https://www.diodes.com/assets/Datasheets/SBL4060PTW.pdf","SBL4060PTW Datasheet")</f>
        <v>SBL4060PTW Datasheet</v>
      </c>
      <c r="D508" t="s">
        <v>24</v>
      </c>
      <c r="E508" t="s">
        <v>19</v>
      </c>
      <c r="F508" t="s">
        <v>71</v>
      </c>
      <c r="G508">
        <v>40</v>
      </c>
      <c r="I508">
        <v>60</v>
      </c>
      <c r="J508">
        <v>375</v>
      </c>
      <c r="K508">
        <v>0.7</v>
      </c>
      <c r="M508">
        <v>200</v>
      </c>
      <c r="N508">
        <v>60</v>
      </c>
      <c r="Q508" t="s">
        <v>104</v>
      </c>
    </row>
    <row r="509" spans="1:17">
      <c r="A509" t="str">
        <f>Hyperlink("https://www.diodes.com/part/view/SBL535","SBL535")</f>
        <v>SBL535</v>
      </c>
      <c r="B509" t="str">
        <f>Hyperlink("https://www.diodes.com/assets/Datasheets/products_inactive_data/ds23043.pdf","SBL535 Datasheet")</f>
        <v>SBL535 Datasheet</v>
      </c>
      <c r="C509" t="s">
        <v>23</v>
      </c>
      <c r="D509" t="s">
        <v>18</v>
      </c>
      <c r="E509" t="s">
        <v>19</v>
      </c>
      <c r="F509" t="s">
        <v>20</v>
      </c>
      <c r="G509">
        <v>5</v>
      </c>
      <c r="H509" t="s">
        <v>22</v>
      </c>
      <c r="I509">
        <v>35</v>
      </c>
      <c r="J509">
        <v>175</v>
      </c>
      <c r="K509">
        <v>0.55</v>
      </c>
      <c r="L509">
        <v>5</v>
      </c>
      <c r="M509">
        <v>500</v>
      </c>
      <c r="N509">
        <v>35</v>
      </c>
      <c r="P509">
        <v>500</v>
      </c>
      <c r="Q509" t="s">
        <v>82</v>
      </c>
    </row>
    <row r="510" spans="1:17">
      <c r="A510" t="str">
        <f>Hyperlink("https://www.diodes.com/part/view/SBL540","SBL540")</f>
        <v>SBL540</v>
      </c>
      <c r="B510" t="str">
        <f>Hyperlink("https://www.diodes.com/assets/Datasheets/products_inactive_data/ds23043.pdf","SBL540 Datasheet")</f>
        <v>SBL540 Datasheet</v>
      </c>
      <c r="C510" t="s">
        <v>23</v>
      </c>
      <c r="D510" t="s">
        <v>18</v>
      </c>
      <c r="E510" t="s">
        <v>19</v>
      </c>
      <c r="F510" t="s">
        <v>20</v>
      </c>
      <c r="G510">
        <v>5</v>
      </c>
      <c r="H510">
        <v>95</v>
      </c>
      <c r="I510">
        <v>40</v>
      </c>
      <c r="J510">
        <v>175</v>
      </c>
      <c r="K510">
        <v>0.55</v>
      </c>
      <c r="L510">
        <v>5</v>
      </c>
      <c r="M510">
        <v>500</v>
      </c>
      <c r="N510">
        <v>40</v>
      </c>
      <c r="P510">
        <v>500</v>
      </c>
      <c r="Q510" t="s">
        <v>82</v>
      </c>
    </row>
    <row r="511" spans="1:17">
      <c r="A511" t="str">
        <f>Hyperlink("https://www.diodes.com/part/view/SBL545","SBL545")</f>
        <v>SBL545</v>
      </c>
      <c r="B511" t="str">
        <f>Hyperlink("https://www.diodes.com/assets/Datasheets/products_inactive_data/ds23043.pdf","SBL545 Datasheet")</f>
        <v>SBL545 Datasheet</v>
      </c>
      <c r="C511" t="s">
        <v>23</v>
      </c>
      <c r="D511" t="s">
        <v>18</v>
      </c>
      <c r="E511" t="s">
        <v>19</v>
      </c>
      <c r="F511" t="s">
        <v>20</v>
      </c>
      <c r="G511">
        <v>5</v>
      </c>
      <c r="H511">
        <v>95</v>
      </c>
      <c r="I511">
        <v>45</v>
      </c>
      <c r="J511">
        <v>175</v>
      </c>
      <c r="K511">
        <v>0.55</v>
      </c>
      <c r="L511">
        <v>5</v>
      </c>
      <c r="M511">
        <v>500</v>
      </c>
      <c r="N511">
        <v>45</v>
      </c>
      <c r="P511">
        <v>500</v>
      </c>
      <c r="Q511" t="s">
        <v>82</v>
      </c>
    </row>
    <row r="512" spans="1:17">
      <c r="A512" t="str">
        <f>Hyperlink("https://www.diodes.com/part/view/SBL550","SBL550")</f>
        <v>SBL550</v>
      </c>
      <c r="B512" t="str">
        <f>Hyperlink("https://www.diodes.com/assets/Datasheets/products_inactive_data/ds23043.pdf","SBL550 Datasheet")</f>
        <v>SBL550 Datasheet</v>
      </c>
      <c r="C512" t="s">
        <v>23</v>
      </c>
      <c r="D512" t="s">
        <v>18</v>
      </c>
      <c r="E512" t="s">
        <v>19</v>
      </c>
      <c r="F512" t="s">
        <v>20</v>
      </c>
      <c r="G512">
        <v>5</v>
      </c>
      <c r="H512">
        <v>95</v>
      </c>
      <c r="I512">
        <v>50</v>
      </c>
      <c r="J512">
        <v>175</v>
      </c>
      <c r="K512">
        <v>0.7</v>
      </c>
      <c r="L512">
        <v>5</v>
      </c>
      <c r="M512">
        <v>500</v>
      </c>
      <c r="N512">
        <v>50</v>
      </c>
      <c r="P512">
        <v>500</v>
      </c>
      <c r="Q512" t="s">
        <v>82</v>
      </c>
    </row>
    <row r="513" spans="1:17">
      <c r="A513" t="str">
        <f>Hyperlink("https://www.diodes.com/part/view/SBL560","SBL560")</f>
        <v>SBL560</v>
      </c>
      <c r="B513" t="str">
        <f>Hyperlink("https://www.diodes.com/assets/Datasheets/products_inactive_data/ds23043.pdf","SBL560 Datasheet")</f>
        <v>SBL560 Datasheet</v>
      </c>
      <c r="C513" t="s">
        <v>23</v>
      </c>
      <c r="D513" t="s">
        <v>18</v>
      </c>
      <c r="E513" t="s">
        <v>19</v>
      </c>
      <c r="F513" t="s">
        <v>20</v>
      </c>
      <c r="G513">
        <v>5</v>
      </c>
      <c r="H513">
        <v>95</v>
      </c>
      <c r="I513">
        <v>60</v>
      </c>
      <c r="J513">
        <v>175</v>
      </c>
      <c r="K513">
        <v>0.7</v>
      </c>
      <c r="L513">
        <v>5</v>
      </c>
      <c r="M513">
        <v>500</v>
      </c>
      <c r="N513">
        <v>60</v>
      </c>
      <c r="P513">
        <v>500</v>
      </c>
      <c r="Q513" t="s">
        <v>82</v>
      </c>
    </row>
    <row r="514" spans="1:17">
      <c r="A514" t="str">
        <f>Hyperlink("https://www.diodes.com/part/view/SBL6030PT","SBL6030PT")</f>
        <v>SBL6030PT</v>
      </c>
      <c r="B514" t="str">
        <f>Hyperlink("https://www.diodes.com/assets/Datasheets/products_inactive_data/ds30050.pdf","SBL6030PT Datasheet")</f>
        <v>SBL6030PT Datasheet</v>
      </c>
      <c r="C514" t="s">
        <v>23</v>
      </c>
      <c r="D514" t="s">
        <v>18</v>
      </c>
      <c r="E514" t="s">
        <v>19</v>
      </c>
      <c r="F514" t="s">
        <v>71</v>
      </c>
      <c r="G514">
        <v>60</v>
      </c>
      <c r="H514">
        <v>100</v>
      </c>
      <c r="I514">
        <v>30</v>
      </c>
      <c r="J514">
        <v>500</v>
      </c>
      <c r="K514">
        <v>0.55</v>
      </c>
      <c r="L514">
        <v>30</v>
      </c>
      <c r="M514">
        <v>20000</v>
      </c>
      <c r="N514">
        <v>30</v>
      </c>
      <c r="P514">
        <v>1500</v>
      </c>
      <c r="Q514" t="s">
        <v>87</v>
      </c>
    </row>
    <row r="515" spans="1:17">
      <c r="A515" t="str">
        <f>Hyperlink("https://www.diodes.com/part/view/SBL6040PTW","SBL6040PTW")</f>
        <v>SBL6040PTW</v>
      </c>
      <c r="B515" t="str">
        <f>Hyperlink("https://www.diodes.com/assets/Datasheets/SBL6040PTW.pdf","SBL6040PTW Datasheet")</f>
        <v>SBL6040PTW Datasheet</v>
      </c>
      <c r="D515" t="s">
        <v>24</v>
      </c>
      <c r="E515" t="s">
        <v>19</v>
      </c>
      <c r="F515" t="s">
        <v>71</v>
      </c>
      <c r="G515">
        <v>60</v>
      </c>
      <c r="I515">
        <v>40</v>
      </c>
      <c r="J515">
        <v>450</v>
      </c>
      <c r="K515">
        <v>0.55</v>
      </c>
      <c r="M515">
        <v>10000</v>
      </c>
      <c r="N515">
        <v>40</v>
      </c>
      <c r="Q515" t="s">
        <v>104</v>
      </c>
    </row>
    <row r="516" spans="1:17">
      <c r="A516" t="str">
        <f>Hyperlink("https://www.diodes.com/part/view/SBL6050PT","SBL6050PT")</f>
        <v>SBL6050PT</v>
      </c>
      <c r="B516" t="str">
        <f>Hyperlink("https://www.diodes.com/assets/Datasheets/products_inactive_data/ds30050.pdf","SBL6050PT Datasheet")</f>
        <v>SBL6050PT Datasheet</v>
      </c>
      <c r="C516" t="s">
        <v>23</v>
      </c>
      <c r="D516" t="s">
        <v>18</v>
      </c>
      <c r="E516" t="s">
        <v>19</v>
      </c>
      <c r="F516" t="s">
        <v>71</v>
      </c>
      <c r="G516">
        <v>60</v>
      </c>
      <c r="H516">
        <v>100</v>
      </c>
      <c r="I516">
        <v>50</v>
      </c>
      <c r="J516">
        <v>500</v>
      </c>
      <c r="K516">
        <v>0.7</v>
      </c>
      <c r="L516">
        <v>30</v>
      </c>
      <c r="M516">
        <v>20000</v>
      </c>
      <c r="N516">
        <v>50</v>
      </c>
      <c r="P516">
        <v>1500</v>
      </c>
      <c r="Q516" t="s">
        <v>87</v>
      </c>
    </row>
    <row r="517" spans="1:17">
      <c r="A517" t="str">
        <f>Hyperlink("https://www.diodes.com/part/view/SBL6060PT","SBL6060PT")</f>
        <v>SBL6060PT</v>
      </c>
      <c r="B517" t="str">
        <f>Hyperlink("https://www.diodes.com/assets/Datasheets/products_inactive_data/ds30050.pdf","SBL6060PT Datasheet")</f>
        <v>SBL6060PT Datasheet</v>
      </c>
      <c r="C517" t="s">
        <v>23</v>
      </c>
      <c r="D517" t="s">
        <v>18</v>
      </c>
      <c r="E517" t="s">
        <v>19</v>
      </c>
      <c r="F517" t="s">
        <v>71</v>
      </c>
      <c r="G517">
        <v>60</v>
      </c>
      <c r="H517">
        <v>100</v>
      </c>
      <c r="I517">
        <v>60</v>
      </c>
      <c r="J517">
        <v>500</v>
      </c>
      <c r="K517">
        <v>0.7</v>
      </c>
      <c r="L517">
        <v>30</v>
      </c>
      <c r="M517">
        <v>20000</v>
      </c>
      <c r="N517">
        <v>60</v>
      </c>
      <c r="P517">
        <v>1500</v>
      </c>
      <c r="Q517" t="s">
        <v>87</v>
      </c>
    </row>
    <row r="518" spans="1:17">
      <c r="A518" t="str">
        <f>Hyperlink("https://www.diodes.com/part/view/SBL6060PTW","SBL6060PTW")</f>
        <v>SBL6060PTW</v>
      </c>
      <c r="B518" t="str">
        <f>Hyperlink("https://www.diodes.com/assets/Datasheets/SBL6060PTW.pdf","SBL6060PTW Datasheet")</f>
        <v>SBL6060PTW Datasheet</v>
      </c>
      <c r="D518" t="s">
        <v>24</v>
      </c>
      <c r="E518" t="s">
        <v>19</v>
      </c>
      <c r="F518" t="s">
        <v>71</v>
      </c>
      <c r="G518">
        <v>60</v>
      </c>
      <c r="I518">
        <v>60</v>
      </c>
      <c r="J518">
        <v>450</v>
      </c>
      <c r="K518">
        <v>0.7</v>
      </c>
      <c r="M518">
        <v>10000</v>
      </c>
      <c r="N518">
        <v>60</v>
      </c>
      <c r="Q518" t="s">
        <v>104</v>
      </c>
    </row>
    <row r="519" spans="1:17">
      <c r="A519" t="str">
        <f>Hyperlink("https://www.diodes.com/part/view/SDM05A30CP3","SDM05A30CP3")</f>
        <v>SDM05A30CP3</v>
      </c>
      <c r="B519" t="str">
        <f>Hyperlink("https://www.diodes.com/assets/Datasheets/SDM05A30CP3.pdf","SDM05A30CP3 Datasheet")</f>
        <v>SDM05A30CP3 Datasheet</v>
      </c>
      <c r="C519" t="s">
        <v>105</v>
      </c>
      <c r="D519" t="s">
        <v>18</v>
      </c>
      <c r="E519" t="s">
        <v>19</v>
      </c>
      <c r="F519" t="s">
        <v>20</v>
      </c>
      <c r="G519">
        <v>0.5</v>
      </c>
      <c r="H519" t="s">
        <v>22</v>
      </c>
      <c r="I519">
        <v>30</v>
      </c>
      <c r="J519">
        <v>4.8</v>
      </c>
      <c r="K519">
        <v>0.71</v>
      </c>
      <c r="L519">
        <v>0.5</v>
      </c>
      <c r="M519">
        <v>9</v>
      </c>
      <c r="N519">
        <v>30</v>
      </c>
      <c r="P519">
        <v>7</v>
      </c>
      <c r="Q519" t="s">
        <v>106</v>
      </c>
    </row>
    <row r="520" spans="1:17">
      <c r="A520" t="str">
        <f>Hyperlink("https://www.diodes.com/part/view/SDM05U20CSP","SDM05U20CSP")</f>
        <v>SDM05U20CSP</v>
      </c>
      <c r="B520" t="str">
        <f>Hyperlink("https://www.diodes.com/assets/Datasheets/SDM05U20CSP.pdf","SDM05U20CSP Datasheet")</f>
        <v>SDM05U20CSP Datasheet</v>
      </c>
      <c r="C520" t="s">
        <v>107</v>
      </c>
      <c r="D520" t="s">
        <v>18</v>
      </c>
      <c r="E520" t="s">
        <v>19</v>
      </c>
      <c r="F520" t="s">
        <v>20</v>
      </c>
      <c r="G520">
        <v>0.5</v>
      </c>
      <c r="H520" t="s">
        <v>22</v>
      </c>
      <c r="I520">
        <v>20</v>
      </c>
      <c r="J520">
        <v>14</v>
      </c>
      <c r="K520">
        <v>0.43</v>
      </c>
      <c r="L520">
        <v>0.5</v>
      </c>
      <c r="M520">
        <v>55</v>
      </c>
      <c r="N520">
        <v>20</v>
      </c>
      <c r="Q520" t="s">
        <v>108</v>
      </c>
    </row>
    <row r="521" spans="1:17">
      <c r="A521" t="str">
        <f>Hyperlink("https://www.diodes.com/part/view/SDM05U20S3","SDM05U20S3")</f>
        <v>SDM05U20S3</v>
      </c>
      <c r="B521" t="str">
        <f>Hyperlink("https://www.diodes.com/assets/Datasheets/SDM05U20S3.pdf","SDM05U20S3 Datasheet")</f>
        <v>SDM05U20S3 Datasheet</v>
      </c>
      <c r="C521" t="s">
        <v>109</v>
      </c>
      <c r="D521" t="s">
        <v>24</v>
      </c>
      <c r="E521" t="s">
        <v>19</v>
      </c>
      <c r="F521" t="s">
        <v>20</v>
      </c>
      <c r="G521">
        <v>0.5</v>
      </c>
      <c r="H521" t="s">
        <v>22</v>
      </c>
      <c r="I521">
        <v>18</v>
      </c>
      <c r="J521">
        <v>20</v>
      </c>
      <c r="K521">
        <v>0.39</v>
      </c>
      <c r="L521">
        <v>0.5</v>
      </c>
      <c r="M521">
        <v>160</v>
      </c>
      <c r="N521">
        <v>20</v>
      </c>
      <c r="P521">
        <v>60</v>
      </c>
      <c r="Q521" t="s">
        <v>29</v>
      </c>
    </row>
    <row r="522" spans="1:17">
      <c r="A522" t="str">
        <f>Hyperlink("https://www.diodes.com/part/view/SDM05U40CSP","SDM05U40CSP")</f>
        <v>SDM05U40CSP</v>
      </c>
      <c r="B522" t="str">
        <f>Hyperlink("https://www.diodes.com/assets/Datasheets/SDM05U40CSP.pdf","SDM05U40CSP Datasheet")</f>
        <v>SDM05U40CSP Datasheet</v>
      </c>
      <c r="C522" t="s">
        <v>105</v>
      </c>
      <c r="D522" t="s">
        <v>18</v>
      </c>
      <c r="E522" t="s">
        <v>19</v>
      </c>
      <c r="F522" t="s">
        <v>20</v>
      </c>
      <c r="G522">
        <v>0.5</v>
      </c>
      <c r="H522" t="s">
        <v>22</v>
      </c>
      <c r="I522">
        <v>40</v>
      </c>
      <c r="J522">
        <v>14</v>
      </c>
      <c r="K522">
        <v>0.46</v>
      </c>
      <c r="L522">
        <v>0.5</v>
      </c>
      <c r="M522">
        <v>75</v>
      </c>
      <c r="N522">
        <v>40</v>
      </c>
      <c r="P522">
        <v>35</v>
      </c>
      <c r="Q522" t="s">
        <v>108</v>
      </c>
    </row>
    <row r="523" spans="1:17">
      <c r="A523" t="str">
        <f>Hyperlink("https://www.diodes.com/part/view/SDM05U40CSPQ","SDM05U40CSPQ")</f>
        <v>SDM05U40CSPQ</v>
      </c>
      <c r="B523" t="str">
        <f>Hyperlink("https://www.diodes.com/assets/Datasheets/SDM05U40CSPQ.pdf","SDM05U40CSPQ Datasheet")</f>
        <v>SDM05U40CSPQ Datasheet</v>
      </c>
      <c r="C523" t="s">
        <v>110</v>
      </c>
      <c r="D523" t="s">
        <v>24</v>
      </c>
      <c r="E523" t="s">
        <v>31</v>
      </c>
      <c r="F523" t="s">
        <v>20</v>
      </c>
      <c r="G523">
        <v>0.5</v>
      </c>
      <c r="I523">
        <v>40</v>
      </c>
      <c r="J523">
        <v>14</v>
      </c>
      <c r="K523">
        <v>0.46</v>
      </c>
      <c r="L523">
        <v>0.5</v>
      </c>
      <c r="M523">
        <v>75</v>
      </c>
      <c r="N523">
        <v>40</v>
      </c>
      <c r="P523">
        <v>35</v>
      </c>
      <c r="Q523" t="s">
        <v>108</v>
      </c>
    </row>
    <row r="524" spans="1:17">
      <c r="A524" t="str">
        <f>Hyperlink("https://www.diodes.com/part/view/SDM100K30L","SDM100K30L")</f>
        <v>SDM100K30L</v>
      </c>
      <c r="B524" t="str">
        <f>Hyperlink("https://www.diodes.com/assets/Datasheets/SDM100K30L.pdf","SDM100K30L Datasheet")</f>
        <v>SDM100K30L Datasheet</v>
      </c>
      <c r="C524" t="s">
        <v>23</v>
      </c>
      <c r="D524" t="s">
        <v>18</v>
      </c>
      <c r="E524" t="s">
        <v>19</v>
      </c>
      <c r="F524" t="s">
        <v>20</v>
      </c>
      <c r="G524">
        <v>1</v>
      </c>
      <c r="H524">
        <v>25</v>
      </c>
      <c r="I524">
        <v>30</v>
      </c>
      <c r="J524">
        <v>9</v>
      </c>
      <c r="K524">
        <v>0.48</v>
      </c>
      <c r="L524">
        <v>1</v>
      </c>
      <c r="M524">
        <v>100</v>
      </c>
      <c r="N524">
        <v>20</v>
      </c>
      <c r="P524">
        <v>25</v>
      </c>
      <c r="Q524" t="s">
        <v>29</v>
      </c>
    </row>
    <row r="525" spans="1:17">
      <c r="A525" t="str">
        <f>Hyperlink("https://www.diodes.com/part/view/SDM1100LP","SDM1100LP")</f>
        <v>SDM1100LP</v>
      </c>
      <c r="B525" t="str">
        <f>Hyperlink("https://www.diodes.com/assets/Datasheets/SDM1100LP.pdf","SDM1100LP Datasheet")</f>
        <v>SDM1100LP Datasheet</v>
      </c>
      <c r="C525" t="s">
        <v>111</v>
      </c>
      <c r="D525" t="s">
        <v>24</v>
      </c>
      <c r="E525" t="s">
        <v>19</v>
      </c>
      <c r="F525" t="s">
        <v>20</v>
      </c>
      <c r="G525">
        <v>1</v>
      </c>
      <c r="H525" t="s">
        <v>22</v>
      </c>
      <c r="I525">
        <v>100</v>
      </c>
      <c r="J525">
        <v>40</v>
      </c>
      <c r="K525">
        <v>0.77</v>
      </c>
      <c r="L525">
        <v>1</v>
      </c>
      <c r="M525">
        <v>350</v>
      </c>
      <c r="N525">
        <v>100</v>
      </c>
      <c r="P525">
        <v>40</v>
      </c>
      <c r="Q525" t="s">
        <v>112</v>
      </c>
    </row>
    <row r="526" spans="1:17">
      <c r="A526" t="str">
        <f>Hyperlink("https://www.diodes.com/part/view/SDM1100S1F","SDM1100S1F")</f>
        <v>SDM1100S1F</v>
      </c>
      <c r="B526" t="str">
        <f>Hyperlink("https://www.diodes.com/assets/Datasheets/SDM1100S1F.pdf","SDM1100S1F Datasheet")</f>
        <v>SDM1100S1F Datasheet</v>
      </c>
      <c r="C526" t="s">
        <v>111</v>
      </c>
      <c r="D526" t="s">
        <v>18</v>
      </c>
      <c r="E526" t="s">
        <v>19</v>
      </c>
      <c r="F526" t="s">
        <v>20</v>
      </c>
      <c r="G526">
        <v>1</v>
      </c>
      <c r="H526" t="s">
        <v>22</v>
      </c>
      <c r="I526">
        <v>100</v>
      </c>
      <c r="J526">
        <v>50</v>
      </c>
      <c r="K526">
        <v>0.82</v>
      </c>
      <c r="L526">
        <v>1</v>
      </c>
      <c r="M526">
        <v>5</v>
      </c>
      <c r="N526">
        <v>100</v>
      </c>
      <c r="P526">
        <v>28</v>
      </c>
      <c r="Q526" t="s">
        <v>27</v>
      </c>
    </row>
    <row r="527" spans="1:17">
      <c r="A527" t="str">
        <f>Hyperlink("https://www.diodes.com/part/view/SDM160S1F","SDM160S1F")</f>
        <v>SDM160S1F</v>
      </c>
      <c r="B527" t="str">
        <f>Hyperlink("https://www.diodes.com/assets/Datasheets/SDM160S1F.pdf","SDM160S1F Datasheet")</f>
        <v>SDM160S1F Datasheet</v>
      </c>
      <c r="C527" t="s">
        <v>113</v>
      </c>
      <c r="D527" t="s">
        <v>18</v>
      </c>
      <c r="E527" t="s">
        <v>19</v>
      </c>
      <c r="F527" t="s">
        <v>20</v>
      </c>
      <c r="G527">
        <v>1</v>
      </c>
      <c r="H527" t="s">
        <v>22</v>
      </c>
      <c r="I527">
        <v>60</v>
      </c>
      <c r="J527">
        <v>50</v>
      </c>
      <c r="K527">
        <v>0.53</v>
      </c>
      <c r="L527">
        <v>1</v>
      </c>
      <c r="M527">
        <v>60</v>
      </c>
      <c r="N527">
        <v>60</v>
      </c>
      <c r="P527">
        <v>48</v>
      </c>
      <c r="Q527" t="s">
        <v>46</v>
      </c>
    </row>
    <row r="528" spans="1:17">
      <c r="A528" t="str">
        <f>Hyperlink("https://www.diodes.com/part/view/SDM1A40CP3","SDM1A40CP3")</f>
        <v>SDM1A40CP3</v>
      </c>
      <c r="B528" t="str">
        <f>Hyperlink("https://www.diodes.com/assets/Datasheets/SDM1A40CP3.pdf","SDM1A40CP3 Datasheet")</f>
        <v>SDM1A40CP3 Datasheet</v>
      </c>
      <c r="C528" t="s">
        <v>61</v>
      </c>
      <c r="D528" t="s">
        <v>18</v>
      </c>
      <c r="E528" t="s">
        <v>19</v>
      </c>
      <c r="F528" t="s">
        <v>20</v>
      </c>
      <c r="G528">
        <v>1</v>
      </c>
      <c r="H528" t="s">
        <v>22</v>
      </c>
      <c r="I528">
        <v>40</v>
      </c>
      <c r="J528">
        <v>14</v>
      </c>
      <c r="K528">
        <v>0.56</v>
      </c>
      <c r="L528">
        <v>1</v>
      </c>
      <c r="M528">
        <v>75</v>
      </c>
      <c r="N528">
        <v>40</v>
      </c>
      <c r="P528">
        <v>35</v>
      </c>
      <c r="Q528" t="s">
        <v>114</v>
      </c>
    </row>
    <row r="529" spans="1:17">
      <c r="A529" t="str">
        <f>Hyperlink("https://www.diodes.com/part/view/SDM1A40CSP","SDM1A40CSP")</f>
        <v>SDM1A40CSP</v>
      </c>
      <c r="B529" t="str">
        <f>Hyperlink("https://www.diodes.com/assets/Datasheets/SDM1A40CSP.pdf","SDM1A40CSP Datasheet")</f>
        <v>SDM1A40CSP Datasheet</v>
      </c>
      <c r="C529" t="s">
        <v>115</v>
      </c>
      <c r="D529" t="s">
        <v>18</v>
      </c>
      <c r="E529" t="s">
        <v>19</v>
      </c>
      <c r="F529" t="s">
        <v>20</v>
      </c>
      <c r="G529">
        <v>1</v>
      </c>
      <c r="H529" t="s">
        <v>22</v>
      </c>
      <c r="I529">
        <v>40</v>
      </c>
      <c r="J529">
        <v>14</v>
      </c>
      <c r="K529">
        <v>0.56</v>
      </c>
      <c r="L529">
        <v>1</v>
      </c>
      <c r="M529">
        <v>75</v>
      </c>
      <c r="N529">
        <v>40</v>
      </c>
      <c r="P529">
        <v>35</v>
      </c>
      <c r="Q529" t="s">
        <v>108</v>
      </c>
    </row>
    <row r="530" spans="1:17">
      <c r="A530" t="str">
        <f>Hyperlink("https://www.diodes.com/part/view/SDM1L20DCP3","SDM1L20DCP3")</f>
        <v>SDM1L20DCP3</v>
      </c>
      <c r="B530" t="str">
        <f>Hyperlink("https://www.diodes.com/assets/Datasheets/SDM1L20DCP3.pdf","SDM1L20DCP3 Datasheet")</f>
        <v>SDM1L20DCP3 Datasheet</v>
      </c>
      <c r="C530" t="s">
        <v>116</v>
      </c>
      <c r="D530" t="s">
        <v>18</v>
      </c>
      <c r="E530" t="s">
        <v>19</v>
      </c>
      <c r="F530" t="s">
        <v>71</v>
      </c>
      <c r="G530">
        <v>1</v>
      </c>
      <c r="H530" t="s">
        <v>22</v>
      </c>
      <c r="I530">
        <v>20</v>
      </c>
      <c r="J530">
        <v>10</v>
      </c>
      <c r="K530">
        <v>0.5</v>
      </c>
      <c r="L530">
        <v>0.5</v>
      </c>
      <c r="M530">
        <v>100</v>
      </c>
      <c r="N530">
        <v>20</v>
      </c>
      <c r="Q530" t="s">
        <v>117</v>
      </c>
    </row>
    <row r="531" spans="1:17">
      <c r="A531" t="str">
        <f>Hyperlink("https://www.diodes.com/part/view/SDM1L30CSP","SDM1L30CSP")</f>
        <v>SDM1L30CSP</v>
      </c>
      <c r="B531" t="str">
        <f>Hyperlink("https://www.diodes.com/assets/Datasheets/SDM1L30CSP.pdf","SDM1L30CSP Datasheet")</f>
        <v>SDM1L30CSP Datasheet</v>
      </c>
      <c r="C531" t="s">
        <v>118</v>
      </c>
      <c r="D531" t="s">
        <v>18</v>
      </c>
      <c r="E531" t="s">
        <v>19</v>
      </c>
      <c r="F531" t="s">
        <v>20</v>
      </c>
      <c r="G531">
        <v>1</v>
      </c>
      <c r="H531" t="s">
        <v>22</v>
      </c>
      <c r="I531">
        <v>30</v>
      </c>
      <c r="J531">
        <v>25</v>
      </c>
      <c r="K531">
        <v>0.4</v>
      </c>
      <c r="L531">
        <v>1</v>
      </c>
      <c r="M531">
        <v>1000</v>
      </c>
      <c r="N531">
        <v>30</v>
      </c>
      <c r="P531">
        <v>150</v>
      </c>
      <c r="Q531" t="s">
        <v>119</v>
      </c>
    </row>
    <row r="532" spans="1:17">
      <c r="A532" t="str">
        <f>Hyperlink("https://www.diodes.com/part/view/SDM1M40LP8","SDM1M40LP8")</f>
        <v>SDM1M40LP8</v>
      </c>
      <c r="B532" t="str">
        <f>Hyperlink("https://www.diodes.com/assets/Datasheets/SDM1M40LP8.pdf","SDM1M40LP8 Datasheet")</f>
        <v>SDM1M40LP8 Datasheet</v>
      </c>
      <c r="D532" t="s">
        <v>24</v>
      </c>
      <c r="E532" t="s">
        <v>19</v>
      </c>
      <c r="F532" t="s">
        <v>20</v>
      </c>
      <c r="G532">
        <v>1</v>
      </c>
      <c r="H532" t="s">
        <v>22</v>
      </c>
      <c r="I532">
        <v>40</v>
      </c>
      <c r="J532">
        <v>8</v>
      </c>
      <c r="K532">
        <v>0.66</v>
      </c>
      <c r="L532">
        <v>1</v>
      </c>
      <c r="M532">
        <v>20</v>
      </c>
      <c r="N532">
        <v>40</v>
      </c>
      <c r="P532">
        <v>25</v>
      </c>
      <c r="Q532" t="s">
        <v>120</v>
      </c>
    </row>
    <row r="533" spans="1:17">
      <c r="A533" t="str">
        <f>Hyperlink("https://www.diodes.com/part/view/SDM1U100S1F","SDM1U100S1F")</f>
        <v>SDM1U100S1F</v>
      </c>
      <c r="B533" t="str">
        <f>Hyperlink("https://www.diodes.com/assets/Datasheets/SDM1U100S1F.pdf","SDM1U100S1F Datasheet")</f>
        <v>SDM1U100S1F Datasheet</v>
      </c>
      <c r="C533" t="s">
        <v>121</v>
      </c>
      <c r="D533" t="s">
        <v>24</v>
      </c>
      <c r="E533" t="s">
        <v>19</v>
      </c>
      <c r="F533" t="s">
        <v>20</v>
      </c>
      <c r="G533">
        <v>1</v>
      </c>
      <c r="H533" t="s">
        <v>22</v>
      </c>
      <c r="I533">
        <v>100</v>
      </c>
      <c r="J533">
        <v>50</v>
      </c>
      <c r="K533">
        <v>0.77</v>
      </c>
      <c r="L533">
        <v>1</v>
      </c>
      <c r="M533">
        <v>0.15</v>
      </c>
      <c r="N533">
        <v>100</v>
      </c>
      <c r="P533">
        <v>42</v>
      </c>
      <c r="Q533" t="s">
        <v>46</v>
      </c>
    </row>
    <row r="534" spans="1:17">
      <c r="A534" t="str">
        <f>Hyperlink("https://www.diodes.com/part/view/SDM1U100S1FQ","SDM1U100S1FQ")</f>
        <v>SDM1U100S1FQ</v>
      </c>
      <c r="B534" t="str">
        <f>Hyperlink("https://www.diodes.com/assets/Datasheets/SDM1U100S1FQ.pdf","SDM1U100S1FQ Datasheet")</f>
        <v>SDM1U100S1FQ Datasheet</v>
      </c>
      <c r="C534" t="s">
        <v>122</v>
      </c>
      <c r="D534" t="s">
        <v>24</v>
      </c>
      <c r="E534" t="s">
        <v>31</v>
      </c>
      <c r="F534" t="s">
        <v>20</v>
      </c>
      <c r="G534">
        <v>1</v>
      </c>
      <c r="I534">
        <v>100</v>
      </c>
      <c r="J534">
        <v>50</v>
      </c>
      <c r="K534">
        <v>0.77</v>
      </c>
      <c r="L534">
        <v>1</v>
      </c>
      <c r="M534">
        <v>0.15</v>
      </c>
      <c r="N534">
        <v>100</v>
      </c>
      <c r="Q534" t="s">
        <v>46</v>
      </c>
    </row>
    <row r="535" spans="1:17">
      <c r="A535" t="str">
        <f>Hyperlink("https://www.diodes.com/part/view/SDM1U20CSP","SDM1U20CSP")</f>
        <v>SDM1U20CSP</v>
      </c>
      <c r="B535" t="str">
        <f>Hyperlink("https://www.diodes.com/assets/Datasheets/SDM1U20CSP.pdf","SDM1U20CSP Datasheet")</f>
        <v>SDM1U20CSP Datasheet</v>
      </c>
      <c r="C535" t="s">
        <v>123</v>
      </c>
      <c r="D535" t="s">
        <v>18</v>
      </c>
      <c r="E535" t="s">
        <v>19</v>
      </c>
      <c r="F535" t="s">
        <v>20</v>
      </c>
      <c r="G535">
        <v>1</v>
      </c>
      <c r="H535" t="s">
        <v>22</v>
      </c>
      <c r="I535">
        <v>20</v>
      </c>
      <c r="J535">
        <v>18</v>
      </c>
      <c r="K535">
        <v>0.44</v>
      </c>
      <c r="L535">
        <v>1</v>
      </c>
      <c r="M535">
        <v>100</v>
      </c>
      <c r="N535">
        <v>20</v>
      </c>
      <c r="P535">
        <v>76</v>
      </c>
      <c r="Q535" t="s">
        <v>124</v>
      </c>
    </row>
    <row r="536" spans="1:17">
      <c r="A536" t="str">
        <f>Hyperlink("https://www.diodes.com/part/view/SDM1U30CP3","SDM1U30CP3")</f>
        <v>SDM1U30CP3</v>
      </c>
      <c r="B536" t="str">
        <f>Hyperlink("https://www.diodes.com/assets/Datasheets/SDM1U30CP3.pdf","SDM1U30CP3 Datasheet")</f>
        <v>SDM1U30CP3 Datasheet</v>
      </c>
      <c r="C536" t="s">
        <v>61</v>
      </c>
      <c r="D536" t="s">
        <v>18</v>
      </c>
      <c r="E536" t="s">
        <v>19</v>
      </c>
      <c r="F536" t="s">
        <v>20</v>
      </c>
      <c r="G536">
        <v>1</v>
      </c>
      <c r="H536" t="s">
        <v>22</v>
      </c>
      <c r="I536">
        <v>30</v>
      </c>
      <c r="J536">
        <v>10</v>
      </c>
      <c r="K536">
        <v>0.5</v>
      </c>
      <c r="L536">
        <v>1</v>
      </c>
      <c r="M536">
        <v>350</v>
      </c>
      <c r="N536">
        <v>30</v>
      </c>
      <c r="P536">
        <v>29</v>
      </c>
      <c r="Q536" t="s">
        <v>114</v>
      </c>
    </row>
    <row r="537" spans="1:17">
      <c r="A537" t="str">
        <f>Hyperlink("https://www.diodes.com/part/view/SDM1U40CSP","SDM1U40CSP")</f>
        <v>SDM1U40CSP</v>
      </c>
      <c r="B537" t="str">
        <f>Hyperlink("https://www.diodes.com/assets/Datasheets/SDM1U40CSP.pdf","SDM1U40CSP Datasheet")</f>
        <v>SDM1U40CSP Datasheet</v>
      </c>
      <c r="C537" t="s">
        <v>125</v>
      </c>
      <c r="D537" t="s">
        <v>18</v>
      </c>
      <c r="E537" t="s">
        <v>19</v>
      </c>
      <c r="F537" t="s">
        <v>20</v>
      </c>
      <c r="G537">
        <v>1</v>
      </c>
      <c r="H537" t="s">
        <v>22</v>
      </c>
      <c r="I537">
        <v>40</v>
      </c>
      <c r="J537">
        <v>18</v>
      </c>
      <c r="K537">
        <v>0.48</v>
      </c>
      <c r="L537">
        <v>1</v>
      </c>
      <c r="M537">
        <v>100</v>
      </c>
      <c r="N537">
        <v>40</v>
      </c>
      <c r="P537">
        <v>58</v>
      </c>
      <c r="Q537" t="s">
        <v>124</v>
      </c>
    </row>
    <row r="538" spans="1:17">
      <c r="A538" t="str">
        <f>Hyperlink("https://www.diodes.com/part/view/SDM2100S1F","SDM2100S1F")</f>
        <v>SDM2100S1F</v>
      </c>
      <c r="B538" t="str">
        <f>Hyperlink("https://www.diodes.com/assets/Datasheets/SDM2100S1F.pdf","SDM2100S1F Datasheet")</f>
        <v>SDM2100S1F Datasheet</v>
      </c>
      <c r="C538" t="s">
        <v>126</v>
      </c>
      <c r="D538" t="s">
        <v>24</v>
      </c>
      <c r="E538" t="s">
        <v>19</v>
      </c>
      <c r="F538" t="s">
        <v>20</v>
      </c>
      <c r="G538">
        <v>2</v>
      </c>
      <c r="H538" t="s">
        <v>22</v>
      </c>
      <c r="I538">
        <v>100</v>
      </c>
      <c r="J538">
        <v>50</v>
      </c>
      <c r="K538">
        <v>0.83</v>
      </c>
      <c r="L538">
        <v>2</v>
      </c>
      <c r="M538">
        <v>0.15</v>
      </c>
      <c r="N538">
        <v>100</v>
      </c>
      <c r="P538">
        <v>42</v>
      </c>
      <c r="Q538" t="s">
        <v>46</v>
      </c>
    </row>
    <row r="539" spans="1:17">
      <c r="A539" t="str">
        <f>Hyperlink("https://www.diodes.com/part/view/SDM2100S1FQ","SDM2100S1FQ")</f>
        <v>SDM2100S1FQ</v>
      </c>
      <c r="B539" t="str">
        <f>Hyperlink("https://www.diodes.com/assets/Datasheets/SDM2100S1FQ.pdf","SDM2100S1FQ Datasheet")</f>
        <v>SDM2100S1FQ Datasheet</v>
      </c>
      <c r="C539" t="s">
        <v>126</v>
      </c>
      <c r="D539" t="s">
        <v>24</v>
      </c>
      <c r="E539" t="s">
        <v>31</v>
      </c>
      <c r="F539" t="s">
        <v>20</v>
      </c>
      <c r="G539">
        <v>2</v>
      </c>
      <c r="H539" t="s">
        <v>22</v>
      </c>
      <c r="I539">
        <v>100</v>
      </c>
      <c r="J539">
        <v>50</v>
      </c>
      <c r="K539">
        <v>0.83</v>
      </c>
      <c r="L539">
        <v>2</v>
      </c>
      <c r="M539">
        <v>0.15</v>
      </c>
      <c r="N539">
        <v>100</v>
      </c>
      <c r="P539">
        <v>42</v>
      </c>
      <c r="Q539" t="s">
        <v>46</v>
      </c>
    </row>
    <row r="540" spans="1:17">
      <c r="A540" t="str">
        <f>Hyperlink("https://www.diodes.com/part/view/SDM2A20CSP","SDM2A20CSP")</f>
        <v>SDM2A20CSP</v>
      </c>
      <c r="B540" t="str">
        <f>Hyperlink("https://www.diodes.com/assets/Datasheets/SDM2A20CSP.pdf","SDM2A20CSP Datasheet")</f>
        <v>SDM2A20CSP Datasheet</v>
      </c>
      <c r="C540" t="s">
        <v>127</v>
      </c>
      <c r="D540" t="s">
        <v>18</v>
      </c>
      <c r="E540" t="s">
        <v>19</v>
      </c>
      <c r="F540" t="s">
        <v>20</v>
      </c>
      <c r="G540">
        <v>2</v>
      </c>
      <c r="H540" t="s">
        <v>22</v>
      </c>
      <c r="I540">
        <v>20</v>
      </c>
      <c r="J540">
        <v>20</v>
      </c>
      <c r="K540">
        <v>0.53</v>
      </c>
      <c r="L540">
        <v>2</v>
      </c>
      <c r="M540">
        <v>80</v>
      </c>
      <c r="N540">
        <v>20</v>
      </c>
      <c r="P540">
        <v>70</v>
      </c>
      <c r="Q540" t="s">
        <v>124</v>
      </c>
    </row>
    <row r="541" spans="1:17">
      <c r="A541" t="str">
        <f>Hyperlink("https://www.diodes.com/part/view/SDM2A40CSP","SDM2A40CSP")</f>
        <v>SDM2A40CSP</v>
      </c>
      <c r="B541" t="str">
        <f>Hyperlink("https://www.diodes.com/assets/Datasheets/SDM2A40CSP.pdf","SDM2A40CSP Datasheet")</f>
        <v>SDM2A40CSP Datasheet</v>
      </c>
      <c r="C541" t="s">
        <v>128</v>
      </c>
      <c r="D541" t="s">
        <v>18</v>
      </c>
      <c r="E541" t="s">
        <v>19</v>
      </c>
      <c r="F541" t="s">
        <v>20</v>
      </c>
      <c r="G541">
        <v>2</v>
      </c>
      <c r="H541" t="s">
        <v>22</v>
      </c>
      <c r="I541">
        <v>40</v>
      </c>
      <c r="J541">
        <v>28</v>
      </c>
      <c r="K541">
        <v>0.58</v>
      </c>
      <c r="L541">
        <v>2</v>
      </c>
      <c r="M541">
        <v>100</v>
      </c>
      <c r="N541">
        <v>40</v>
      </c>
      <c r="P541">
        <v>81</v>
      </c>
      <c r="Q541" t="s">
        <v>129</v>
      </c>
    </row>
    <row r="542" spans="1:17">
      <c r="A542" t="str">
        <f>Hyperlink("https://www.diodes.com/part/view/SDM2U20CSP","SDM2U20CSP")</f>
        <v>SDM2U20CSP</v>
      </c>
      <c r="B542" t="str">
        <f>Hyperlink("https://www.diodes.com/assets/Datasheets/SDM2U20CSP.pdf","SDM2U20CSP Datasheet")</f>
        <v>SDM2U20CSP Datasheet</v>
      </c>
      <c r="C542" t="s">
        <v>130</v>
      </c>
      <c r="D542" t="s">
        <v>18</v>
      </c>
      <c r="E542" t="s">
        <v>19</v>
      </c>
      <c r="F542" t="s">
        <v>20</v>
      </c>
      <c r="G542">
        <v>2</v>
      </c>
      <c r="H542" t="s">
        <v>22</v>
      </c>
      <c r="I542">
        <v>20</v>
      </c>
      <c r="J542">
        <v>20</v>
      </c>
      <c r="K542">
        <v>0.47</v>
      </c>
      <c r="L542">
        <v>2</v>
      </c>
      <c r="M542">
        <v>150</v>
      </c>
      <c r="N542">
        <v>20</v>
      </c>
      <c r="P542">
        <v>115</v>
      </c>
      <c r="Q542" t="s">
        <v>129</v>
      </c>
    </row>
    <row r="543" spans="1:17">
      <c r="A543" t="str">
        <f>Hyperlink("https://www.diodes.com/part/view/SDM2U20SD3","SDM2U20SD3")</f>
        <v>SDM2U20SD3</v>
      </c>
      <c r="B543" t="str">
        <f>Hyperlink("https://www.diodes.com/assets/Datasheets/SDM2U20SD3.pdf","SDM2U20SD3 Datasheet")</f>
        <v>SDM2U20SD3 Datasheet</v>
      </c>
      <c r="C543" t="s">
        <v>131</v>
      </c>
      <c r="D543" t="s">
        <v>18</v>
      </c>
      <c r="E543" t="s">
        <v>19</v>
      </c>
      <c r="F543" t="s">
        <v>20</v>
      </c>
      <c r="G543">
        <v>2</v>
      </c>
      <c r="H543" t="s">
        <v>22</v>
      </c>
      <c r="I543">
        <v>20</v>
      </c>
      <c r="J543">
        <v>20</v>
      </c>
      <c r="K543">
        <v>0.525</v>
      </c>
      <c r="L543">
        <v>2</v>
      </c>
      <c r="M543">
        <v>200</v>
      </c>
      <c r="N543">
        <v>20</v>
      </c>
      <c r="P543">
        <v>54</v>
      </c>
      <c r="Q543" t="s">
        <v>29</v>
      </c>
    </row>
    <row r="544" spans="1:17">
      <c r="A544" t="str">
        <f>Hyperlink("https://www.diodes.com/part/view/SDM2U30CSP","SDM2U30CSP")</f>
        <v>SDM2U30CSP</v>
      </c>
      <c r="B544" t="str">
        <f>Hyperlink("https://www.diodes.com/assets/Datasheets/SDM2U30CSP.pdf","SDM2U30CSP Datasheet")</f>
        <v>SDM2U30CSP Datasheet</v>
      </c>
      <c r="C544" t="s">
        <v>128</v>
      </c>
      <c r="D544" t="s">
        <v>18</v>
      </c>
      <c r="E544" t="s">
        <v>19</v>
      </c>
      <c r="F544" t="s">
        <v>20</v>
      </c>
      <c r="G544">
        <v>2</v>
      </c>
      <c r="H544" t="s">
        <v>22</v>
      </c>
      <c r="I544">
        <v>30</v>
      </c>
      <c r="J544">
        <v>28</v>
      </c>
      <c r="K544">
        <v>0.48</v>
      </c>
      <c r="L544">
        <v>2</v>
      </c>
      <c r="M544">
        <v>150</v>
      </c>
      <c r="N544">
        <v>30</v>
      </c>
      <c r="P544">
        <v>110</v>
      </c>
      <c r="Q544" t="s">
        <v>129</v>
      </c>
    </row>
    <row r="545" spans="1:17">
      <c r="A545" t="str">
        <f>Hyperlink("https://www.diodes.com/part/view/SDM2U40CSP","SDM2U40CSP")</f>
        <v>SDM2U40CSP</v>
      </c>
      <c r="B545" t="str">
        <f>Hyperlink("https://www.diodes.com/assets/Datasheets/SDM2U40CSP.pdf","SDM2U40CSP Datasheet")</f>
        <v>SDM2U40CSP Datasheet</v>
      </c>
      <c r="C545" t="s">
        <v>128</v>
      </c>
      <c r="D545" t="s">
        <v>18</v>
      </c>
      <c r="E545" t="s">
        <v>19</v>
      </c>
      <c r="F545" t="s">
        <v>20</v>
      </c>
      <c r="G545">
        <v>2</v>
      </c>
      <c r="H545">
        <v>28</v>
      </c>
      <c r="I545">
        <v>40</v>
      </c>
      <c r="J545">
        <v>28</v>
      </c>
      <c r="K545">
        <v>0.53</v>
      </c>
      <c r="L545">
        <v>2</v>
      </c>
      <c r="M545">
        <v>150</v>
      </c>
      <c r="N545">
        <v>40</v>
      </c>
      <c r="P545">
        <v>85</v>
      </c>
      <c r="Q545" t="s">
        <v>129</v>
      </c>
    </row>
    <row r="546" spans="1:17">
      <c r="A546" t="str">
        <f>Hyperlink("https://www.diodes.com/part/view/SDM4A30EP3","SDM4A30EP3")</f>
        <v>SDM4A30EP3</v>
      </c>
      <c r="B546" t="str">
        <f>Hyperlink("https://www.diodes.com/assets/Datasheets/SDM4A30EP3.pdf","SDM4A30EP3 Datasheet")</f>
        <v>SDM4A30EP3 Datasheet</v>
      </c>
      <c r="C546" t="s">
        <v>132</v>
      </c>
      <c r="D546" t="s">
        <v>18</v>
      </c>
      <c r="E546" t="s">
        <v>19</v>
      </c>
      <c r="F546" t="s">
        <v>20</v>
      </c>
      <c r="G546">
        <v>4</v>
      </c>
      <c r="I546">
        <v>30</v>
      </c>
      <c r="J546">
        <v>32</v>
      </c>
      <c r="K546">
        <v>0.57</v>
      </c>
      <c r="L546">
        <v>4</v>
      </c>
      <c r="M546">
        <v>250</v>
      </c>
      <c r="N546">
        <v>30</v>
      </c>
      <c r="Q546" t="s">
        <v>133</v>
      </c>
    </row>
    <row r="547" spans="1:17">
      <c r="A547" t="str">
        <f>Hyperlink("https://www.diodes.com/part/view/SDM4A40EP3","SDM4A40EP3")</f>
        <v>SDM4A40EP3</v>
      </c>
      <c r="B547" t="str">
        <f>Hyperlink("https://www.diodes.com/assets/Datasheets/SDM4A40EP3.pdf","SDM4A40EP3 Datasheet")</f>
        <v>SDM4A40EP3 Datasheet</v>
      </c>
      <c r="C547" t="s">
        <v>132</v>
      </c>
      <c r="D547" t="s">
        <v>18</v>
      </c>
      <c r="E547" t="s">
        <v>19</v>
      </c>
      <c r="F547" t="s">
        <v>20</v>
      </c>
      <c r="G547">
        <v>4</v>
      </c>
      <c r="I547">
        <v>40</v>
      </c>
      <c r="J547">
        <v>32</v>
      </c>
      <c r="K547">
        <v>0.57</v>
      </c>
      <c r="L547">
        <v>4</v>
      </c>
      <c r="M547">
        <v>150</v>
      </c>
      <c r="N547">
        <v>40</v>
      </c>
      <c r="Q547" t="s">
        <v>133</v>
      </c>
    </row>
    <row r="548" spans="1:17">
      <c r="A548" t="str">
        <f>Hyperlink("https://www.diodes.com/part/view/SDM5U45EP3","SDM5U45EP3")</f>
        <v>SDM5U45EP3</v>
      </c>
      <c r="B548" t="str">
        <f>Hyperlink("https://www.diodes.com/assets/Datasheets/SDM5U45EP3.pdf","SDM5U45EP3 Datasheet")</f>
        <v>SDM5U45EP3 Datasheet</v>
      </c>
      <c r="C548" t="s">
        <v>134</v>
      </c>
      <c r="D548" t="s">
        <v>18</v>
      </c>
      <c r="E548" t="s">
        <v>19</v>
      </c>
      <c r="F548" t="s">
        <v>20</v>
      </c>
      <c r="G548">
        <v>5</v>
      </c>
      <c r="I548">
        <v>45</v>
      </c>
      <c r="J548">
        <v>50</v>
      </c>
      <c r="K548">
        <v>0.49</v>
      </c>
      <c r="L548">
        <v>5</v>
      </c>
      <c r="M548">
        <v>40</v>
      </c>
      <c r="N548">
        <v>45</v>
      </c>
      <c r="Q548" t="s">
        <v>135</v>
      </c>
    </row>
    <row r="549" spans="1:17">
      <c r="A549" t="str">
        <f>Hyperlink("https://www.diodes.com/part/view/SDT05U30CP3","SDT05U30CP3")</f>
        <v>SDT05U30CP3</v>
      </c>
      <c r="B549" t="str">
        <f>Hyperlink("https://www.diodes.com/assets/Datasheets/SDT05U30CP3.pdf","SDT05U30CP3 Datasheet")</f>
        <v>SDT05U30CP3 Datasheet</v>
      </c>
      <c r="C549" t="s">
        <v>136</v>
      </c>
      <c r="D549" t="s">
        <v>18</v>
      </c>
      <c r="E549" t="s">
        <v>19</v>
      </c>
      <c r="F549" t="s">
        <v>20</v>
      </c>
      <c r="G549">
        <v>0.5</v>
      </c>
      <c r="I549">
        <v>30</v>
      </c>
      <c r="J549">
        <v>7</v>
      </c>
      <c r="K549">
        <v>0.55</v>
      </c>
      <c r="L549">
        <v>0.5</v>
      </c>
      <c r="M549">
        <v>9</v>
      </c>
      <c r="N549">
        <v>30</v>
      </c>
      <c r="P549">
        <v>18.8</v>
      </c>
      <c r="Q549" t="s">
        <v>137</v>
      </c>
    </row>
    <row r="550" spans="1:17">
      <c r="A550" t="str">
        <f>Hyperlink("https://www.diodes.com/part/view/SDT05U40CP3","SDT05U40CP3")</f>
        <v>SDT05U40CP3</v>
      </c>
      <c r="B550" t="str">
        <f>Hyperlink("https://www.diodes.com/assets/Datasheets/SDT05U40CP3.pdf","SDT05U40CP3 Datasheet")</f>
        <v>SDT05U40CP3 Datasheet</v>
      </c>
      <c r="C550" t="s">
        <v>136</v>
      </c>
      <c r="D550" t="s">
        <v>18</v>
      </c>
      <c r="E550" t="s">
        <v>19</v>
      </c>
      <c r="F550" t="s">
        <v>20</v>
      </c>
      <c r="G550">
        <v>0.5</v>
      </c>
      <c r="I550">
        <v>40</v>
      </c>
      <c r="J550">
        <v>7</v>
      </c>
      <c r="K550">
        <v>0.55</v>
      </c>
      <c r="L550">
        <v>0.5</v>
      </c>
      <c r="M550">
        <v>10</v>
      </c>
      <c r="N550">
        <v>40</v>
      </c>
      <c r="P550">
        <v>18.8</v>
      </c>
      <c r="Q550" t="s">
        <v>137</v>
      </c>
    </row>
    <row r="551" spans="1:17">
      <c r="A551" t="str">
        <f>Hyperlink("https://www.diodes.com/part/view/SDT10100CT","SDT10100CT")</f>
        <v>SDT10100CT</v>
      </c>
      <c r="B551" t="str">
        <f>Hyperlink("https://www.diodes.com/assets/Datasheets/SDT10100CT-SDT10100CTFP.pdf","SDT10100CT-SDT10100CTFP Datasheet")</f>
        <v>SDT10100CT-SDT10100CTFP Datasheet</v>
      </c>
      <c r="C551" t="s">
        <v>138</v>
      </c>
      <c r="D551" t="s">
        <v>18</v>
      </c>
      <c r="E551" t="s">
        <v>19</v>
      </c>
      <c r="F551" t="s">
        <v>71</v>
      </c>
      <c r="G551">
        <v>10</v>
      </c>
      <c r="H551" t="s">
        <v>22</v>
      </c>
      <c r="I551">
        <v>100</v>
      </c>
      <c r="J551">
        <v>90</v>
      </c>
      <c r="K551">
        <v>0.76</v>
      </c>
      <c r="L551">
        <v>5</v>
      </c>
      <c r="M551">
        <v>50</v>
      </c>
      <c r="N551">
        <v>100</v>
      </c>
      <c r="Q551" t="s">
        <v>139</v>
      </c>
    </row>
    <row r="552" spans="1:17">
      <c r="A552" t="str">
        <f>Hyperlink("https://www.diodes.com/part/view/SDT10100CTFP","SDT10100CTFP")</f>
        <v>SDT10100CTFP</v>
      </c>
      <c r="B552" t="str">
        <f>Hyperlink("https://www.diodes.com/assets/Datasheets/SDT10100CT-SDT10100CTFP.pdf","SDT10100CT-SDT10100CTFP Datasheet")</f>
        <v>SDT10100CT-SDT10100CTFP Datasheet</v>
      </c>
      <c r="C552" t="s">
        <v>138</v>
      </c>
      <c r="D552" t="s">
        <v>18</v>
      </c>
      <c r="E552" t="s">
        <v>19</v>
      </c>
      <c r="F552" t="s">
        <v>71</v>
      </c>
      <c r="G552">
        <v>10</v>
      </c>
      <c r="H552" t="s">
        <v>22</v>
      </c>
      <c r="I552">
        <v>100</v>
      </c>
      <c r="J552">
        <v>90</v>
      </c>
      <c r="K552">
        <v>0.76</v>
      </c>
      <c r="L552">
        <v>5</v>
      </c>
      <c r="M552">
        <v>50</v>
      </c>
      <c r="N552">
        <v>100</v>
      </c>
      <c r="Q552" t="s">
        <v>140</v>
      </c>
    </row>
    <row r="553" spans="1:17">
      <c r="A553" t="str">
        <f>Hyperlink("https://www.diodes.com/part/view/SDT10100P5","SDT10100P5")</f>
        <v>SDT10100P5</v>
      </c>
      <c r="B553" t="str">
        <f>Hyperlink("https://www.diodes.com/assets/Datasheets/SDT10100P5.pdf","SDT10100P5 Datasheet")</f>
        <v>SDT10100P5 Datasheet</v>
      </c>
      <c r="C553" t="s">
        <v>138</v>
      </c>
      <c r="D553" t="s">
        <v>18</v>
      </c>
      <c r="E553" t="s">
        <v>19</v>
      </c>
      <c r="F553" t="s">
        <v>20</v>
      </c>
      <c r="G553">
        <v>10</v>
      </c>
      <c r="H553" t="s">
        <v>22</v>
      </c>
      <c r="I553">
        <v>100</v>
      </c>
      <c r="J553">
        <v>110</v>
      </c>
      <c r="K553">
        <v>0.7</v>
      </c>
      <c r="L553">
        <v>10</v>
      </c>
      <c r="M553">
        <v>80</v>
      </c>
      <c r="N553">
        <v>100</v>
      </c>
      <c r="Q553" t="s">
        <v>75</v>
      </c>
    </row>
    <row r="554" spans="1:17">
      <c r="A554" t="str">
        <f>Hyperlink("https://www.diodes.com/part/view/SDT10150GCT","SDT10150GCT")</f>
        <v>SDT10150GCT</v>
      </c>
      <c r="B554" t="str">
        <f>Hyperlink("https://www.diodes.com/assets/Datasheets/SDT10150GCT_SDT10150GCTSP.pdf","SDT10150GCT SDT10150GCTSP Datasheet")</f>
        <v>SDT10150GCT SDT10150GCTSP Datasheet</v>
      </c>
      <c r="C554" t="s">
        <v>141</v>
      </c>
      <c r="D554" t="s">
        <v>24</v>
      </c>
      <c r="E554" t="s">
        <v>19</v>
      </c>
      <c r="F554" t="s">
        <v>71</v>
      </c>
      <c r="G554">
        <v>10</v>
      </c>
      <c r="I554">
        <v>150</v>
      </c>
      <c r="J554">
        <v>180</v>
      </c>
      <c r="K554">
        <v>0.79</v>
      </c>
      <c r="L554">
        <v>5</v>
      </c>
      <c r="M554">
        <v>8</v>
      </c>
      <c r="N554">
        <v>150</v>
      </c>
      <c r="Q554" t="s">
        <v>83</v>
      </c>
    </row>
    <row r="555" spans="1:17">
      <c r="A555" t="str">
        <f>Hyperlink("https://www.diodes.com/part/view/SDT10150GCTSP","SDT10150GCTSP")</f>
        <v>SDT10150GCTSP</v>
      </c>
      <c r="B555" t="str">
        <f>Hyperlink("https://www.diodes.com/assets/Datasheets/SDT10150GCT_SDT10150GCTSP.pdf","SDT10150GCT SDT10150GCTSP Datasheet")</f>
        <v>SDT10150GCT SDT10150GCTSP Datasheet</v>
      </c>
      <c r="C555" t="s">
        <v>141</v>
      </c>
      <c r="D555" t="s">
        <v>24</v>
      </c>
      <c r="E555" t="s">
        <v>19</v>
      </c>
      <c r="F555" t="s">
        <v>71</v>
      </c>
      <c r="G555">
        <v>10</v>
      </c>
      <c r="I555">
        <v>150</v>
      </c>
      <c r="J555">
        <v>180</v>
      </c>
      <c r="K555">
        <v>0.79</v>
      </c>
      <c r="L555">
        <v>5</v>
      </c>
      <c r="M555">
        <v>8</v>
      </c>
      <c r="N555">
        <v>150</v>
      </c>
      <c r="Q555" t="s">
        <v>142</v>
      </c>
    </row>
    <row r="556" spans="1:17">
      <c r="A556" t="str">
        <f>Hyperlink("https://www.diodes.com/part/view/SDT10A100CT","SDT10A100CT")</f>
        <v>SDT10A100CT</v>
      </c>
      <c r="B556" t="str">
        <f>Hyperlink("https://www.diodes.com/assets/Datasheets/SDT10A100CT-SDT10A100CTFP.pdf","SDT10A100CT-SDT10A100CTFP Datasheet")</f>
        <v>SDT10A100CT-SDT10A100CTFP Datasheet</v>
      </c>
      <c r="C556" t="s">
        <v>141</v>
      </c>
      <c r="D556" t="s">
        <v>18</v>
      </c>
      <c r="E556" t="s">
        <v>19</v>
      </c>
      <c r="F556" t="s">
        <v>71</v>
      </c>
      <c r="G556">
        <v>10</v>
      </c>
      <c r="H556" t="s">
        <v>22</v>
      </c>
      <c r="I556">
        <v>100</v>
      </c>
      <c r="J556">
        <v>150</v>
      </c>
      <c r="K556">
        <v>0.66</v>
      </c>
      <c r="L556">
        <v>5</v>
      </c>
      <c r="M556">
        <v>50</v>
      </c>
      <c r="N556">
        <v>100</v>
      </c>
      <c r="Q556" t="s">
        <v>139</v>
      </c>
    </row>
    <row r="557" spans="1:17">
      <c r="A557" t="str">
        <f>Hyperlink("https://www.diodes.com/part/view/SDT10A100CTFP","SDT10A100CTFP")</f>
        <v>SDT10A100CTFP</v>
      </c>
      <c r="B557" t="str">
        <f>Hyperlink("https://www.diodes.com/assets/Datasheets/SDT10A100CT-SDT10A100CTFP.pdf","SDT10A100CT-SDT10A100CTFP Datasheet")</f>
        <v>SDT10A100CT-SDT10A100CTFP Datasheet</v>
      </c>
      <c r="C557" t="s">
        <v>141</v>
      </c>
      <c r="D557" t="s">
        <v>18</v>
      </c>
      <c r="E557" t="s">
        <v>19</v>
      </c>
      <c r="F557" t="s">
        <v>71</v>
      </c>
      <c r="G557">
        <v>10</v>
      </c>
      <c r="H557" t="s">
        <v>22</v>
      </c>
      <c r="I557">
        <v>100</v>
      </c>
      <c r="J557">
        <v>150</v>
      </c>
      <c r="K557">
        <v>0.66</v>
      </c>
      <c r="L557">
        <v>5</v>
      </c>
      <c r="M557">
        <v>50</v>
      </c>
      <c r="N557">
        <v>100</v>
      </c>
      <c r="Q557" t="s">
        <v>143</v>
      </c>
    </row>
    <row r="558" spans="1:17">
      <c r="A558" t="str">
        <f>Hyperlink("https://www.diodes.com/part/view/SDT10A100P5","SDT10A100P5")</f>
        <v>SDT10A100P5</v>
      </c>
      <c r="B558" t="str">
        <f>Hyperlink("https://www.diodes.com/assets/Datasheets/SDT10A100P5.pdf","SDT10A100P5 Datasheet")</f>
        <v>SDT10A100P5 Datasheet</v>
      </c>
      <c r="C558" t="s">
        <v>138</v>
      </c>
      <c r="D558" t="s">
        <v>18</v>
      </c>
      <c r="E558" t="s">
        <v>19</v>
      </c>
      <c r="F558" t="s">
        <v>20</v>
      </c>
      <c r="G558">
        <v>10</v>
      </c>
      <c r="H558" t="s">
        <v>22</v>
      </c>
      <c r="I558">
        <v>100</v>
      </c>
      <c r="J558">
        <v>240</v>
      </c>
      <c r="K558">
        <v>0.68</v>
      </c>
      <c r="L558">
        <v>10</v>
      </c>
      <c r="M558">
        <v>100</v>
      </c>
      <c r="N558">
        <v>100</v>
      </c>
      <c r="Q558" t="s">
        <v>75</v>
      </c>
    </row>
    <row r="559" spans="1:17">
      <c r="A559" t="str">
        <f>Hyperlink("https://www.diodes.com/part/view/SDT10A45P5","SDT10A45P5")</f>
        <v>SDT10A45P5</v>
      </c>
      <c r="B559" t="str">
        <f>Hyperlink("https://www.diodes.com/assets/Datasheets/SDT10A45P5.pdf","SDT10A45P5 Datasheet")</f>
        <v>SDT10A45P5 Datasheet</v>
      </c>
      <c r="D559" t="s">
        <v>18</v>
      </c>
      <c r="E559" t="s">
        <v>19</v>
      </c>
      <c r="F559" t="s">
        <v>20</v>
      </c>
      <c r="G559">
        <v>10</v>
      </c>
      <c r="H559" t="s">
        <v>22</v>
      </c>
      <c r="I559">
        <v>45</v>
      </c>
      <c r="J559">
        <v>180</v>
      </c>
      <c r="K559">
        <v>0.47</v>
      </c>
      <c r="L559">
        <v>10</v>
      </c>
      <c r="M559">
        <v>300</v>
      </c>
      <c r="N559">
        <v>45</v>
      </c>
      <c r="Q559" t="s">
        <v>75</v>
      </c>
    </row>
    <row r="560" spans="1:17">
      <c r="A560" t="str">
        <f>Hyperlink("https://www.diodes.com/part/view/SDT10A60VCT","SDT10A60VCT")</f>
        <v>SDT10A60VCT</v>
      </c>
      <c r="B560" t="str">
        <f>Hyperlink("https://www.diodes.com/assets/Datasheets/SDT10A60VCT-SDT10A60VCTFP.pdf","SDT10A60VCT-SDT10A60VCTFP Datasheet")</f>
        <v>SDT10A60VCT-SDT10A60VCTFP Datasheet</v>
      </c>
      <c r="C560" t="s">
        <v>138</v>
      </c>
      <c r="D560" t="s">
        <v>18</v>
      </c>
      <c r="E560" t="s">
        <v>19</v>
      </c>
      <c r="F560" t="s">
        <v>71</v>
      </c>
      <c r="G560">
        <v>10</v>
      </c>
      <c r="H560" t="s">
        <v>22</v>
      </c>
      <c r="I560">
        <v>60</v>
      </c>
      <c r="J560">
        <v>140</v>
      </c>
      <c r="K560">
        <v>0.54</v>
      </c>
      <c r="L560">
        <v>5</v>
      </c>
      <c r="M560">
        <v>100</v>
      </c>
      <c r="N560">
        <v>60</v>
      </c>
      <c r="Q560" t="s">
        <v>83</v>
      </c>
    </row>
    <row r="561" spans="1:17">
      <c r="A561" t="str">
        <f>Hyperlink("https://www.diodes.com/part/view/SDT10A60VCTFP","SDT10A60VCTFP")</f>
        <v>SDT10A60VCTFP</v>
      </c>
      <c r="B561" t="str">
        <f>Hyperlink("https://www.diodes.com/assets/Datasheets/SDT10A60VCT-SDT10A60VCTFP.pdf","SDT10A60VCT-SDT10A60VCTFP Datasheet")</f>
        <v>SDT10A60VCT-SDT10A60VCTFP Datasheet</v>
      </c>
      <c r="C561" t="s">
        <v>138</v>
      </c>
      <c r="D561" t="s">
        <v>18</v>
      </c>
      <c r="E561" t="s">
        <v>19</v>
      </c>
      <c r="F561" t="s">
        <v>71</v>
      </c>
      <c r="G561">
        <v>10</v>
      </c>
      <c r="H561" t="s">
        <v>22</v>
      </c>
      <c r="I561">
        <v>60</v>
      </c>
      <c r="J561">
        <v>140</v>
      </c>
      <c r="K561">
        <v>0.54</v>
      </c>
      <c r="L561">
        <v>5</v>
      </c>
      <c r="M561">
        <v>100</v>
      </c>
      <c r="N561">
        <v>60</v>
      </c>
      <c r="Q561" t="s">
        <v>140</v>
      </c>
    </row>
    <row r="562" spans="1:17">
      <c r="A562" t="str">
        <f>Hyperlink("https://www.diodes.com/part/view/SDT10H50P5","SDT10H50P5")</f>
        <v>SDT10H50P5</v>
      </c>
      <c r="B562" t="str">
        <f>Hyperlink("https://www.diodes.com/assets/Datasheets/SDT10H50P5.pdf","SDT10H50P5 Datasheet")</f>
        <v>SDT10H50P5 Datasheet</v>
      </c>
      <c r="C562" t="s">
        <v>141</v>
      </c>
      <c r="D562" t="s">
        <v>18</v>
      </c>
      <c r="E562" t="s">
        <v>19</v>
      </c>
      <c r="F562" t="s">
        <v>20</v>
      </c>
      <c r="G562">
        <v>10</v>
      </c>
      <c r="H562" t="s">
        <v>22</v>
      </c>
      <c r="I562">
        <v>50</v>
      </c>
      <c r="J562">
        <v>320</v>
      </c>
      <c r="K562">
        <v>0.45</v>
      </c>
      <c r="L562">
        <v>10</v>
      </c>
      <c r="M562">
        <v>300</v>
      </c>
      <c r="N562">
        <v>50</v>
      </c>
      <c r="Q562" t="s">
        <v>75</v>
      </c>
    </row>
    <row r="563" spans="1:17">
      <c r="A563" t="str">
        <f>Hyperlink("https://www.diodes.com/part/view/SDT12A120P5","SDT12A120P5")</f>
        <v>SDT12A120P5</v>
      </c>
      <c r="B563" t="str">
        <f>Hyperlink("https://www.diodes.com/assets/Datasheets/SDT12A120P5.pdf","SDT12A120P5 Datasheet")</f>
        <v>SDT12A120P5 Datasheet</v>
      </c>
      <c r="C563" t="s">
        <v>144</v>
      </c>
      <c r="D563" t="s">
        <v>24</v>
      </c>
      <c r="E563" t="s">
        <v>19</v>
      </c>
      <c r="F563" t="s">
        <v>20</v>
      </c>
      <c r="G563">
        <v>12</v>
      </c>
      <c r="H563" t="s">
        <v>22</v>
      </c>
      <c r="I563">
        <v>120</v>
      </c>
      <c r="J563">
        <v>300</v>
      </c>
      <c r="K563">
        <v>0.8</v>
      </c>
      <c r="L563">
        <v>12</v>
      </c>
      <c r="M563">
        <v>500</v>
      </c>
      <c r="N563">
        <v>120</v>
      </c>
      <c r="Q563" t="s">
        <v>75</v>
      </c>
    </row>
    <row r="564" spans="1:17">
      <c r="A564" t="str">
        <f>Hyperlink("https://www.diodes.com/part/view/SDT15150VP5","SDT15150VP5")</f>
        <v>SDT15150VP5</v>
      </c>
      <c r="B564" t="str">
        <f>Hyperlink("https://www.diodes.com/assets/Datasheets/SDT15150VP5.pdf","SDT15150VP5 Datasheet")</f>
        <v>SDT15150VP5 Datasheet</v>
      </c>
      <c r="C564" t="s">
        <v>145</v>
      </c>
      <c r="D564" t="s">
        <v>18</v>
      </c>
      <c r="E564" t="s">
        <v>19</v>
      </c>
      <c r="F564" t="s">
        <v>20</v>
      </c>
      <c r="G564">
        <v>15</v>
      </c>
      <c r="H564" t="s">
        <v>22</v>
      </c>
      <c r="I564">
        <v>150</v>
      </c>
      <c r="J564">
        <v>250</v>
      </c>
      <c r="K564">
        <v>1</v>
      </c>
      <c r="L564">
        <v>15</v>
      </c>
      <c r="M564">
        <v>80</v>
      </c>
      <c r="N564">
        <v>150</v>
      </c>
      <c r="Q564" t="s">
        <v>75</v>
      </c>
    </row>
    <row r="565" spans="1:17">
      <c r="A565" t="str">
        <f>Hyperlink("https://www.diodes.com/part/view/SDT15H100P5","SDT15H100P5")</f>
        <v>SDT15H100P5</v>
      </c>
      <c r="B565" t="str">
        <f>Hyperlink("https://www.diodes.com/assets/Datasheets/SDT15H100P5.pdf","SDT15H100P5 Datasheet")</f>
        <v>SDT15H100P5 Datasheet</v>
      </c>
      <c r="C565" t="s">
        <v>145</v>
      </c>
      <c r="D565" t="s">
        <v>18</v>
      </c>
      <c r="E565" t="s">
        <v>19</v>
      </c>
      <c r="F565" t="s">
        <v>20</v>
      </c>
      <c r="G565">
        <v>15</v>
      </c>
      <c r="H565" t="s">
        <v>22</v>
      </c>
      <c r="I565">
        <v>100</v>
      </c>
      <c r="J565">
        <v>350</v>
      </c>
      <c r="K565">
        <v>0.66</v>
      </c>
      <c r="L565">
        <v>15</v>
      </c>
      <c r="M565">
        <v>250</v>
      </c>
      <c r="N565">
        <v>100</v>
      </c>
      <c r="Q565" t="s">
        <v>75</v>
      </c>
    </row>
    <row r="566" spans="1:17">
      <c r="A566" t="str">
        <f>Hyperlink("https://www.diodes.com/part/view/SDT15H50P5","SDT15H50P5")</f>
        <v>SDT15H50P5</v>
      </c>
      <c r="B566" t="str">
        <f>Hyperlink("https://www.diodes.com/assets/Datasheets/SDT15H50P5.pdf","SDT15H50P5 Datasheet")</f>
        <v>SDT15H50P5 Datasheet</v>
      </c>
      <c r="C566" t="s">
        <v>146</v>
      </c>
      <c r="D566" t="s">
        <v>18</v>
      </c>
      <c r="E566" t="s">
        <v>19</v>
      </c>
      <c r="F566" t="s">
        <v>20</v>
      </c>
      <c r="G566">
        <v>15</v>
      </c>
      <c r="H566" t="s">
        <v>22</v>
      </c>
      <c r="I566">
        <v>50</v>
      </c>
      <c r="J566">
        <v>290</v>
      </c>
      <c r="K566">
        <v>0.47</v>
      </c>
      <c r="L566">
        <v>15</v>
      </c>
      <c r="M566">
        <v>500</v>
      </c>
      <c r="N566">
        <v>50</v>
      </c>
      <c r="Q566" t="s">
        <v>75</v>
      </c>
    </row>
    <row r="567" spans="1:17">
      <c r="A567" t="str">
        <f>Hyperlink("https://www.diodes.com/part/view/SDT20100CT","SDT20100CT")</f>
        <v>SDT20100CT</v>
      </c>
      <c r="B567" t="str">
        <f>Hyperlink("https://www.diodes.com/assets/Datasheets/SDT20100CT-SDT20100CTFP.pdf","SDT20100CT-SDT20100CTFP Datasheet")</f>
        <v>SDT20100CT-SDT20100CTFP Datasheet</v>
      </c>
      <c r="C567" t="s">
        <v>147</v>
      </c>
      <c r="D567" t="s">
        <v>18</v>
      </c>
      <c r="E567" t="s">
        <v>19</v>
      </c>
      <c r="F567" t="s">
        <v>71</v>
      </c>
      <c r="G567">
        <v>20</v>
      </c>
      <c r="H567" t="s">
        <v>22</v>
      </c>
      <c r="I567">
        <v>100</v>
      </c>
      <c r="J567">
        <v>150</v>
      </c>
      <c r="K567">
        <v>0.71</v>
      </c>
      <c r="L567">
        <v>10</v>
      </c>
      <c r="M567">
        <v>80</v>
      </c>
      <c r="N567">
        <v>100</v>
      </c>
      <c r="Q567" t="s">
        <v>139</v>
      </c>
    </row>
    <row r="568" spans="1:17">
      <c r="A568" t="str">
        <f>Hyperlink("https://www.diodes.com/part/view/SDT20100CTB","SDT20100CTB")</f>
        <v>SDT20100CTB</v>
      </c>
      <c r="B568" t="str">
        <f>Hyperlink("https://www.diodes.com/assets/Datasheets/SDT20100CTB.pdf","SDT20100CTB Datasheet")</f>
        <v>SDT20100CTB Datasheet</v>
      </c>
      <c r="C568" t="s">
        <v>147</v>
      </c>
      <c r="D568" t="s">
        <v>18</v>
      </c>
      <c r="E568" t="s">
        <v>19</v>
      </c>
      <c r="F568" t="s">
        <v>71</v>
      </c>
      <c r="G568">
        <v>20</v>
      </c>
      <c r="H568" t="s">
        <v>22</v>
      </c>
      <c r="I568">
        <v>100</v>
      </c>
      <c r="J568">
        <v>150</v>
      </c>
      <c r="K568">
        <v>0.71</v>
      </c>
      <c r="L568">
        <v>10</v>
      </c>
      <c r="M568">
        <v>80</v>
      </c>
      <c r="N568">
        <v>100</v>
      </c>
      <c r="Q568" t="s">
        <v>88</v>
      </c>
    </row>
    <row r="569" spans="1:17">
      <c r="A569" t="str">
        <f>Hyperlink("https://www.diodes.com/part/view/SDT20100CTFP","SDT20100CTFP")</f>
        <v>SDT20100CTFP</v>
      </c>
      <c r="B569" t="str">
        <f>Hyperlink("https://www.diodes.com/assets/Datasheets/SDT20100CT-SDT20100CTFP.pdf","SDT20100CT-SDT20100CTFP Datasheet")</f>
        <v>SDT20100CT-SDT20100CTFP Datasheet</v>
      </c>
      <c r="C569" t="s">
        <v>147</v>
      </c>
      <c r="D569" t="s">
        <v>18</v>
      </c>
      <c r="E569" t="s">
        <v>19</v>
      </c>
      <c r="F569" t="s">
        <v>71</v>
      </c>
      <c r="G569">
        <v>20</v>
      </c>
      <c r="H569" t="s">
        <v>22</v>
      </c>
      <c r="I569">
        <v>100</v>
      </c>
      <c r="J569">
        <v>150</v>
      </c>
      <c r="K569">
        <v>0.71</v>
      </c>
      <c r="L569">
        <v>10</v>
      </c>
      <c r="M569">
        <v>80</v>
      </c>
      <c r="N569">
        <v>100</v>
      </c>
      <c r="Q569" t="s">
        <v>140</v>
      </c>
    </row>
    <row r="570" spans="1:17">
      <c r="A570" t="str">
        <f>Hyperlink("https://www.diodes.com/part/view/SDT20100GCT","SDT20100GCT")</f>
        <v>SDT20100GCT</v>
      </c>
      <c r="B570" t="str">
        <f>Hyperlink("https://www.diodes.com/assets/Datasheets/SDT20100GCT_SDT20100GCTFP.pdf","SDT20100GCT SDT20100GCTFP Datasheet")</f>
        <v>SDT20100GCT SDT20100GCTFP Datasheet</v>
      </c>
      <c r="C570" t="s">
        <v>148</v>
      </c>
      <c r="D570" t="s">
        <v>18</v>
      </c>
      <c r="E570" t="s">
        <v>19</v>
      </c>
      <c r="F570" t="s">
        <v>71</v>
      </c>
      <c r="G570">
        <v>20</v>
      </c>
      <c r="H570" t="s">
        <v>22</v>
      </c>
      <c r="I570">
        <v>100</v>
      </c>
      <c r="J570">
        <v>250</v>
      </c>
      <c r="K570">
        <v>0.72</v>
      </c>
      <c r="L570">
        <v>10</v>
      </c>
      <c r="M570">
        <v>30</v>
      </c>
      <c r="N570">
        <v>100</v>
      </c>
      <c r="Q570" t="s">
        <v>83</v>
      </c>
    </row>
    <row r="571" spans="1:17">
      <c r="A571" t="str">
        <f>Hyperlink("https://www.diodes.com/part/view/SDT20100GCTFP","SDT20100GCTFP")</f>
        <v>SDT20100GCTFP</v>
      </c>
      <c r="B571" t="str">
        <f>Hyperlink("https://www.diodes.com/assets/Datasheets/SDT20100GCT_SDT20100GCTFP.pdf","SDT20100GCT SDT20100GCTFP Datasheet")</f>
        <v>SDT20100GCT SDT20100GCTFP Datasheet</v>
      </c>
      <c r="C571" t="s">
        <v>148</v>
      </c>
      <c r="D571" t="s">
        <v>18</v>
      </c>
      <c r="E571" t="s">
        <v>19</v>
      </c>
      <c r="F571" t="s">
        <v>71</v>
      </c>
      <c r="G571">
        <v>20</v>
      </c>
      <c r="H571" t="s">
        <v>22</v>
      </c>
      <c r="I571">
        <v>100</v>
      </c>
      <c r="J571">
        <v>250</v>
      </c>
      <c r="K571">
        <v>0.72</v>
      </c>
      <c r="L571">
        <v>10</v>
      </c>
      <c r="M571">
        <v>30</v>
      </c>
      <c r="N571">
        <v>100</v>
      </c>
      <c r="Q571" t="s">
        <v>143</v>
      </c>
    </row>
    <row r="572" spans="1:17">
      <c r="A572" t="str">
        <f>Hyperlink("https://www.diodes.com/part/view/SDT20120CT","SDT20120CT")</f>
        <v>SDT20120CT</v>
      </c>
      <c r="B572" t="str">
        <f>Hyperlink("https://www.diodes.com/assets/Datasheets/SDT20120CT-SDT20120CTFP.pdf","SDT20120CT Datasheet")</f>
        <v>SDT20120CT Datasheet</v>
      </c>
      <c r="C572" t="s">
        <v>147</v>
      </c>
      <c r="D572" t="s">
        <v>18</v>
      </c>
      <c r="E572" t="s">
        <v>19</v>
      </c>
      <c r="F572" t="s">
        <v>71</v>
      </c>
      <c r="G572">
        <v>20</v>
      </c>
      <c r="H572" t="s">
        <v>22</v>
      </c>
      <c r="I572">
        <v>120</v>
      </c>
      <c r="J572">
        <v>120</v>
      </c>
      <c r="K572">
        <v>0.88</v>
      </c>
      <c r="L572">
        <v>10</v>
      </c>
      <c r="M572">
        <v>80</v>
      </c>
      <c r="N572">
        <v>120</v>
      </c>
      <c r="Q572" t="s">
        <v>139</v>
      </c>
    </row>
    <row r="573" spans="1:17">
      <c r="A573" t="str">
        <f>Hyperlink("https://www.diodes.com/part/view/SDT20120CTFP","SDT20120CTFP")</f>
        <v>SDT20120CTFP</v>
      </c>
      <c r="B573" t="str">
        <f>Hyperlink("https://www.diodes.com/assets/Datasheets/SDT20120CT-SDT20120CTFP.pdf","SDT20120CT Datasheet")</f>
        <v>SDT20120CT Datasheet</v>
      </c>
      <c r="C573" t="s">
        <v>147</v>
      </c>
      <c r="D573" t="s">
        <v>18</v>
      </c>
      <c r="E573" t="s">
        <v>19</v>
      </c>
      <c r="F573" t="s">
        <v>71</v>
      </c>
      <c r="G573">
        <v>20</v>
      </c>
      <c r="H573" t="s">
        <v>22</v>
      </c>
      <c r="I573">
        <v>120</v>
      </c>
      <c r="J573">
        <v>120</v>
      </c>
      <c r="K573">
        <v>0.88</v>
      </c>
      <c r="L573">
        <v>10</v>
      </c>
      <c r="M573">
        <v>80</v>
      </c>
      <c r="N573">
        <v>120</v>
      </c>
      <c r="Q573" t="s">
        <v>140</v>
      </c>
    </row>
    <row r="574" spans="1:17">
      <c r="A574" t="str">
        <f>Hyperlink("https://www.diodes.com/part/view/SDT20120GCT","SDT20120GCT")</f>
        <v>SDT20120GCT</v>
      </c>
      <c r="B574" t="str">
        <f>Hyperlink("https://www.diodes.com/assets/Datasheets/SDT20120GCT_SDT20120GCTFP.pdf","SDT20120GCT SDT20120GCTF Datasheet")</f>
        <v>SDT20120GCT SDT20120GCTF Datasheet</v>
      </c>
      <c r="C574" t="s">
        <v>148</v>
      </c>
      <c r="D574" t="s">
        <v>18</v>
      </c>
      <c r="E574" t="s">
        <v>19</v>
      </c>
      <c r="F574" t="s">
        <v>71</v>
      </c>
      <c r="G574">
        <v>20</v>
      </c>
      <c r="H574" t="s">
        <v>22</v>
      </c>
      <c r="I574">
        <v>120</v>
      </c>
      <c r="J574">
        <v>250</v>
      </c>
      <c r="K574">
        <v>0.83</v>
      </c>
      <c r="L574">
        <v>10</v>
      </c>
      <c r="M574">
        <v>30</v>
      </c>
      <c r="N574">
        <v>120</v>
      </c>
      <c r="Q574" t="s">
        <v>83</v>
      </c>
    </row>
    <row r="575" spans="1:17">
      <c r="A575" t="str">
        <f>Hyperlink("https://www.diodes.com/part/view/SDT20120GCTFP","SDT20120GCTFP")</f>
        <v>SDT20120GCTFP</v>
      </c>
      <c r="B575" t="str">
        <f>Hyperlink("https://www.diodes.com/assets/Datasheets/SDT20120GCT_SDT20120GCTFP.pdf","SDT20120GCT SDT20120GCTF Datasheet")</f>
        <v>SDT20120GCT SDT20120GCTF Datasheet</v>
      </c>
      <c r="C575" t="s">
        <v>148</v>
      </c>
      <c r="D575" t="s">
        <v>18</v>
      </c>
      <c r="E575" t="s">
        <v>19</v>
      </c>
      <c r="F575" t="s">
        <v>71</v>
      </c>
      <c r="G575">
        <v>20</v>
      </c>
      <c r="H575" t="s">
        <v>22</v>
      </c>
      <c r="I575">
        <v>120</v>
      </c>
      <c r="J575">
        <v>250</v>
      </c>
      <c r="K575">
        <v>0.83</v>
      </c>
      <c r="L575">
        <v>10</v>
      </c>
      <c r="M575">
        <v>30</v>
      </c>
      <c r="N575">
        <v>120</v>
      </c>
      <c r="Q575" t="s">
        <v>143</v>
      </c>
    </row>
    <row r="576" spans="1:17">
      <c r="A576" t="str">
        <f>Hyperlink("https://www.diodes.com/part/view/SDT20150GCT","SDT20150GCT")</f>
        <v>SDT20150GCT</v>
      </c>
      <c r="B576" t="str">
        <f>Hyperlink("https://www.diodes.com/assets/Datasheets/SDT20150GCT_SDT20150GCTSP.pdf","SDT20150GCT SDT20150GCTSP Datasheet")</f>
        <v>SDT20150GCT SDT20150GCTSP Datasheet</v>
      </c>
      <c r="C576" t="s">
        <v>147</v>
      </c>
      <c r="D576" t="s">
        <v>24</v>
      </c>
      <c r="E576" t="s">
        <v>19</v>
      </c>
      <c r="F576" t="s">
        <v>71</v>
      </c>
      <c r="G576">
        <v>20</v>
      </c>
      <c r="I576">
        <v>150</v>
      </c>
      <c r="J576">
        <v>180</v>
      </c>
      <c r="K576">
        <v>0.82</v>
      </c>
      <c r="L576">
        <v>10</v>
      </c>
      <c r="M576">
        <v>8</v>
      </c>
      <c r="N576">
        <v>150</v>
      </c>
      <c r="Q576" t="s">
        <v>83</v>
      </c>
    </row>
    <row r="577" spans="1:17">
      <c r="A577" t="str">
        <f>Hyperlink("https://www.diodes.com/part/view/SDT20150GCTSP","SDT20150GCTSP")</f>
        <v>SDT20150GCTSP</v>
      </c>
      <c r="B577" t="str">
        <f>Hyperlink("https://www.diodes.com/assets/Datasheets/SDT20150GCT_SDT20150GCTSP.pdf","SDT20150GCT SDT20150GCTSP Datasheet")</f>
        <v>SDT20150GCT SDT20150GCTSP Datasheet</v>
      </c>
      <c r="C577" t="s">
        <v>147</v>
      </c>
      <c r="D577" t="s">
        <v>24</v>
      </c>
      <c r="E577" t="s">
        <v>19</v>
      </c>
      <c r="F577" t="s">
        <v>71</v>
      </c>
      <c r="G577">
        <v>20</v>
      </c>
      <c r="I577">
        <v>150</v>
      </c>
      <c r="J577">
        <v>180</v>
      </c>
      <c r="K577">
        <v>0.82</v>
      </c>
      <c r="L577">
        <v>10</v>
      </c>
      <c r="M577">
        <v>8</v>
      </c>
      <c r="N577">
        <v>150</v>
      </c>
      <c r="Q577" t="s">
        <v>142</v>
      </c>
    </row>
    <row r="578" spans="1:17">
      <c r="A578" t="str">
        <f>Hyperlink("https://www.diodes.com/part/view/SDT2060VCT","SDT2060VCT")</f>
        <v>SDT2060VCT</v>
      </c>
      <c r="B578" t="str">
        <f>Hyperlink("https://www.diodes.com/assets/Datasheets/SDT2060VCT_SDT2060VCTFP.pdf","SDT2060VCT_SDT2060VCTFP Datasheet")</f>
        <v>SDT2060VCT_SDT2060VCTFP Datasheet</v>
      </c>
      <c r="C578" t="s">
        <v>149</v>
      </c>
      <c r="D578" t="s">
        <v>18</v>
      </c>
      <c r="E578" t="s">
        <v>19</v>
      </c>
      <c r="F578" t="s">
        <v>71</v>
      </c>
      <c r="G578">
        <v>20</v>
      </c>
      <c r="H578" t="s">
        <v>22</v>
      </c>
      <c r="I578">
        <v>60</v>
      </c>
      <c r="J578">
        <v>200</v>
      </c>
      <c r="K578">
        <v>0.58</v>
      </c>
      <c r="L578">
        <v>10</v>
      </c>
      <c r="M578">
        <v>200</v>
      </c>
      <c r="N578">
        <v>60</v>
      </c>
      <c r="Q578" t="s">
        <v>139</v>
      </c>
    </row>
    <row r="579" spans="1:17">
      <c r="A579" t="str">
        <f>Hyperlink("https://www.diodes.com/part/view/SDT2060VCTFP","SDT2060VCTFP")</f>
        <v>SDT2060VCTFP</v>
      </c>
      <c r="B579" t="str">
        <f>Hyperlink("https://www.diodes.com/assets/Datasheets/SDT2060VCT_SDT2060VCTFP.pdf","SDT2060VCT_SDT2060VCTFP Datasheet")</f>
        <v>SDT2060VCT_SDT2060VCTFP Datasheet</v>
      </c>
      <c r="C579" t="s">
        <v>147</v>
      </c>
      <c r="D579" t="s">
        <v>18</v>
      </c>
      <c r="E579" t="s">
        <v>19</v>
      </c>
      <c r="F579" t="s">
        <v>71</v>
      </c>
      <c r="G579">
        <v>20</v>
      </c>
      <c r="H579" t="s">
        <v>22</v>
      </c>
      <c r="I579">
        <v>60</v>
      </c>
      <c r="J579">
        <v>200</v>
      </c>
      <c r="K579">
        <v>0.58</v>
      </c>
      <c r="L579">
        <v>10</v>
      </c>
      <c r="M579">
        <v>200</v>
      </c>
      <c r="N579">
        <v>60</v>
      </c>
      <c r="Q579" t="s">
        <v>140</v>
      </c>
    </row>
    <row r="580" spans="1:17">
      <c r="A580" t="str">
        <f>Hyperlink("https://www.diodes.com/part/view/SDT20A100CT","SDT20A100CT")</f>
        <v>SDT20A100CT</v>
      </c>
      <c r="B580" t="str">
        <f>Hyperlink("https://www.diodes.com/assets/Datasheets/SDT20A100CT-SDT20A100CTFP.pdf","SDT20A100CT-SDT20A100CTFP Datasheet")</f>
        <v>SDT20A100CT-SDT20A100CTFP Datasheet</v>
      </c>
      <c r="C580" t="s">
        <v>147</v>
      </c>
      <c r="D580" t="s">
        <v>18</v>
      </c>
      <c r="E580" t="s">
        <v>19</v>
      </c>
      <c r="F580" t="s">
        <v>71</v>
      </c>
      <c r="G580">
        <v>20</v>
      </c>
      <c r="H580" t="s">
        <v>22</v>
      </c>
      <c r="I580">
        <v>100</v>
      </c>
      <c r="J580">
        <v>200</v>
      </c>
      <c r="K580">
        <v>0.67</v>
      </c>
      <c r="L580">
        <v>10</v>
      </c>
      <c r="M580">
        <v>100</v>
      </c>
      <c r="N580">
        <v>100</v>
      </c>
      <c r="Q580" t="s">
        <v>83</v>
      </c>
    </row>
    <row r="581" spans="1:17">
      <c r="A581" t="str">
        <f>Hyperlink("https://www.diodes.com/part/view/SDT20A100CTFP","SDT20A100CTFP")</f>
        <v>SDT20A100CTFP</v>
      </c>
      <c r="B581" t="str">
        <f>Hyperlink("https://www.diodes.com/assets/Datasheets/SDT20A100CT-SDT20A100CTFP.pdf","SDT20A100CT-SDT20A100CTFP Datasheet")</f>
        <v>SDT20A100CT-SDT20A100CTFP Datasheet</v>
      </c>
      <c r="C581" t="s">
        <v>147</v>
      </c>
      <c r="D581" t="s">
        <v>18</v>
      </c>
      <c r="E581" t="s">
        <v>19</v>
      </c>
      <c r="F581" t="s">
        <v>71</v>
      </c>
      <c r="G581">
        <v>20</v>
      </c>
      <c r="H581" t="s">
        <v>22</v>
      </c>
      <c r="I581">
        <v>100</v>
      </c>
      <c r="J581">
        <v>200</v>
      </c>
      <c r="K581">
        <v>0.67</v>
      </c>
      <c r="L581">
        <v>10</v>
      </c>
      <c r="M581">
        <v>100</v>
      </c>
      <c r="N581">
        <v>100</v>
      </c>
      <c r="Q581" t="s">
        <v>143</v>
      </c>
    </row>
    <row r="582" spans="1:17">
      <c r="A582" t="str">
        <f>Hyperlink("https://www.diodes.com/part/view/SDT20A120CT","SDT20A120CT")</f>
        <v>SDT20A120CT</v>
      </c>
      <c r="B582" t="str">
        <f>Hyperlink("https://www.diodes.com/assets/Datasheets/SDT20A120CT-SDT20A120CTFP.pdf","SDT20A120CT-SDT20A120CTFP Datasheet")</f>
        <v>SDT20A120CT-SDT20A120CTFP Datasheet</v>
      </c>
      <c r="C582" t="s">
        <v>147</v>
      </c>
      <c r="D582" t="s">
        <v>18</v>
      </c>
      <c r="E582" t="s">
        <v>19</v>
      </c>
      <c r="F582" t="s">
        <v>71</v>
      </c>
      <c r="G582">
        <v>20</v>
      </c>
      <c r="H582" t="s">
        <v>22</v>
      </c>
      <c r="I582">
        <v>120</v>
      </c>
      <c r="J582">
        <v>150</v>
      </c>
      <c r="K582">
        <v>0.79</v>
      </c>
      <c r="L582">
        <v>10</v>
      </c>
      <c r="M582">
        <v>100</v>
      </c>
      <c r="N582">
        <v>120</v>
      </c>
      <c r="Q582" t="s">
        <v>139</v>
      </c>
    </row>
    <row r="583" spans="1:17">
      <c r="A583" t="str">
        <f>Hyperlink("https://www.diodes.com/part/view/SDT20A120CTFP","SDT20A120CTFP")</f>
        <v>SDT20A120CTFP</v>
      </c>
      <c r="B583" t="str">
        <f>Hyperlink("https://www.diodes.com/assets/Datasheets/SDT20A120CT-SDT20A120CTFP.pdf","SDT20A120CT-SDT20A120CTFP Datasheet")</f>
        <v>SDT20A120CT-SDT20A120CTFP Datasheet</v>
      </c>
      <c r="C583" t="s">
        <v>147</v>
      </c>
      <c r="D583" t="s">
        <v>18</v>
      </c>
      <c r="E583" t="s">
        <v>19</v>
      </c>
      <c r="F583" t="s">
        <v>71</v>
      </c>
      <c r="G583">
        <v>20</v>
      </c>
      <c r="H583" t="s">
        <v>22</v>
      </c>
      <c r="I583">
        <v>120</v>
      </c>
      <c r="J583">
        <v>150</v>
      </c>
      <c r="K583">
        <v>0.79</v>
      </c>
      <c r="L583">
        <v>10</v>
      </c>
      <c r="M583">
        <v>100</v>
      </c>
      <c r="N583">
        <v>120</v>
      </c>
      <c r="Q583" t="s">
        <v>143</v>
      </c>
    </row>
    <row r="584" spans="1:17">
      <c r="A584" t="str">
        <f>Hyperlink("https://www.diodes.com/part/view/SDT20A60VCT","SDT20A60VCT")</f>
        <v>SDT20A60VCT</v>
      </c>
      <c r="B584" t="str">
        <f>Hyperlink("https://www.diodes.com/assets/Datasheets/SDT20A60VCT-SDT20A60VCTFP.pdf","SDT20A60VCT-SDT20A60VCTFP Datasheet")</f>
        <v>SDT20A60VCT-SDT20A60VCTFP Datasheet</v>
      </c>
      <c r="C584" t="s">
        <v>147</v>
      </c>
      <c r="D584" t="s">
        <v>18</v>
      </c>
      <c r="E584" t="s">
        <v>19</v>
      </c>
      <c r="F584" t="s">
        <v>71</v>
      </c>
      <c r="G584">
        <v>20</v>
      </c>
      <c r="H584" t="s">
        <v>22</v>
      </c>
      <c r="I584">
        <v>60</v>
      </c>
      <c r="J584">
        <v>200</v>
      </c>
      <c r="K584">
        <v>0.57</v>
      </c>
      <c r="L584">
        <v>10</v>
      </c>
      <c r="M584">
        <v>200</v>
      </c>
      <c r="N584">
        <v>60</v>
      </c>
      <c r="Q584" t="s">
        <v>83</v>
      </c>
    </row>
    <row r="585" spans="1:17">
      <c r="A585" t="str">
        <f>Hyperlink("https://www.diodes.com/part/view/SDT20A60VCTFP","SDT20A60VCTFP")</f>
        <v>SDT20A60VCTFP</v>
      </c>
      <c r="B585" t="str">
        <f>Hyperlink("https://www.diodes.com/assets/Datasheets/SDT20A60VCT-SDT20A60VCTFP.pdf","SDT20A60VCT-SDT20A60VCTFP Datasheet")</f>
        <v>SDT20A60VCT-SDT20A60VCTFP Datasheet</v>
      </c>
      <c r="C585" t="s">
        <v>147</v>
      </c>
      <c r="D585" t="s">
        <v>18</v>
      </c>
      <c r="E585" t="s">
        <v>19</v>
      </c>
      <c r="F585" t="s">
        <v>71</v>
      </c>
      <c r="G585">
        <v>20</v>
      </c>
      <c r="H585" t="s">
        <v>22</v>
      </c>
      <c r="I585">
        <v>60</v>
      </c>
      <c r="J585">
        <v>200</v>
      </c>
      <c r="K585">
        <v>0.57</v>
      </c>
      <c r="L585">
        <v>10</v>
      </c>
      <c r="M585">
        <v>200</v>
      </c>
      <c r="N585">
        <v>60</v>
      </c>
      <c r="O585" t="s">
        <v>18</v>
      </c>
      <c r="Q585" t="s">
        <v>140</v>
      </c>
    </row>
    <row r="586" spans="1:17">
      <c r="A586" t="str">
        <f>Hyperlink("https://www.diodes.com/part/view/SDT20B100CT","SDT20B100CT")</f>
        <v>SDT20B100CT</v>
      </c>
      <c r="B586" t="str">
        <f>Hyperlink("https://www.diodes.com/assets/Datasheets/SDT20B100CT-SDT20B100CTFP.pdf","SDT20B100CT-SDT20B100CTFP Datasheet")</f>
        <v>SDT20B100CT-SDT20B100CTFP Datasheet</v>
      </c>
      <c r="C586" t="s">
        <v>147</v>
      </c>
      <c r="D586" t="s">
        <v>18</v>
      </c>
      <c r="E586" t="s">
        <v>19</v>
      </c>
      <c r="F586" t="s">
        <v>71</v>
      </c>
      <c r="G586">
        <v>20</v>
      </c>
      <c r="H586" t="s">
        <v>22</v>
      </c>
      <c r="I586">
        <v>100</v>
      </c>
      <c r="J586">
        <v>150</v>
      </c>
      <c r="K586">
        <v>0.8</v>
      </c>
      <c r="L586">
        <v>10</v>
      </c>
      <c r="M586">
        <v>100</v>
      </c>
      <c r="N586">
        <v>100</v>
      </c>
      <c r="Q586" t="s">
        <v>139</v>
      </c>
    </row>
    <row r="587" spans="1:17">
      <c r="A587" t="str">
        <f>Hyperlink("https://www.diodes.com/part/view/SDT20B100CTFP","SDT20B100CTFP")</f>
        <v>SDT20B100CTFP</v>
      </c>
      <c r="B587" t="str">
        <f>Hyperlink("https://www.diodes.com/assets/Datasheets/SDT20B100CT-SDT20B100CTFP.pdf","SDT20B100CT-SDT20B100CTFP Datasheet")</f>
        <v>SDT20B100CT-SDT20B100CTFP Datasheet</v>
      </c>
      <c r="C587" t="s">
        <v>147</v>
      </c>
      <c r="D587" t="s">
        <v>18</v>
      </c>
      <c r="E587" t="s">
        <v>19</v>
      </c>
      <c r="F587" t="s">
        <v>71</v>
      </c>
      <c r="G587">
        <v>20</v>
      </c>
      <c r="H587" t="s">
        <v>22</v>
      </c>
      <c r="I587">
        <v>100</v>
      </c>
      <c r="J587">
        <v>150</v>
      </c>
      <c r="K587">
        <v>0.8</v>
      </c>
      <c r="L587">
        <v>10</v>
      </c>
      <c r="M587">
        <v>100</v>
      </c>
      <c r="N587">
        <v>100</v>
      </c>
      <c r="Q587" t="s">
        <v>140</v>
      </c>
    </row>
    <row r="588" spans="1:17">
      <c r="A588" t="str">
        <f>Hyperlink("https://www.diodes.com/part/view/SDT20B100D1","SDT20B100D1")</f>
        <v>SDT20B100D1</v>
      </c>
      <c r="B588" t="str">
        <f>Hyperlink("https://www.diodes.com/assets/Datasheets/SDT20B100D1.pdf","SDT20B100D1 Datasheet")</f>
        <v>SDT20B100D1 Datasheet</v>
      </c>
      <c r="C588" t="s">
        <v>147</v>
      </c>
      <c r="D588" t="s">
        <v>18</v>
      </c>
      <c r="E588" t="s">
        <v>19</v>
      </c>
      <c r="F588" t="s">
        <v>20</v>
      </c>
      <c r="G588">
        <v>20</v>
      </c>
      <c r="H588" t="s">
        <v>22</v>
      </c>
      <c r="I588">
        <v>100</v>
      </c>
      <c r="J588">
        <v>100</v>
      </c>
      <c r="K588">
        <v>0.82</v>
      </c>
      <c r="L588">
        <v>20</v>
      </c>
      <c r="M588">
        <v>100</v>
      </c>
      <c r="N588">
        <v>100</v>
      </c>
      <c r="Q588" t="s">
        <v>89</v>
      </c>
    </row>
    <row r="589" spans="1:17">
      <c r="A589" t="str">
        <f>Hyperlink("https://www.diodes.com/part/view/SDT20B45VCT","SDT20B45VCT")</f>
        <v>SDT20B45VCT</v>
      </c>
      <c r="B589" t="str">
        <f>Hyperlink("https://www.diodes.com/assets/Datasheets/SDT20B45VCT.pdf","SDT20B45VCT Datasheet")</f>
        <v>SDT20B45VCT Datasheet</v>
      </c>
      <c r="C589" t="s">
        <v>147</v>
      </c>
      <c r="D589" t="s">
        <v>18</v>
      </c>
      <c r="E589" t="s">
        <v>19</v>
      </c>
      <c r="F589" t="s">
        <v>71</v>
      </c>
      <c r="G589">
        <v>20</v>
      </c>
      <c r="H589" t="s">
        <v>22</v>
      </c>
      <c r="I589">
        <v>45</v>
      </c>
      <c r="J589">
        <v>120</v>
      </c>
      <c r="K589">
        <v>0.54</v>
      </c>
      <c r="L589">
        <v>10</v>
      </c>
      <c r="M589">
        <v>300</v>
      </c>
      <c r="N589">
        <v>45</v>
      </c>
      <c r="P589">
        <v>800</v>
      </c>
      <c r="Q589" t="s">
        <v>139</v>
      </c>
    </row>
    <row r="590" spans="1:17">
      <c r="A590" t="str">
        <f>Hyperlink("https://www.diodes.com/part/view/SDT20B60VCT","SDT20B60VCT")</f>
        <v>SDT20B60VCT</v>
      </c>
      <c r="B590" t="str">
        <f>Hyperlink("https://www.diodes.com/assets/Datasheets/SDT20B60VCT-SDT20B60VCTFP.pdf","SDT20B60VCT Datasheet")</f>
        <v>SDT20B60VCT Datasheet</v>
      </c>
      <c r="C590" t="s">
        <v>147</v>
      </c>
      <c r="D590" t="s">
        <v>18</v>
      </c>
      <c r="E590" t="s">
        <v>19</v>
      </c>
      <c r="F590" t="s">
        <v>71</v>
      </c>
      <c r="G590">
        <v>20</v>
      </c>
      <c r="H590" t="s">
        <v>22</v>
      </c>
      <c r="I590">
        <v>60</v>
      </c>
      <c r="J590">
        <v>140</v>
      </c>
      <c r="K590">
        <v>0.6</v>
      </c>
      <c r="L590">
        <v>10</v>
      </c>
      <c r="M590">
        <v>100</v>
      </c>
      <c r="N590">
        <v>60</v>
      </c>
      <c r="Q590" t="s">
        <v>83</v>
      </c>
    </row>
    <row r="591" spans="1:17">
      <c r="A591" t="str">
        <f>Hyperlink("https://www.diodes.com/part/view/SDT20B60VCTFP","SDT20B60VCTFP")</f>
        <v>SDT20B60VCTFP</v>
      </c>
      <c r="B591" t="str">
        <f>Hyperlink("https://www.diodes.com/assets/Datasheets/SDT20B60VCT-SDT20B60VCTFP.pdf","SDT20B60VCTFP Datasheet")</f>
        <v>SDT20B60VCTFP Datasheet</v>
      </c>
      <c r="C591" t="s">
        <v>147</v>
      </c>
      <c r="D591" t="s">
        <v>18</v>
      </c>
      <c r="E591" t="s">
        <v>19</v>
      </c>
      <c r="F591" t="s">
        <v>71</v>
      </c>
      <c r="G591">
        <v>20</v>
      </c>
      <c r="H591" t="s">
        <v>22</v>
      </c>
      <c r="I591">
        <v>60</v>
      </c>
      <c r="J591">
        <v>140</v>
      </c>
      <c r="K591">
        <v>0.6</v>
      </c>
      <c r="L591">
        <v>10</v>
      </c>
      <c r="M591">
        <v>100</v>
      </c>
      <c r="N591">
        <v>60</v>
      </c>
      <c r="Q591" t="s">
        <v>140</v>
      </c>
    </row>
    <row r="592" spans="1:17">
      <c r="A592" t="str">
        <f>Hyperlink("https://www.diodes.com/part/view/SDT2L40CP3","SDT2L40CP3")</f>
        <v>SDT2L40CP3</v>
      </c>
      <c r="B592" t="str">
        <f>Hyperlink("https://www.diodes.com/assets/Datasheets/SDT2L40CP3.pdf","SDT2L40CP3 Datasheet")</f>
        <v>SDT2L40CP3 Datasheet</v>
      </c>
      <c r="C592" t="s">
        <v>150</v>
      </c>
      <c r="D592" t="s">
        <v>18</v>
      </c>
      <c r="E592" t="s">
        <v>19</v>
      </c>
      <c r="F592" t="s">
        <v>20</v>
      </c>
      <c r="G592">
        <v>2</v>
      </c>
      <c r="I592">
        <v>40</v>
      </c>
      <c r="J592">
        <v>28</v>
      </c>
      <c r="K592">
        <v>0.52</v>
      </c>
      <c r="L592">
        <v>2</v>
      </c>
      <c r="M592">
        <v>150</v>
      </c>
      <c r="N592">
        <v>40</v>
      </c>
      <c r="P592">
        <v>285</v>
      </c>
      <c r="Q592" t="s">
        <v>151</v>
      </c>
    </row>
    <row r="593" spans="1:17">
      <c r="A593" t="str">
        <f>Hyperlink("https://www.diodes.com/part/view/SDT2U30CP3","SDT2U30CP3")</f>
        <v>SDT2U30CP3</v>
      </c>
      <c r="B593" t="str">
        <f>Hyperlink("https://www.diodes.com/assets/Datasheets/SDT2U30CP3.pdf","SDT2U30CP3 Datasheet")</f>
        <v>SDT2U30CP3 Datasheet</v>
      </c>
      <c r="C593" t="s">
        <v>152</v>
      </c>
      <c r="D593" t="s">
        <v>18</v>
      </c>
      <c r="E593" t="s">
        <v>19</v>
      </c>
      <c r="F593" t="s">
        <v>20</v>
      </c>
      <c r="G593">
        <v>2</v>
      </c>
      <c r="I593">
        <v>30</v>
      </c>
      <c r="J593">
        <v>20</v>
      </c>
      <c r="K593">
        <v>0.48</v>
      </c>
      <c r="L593">
        <v>2</v>
      </c>
      <c r="M593">
        <v>150</v>
      </c>
      <c r="N593">
        <v>30</v>
      </c>
      <c r="P593">
        <v>180</v>
      </c>
      <c r="Q593" t="s">
        <v>153</v>
      </c>
    </row>
    <row r="594" spans="1:17">
      <c r="A594" t="str">
        <f>Hyperlink("https://www.diodes.com/part/view/SDT2U40CP3","SDT2U40CP3")</f>
        <v>SDT2U40CP3</v>
      </c>
      <c r="B594" t="str">
        <f>Hyperlink("https://www.diodes.com/assets/Datasheets/SDT2U40CP3.pdf","SDT2U40CP3 Datasheet")</f>
        <v>SDT2U40CP3 Datasheet</v>
      </c>
      <c r="C594" t="s">
        <v>154</v>
      </c>
      <c r="D594" t="s">
        <v>18</v>
      </c>
      <c r="E594" t="s">
        <v>19</v>
      </c>
      <c r="F594" t="s">
        <v>20</v>
      </c>
      <c r="G594">
        <v>2</v>
      </c>
      <c r="I594">
        <v>40</v>
      </c>
      <c r="J594">
        <v>20</v>
      </c>
      <c r="K594">
        <v>0.48</v>
      </c>
      <c r="L594">
        <v>2</v>
      </c>
      <c r="M594">
        <v>150</v>
      </c>
      <c r="N594">
        <v>40</v>
      </c>
      <c r="P594">
        <v>180</v>
      </c>
      <c r="Q594" t="s">
        <v>153</v>
      </c>
    </row>
    <row r="595" spans="1:17">
      <c r="A595" t="str">
        <f>Hyperlink("https://www.diodes.com/part/view/SDT2U60CP3","SDT2U60CP3")</f>
        <v>SDT2U60CP3</v>
      </c>
      <c r="B595" t="str">
        <f>Hyperlink("https://www.diodes.com/assets/Datasheets/SDT2U60CP3.pdf","SDT2U60CP3 Datasheet")</f>
        <v>SDT2U60CP3 Datasheet</v>
      </c>
      <c r="C595" t="s">
        <v>154</v>
      </c>
      <c r="D595" t="s">
        <v>18</v>
      </c>
      <c r="E595" t="s">
        <v>19</v>
      </c>
      <c r="F595" t="s">
        <v>20</v>
      </c>
      <c r="G595">
        <v>2</v>
      </c>
      <c r="I595">
        <v>60</v>
      </c>
      <c r="J595">
        <v>18</v>
      </c>
      <c r="K595">
        <v>0.58</v>
      </c>
      <c r="L595">
        <v>2</v>
      </c>
      <c r="M595">
        <v>100</v>
      </c>
      <c r="N595">
        <v>60</v>
      </c>
      <c r="P595">
        <v>110</v>
      </c>
      <c r="Q595" t="s">
        <v>153</v>
      </c>
    </row>
    <row r="596" spans="1:17">
      <c r="A596" t="str">
        <f>Hyperlink("https://www.diodes.com/part/view/SDT30100CT","SDT30100CT")</f>
        <v>SDT30100CT</v>
      </c>
      <c r="B596" t="str">
        <f>Hyperlink("https://www.diodes.com/assets/Datasheets/SDT30100CT-SDT30100CTFP.pdf","SDT30100CT-SDT30100CTFP Datasheet")</f>
        <v>SDT30100CT-SDT30100CTFP Datasheet</v>
      </c>
      <c r="C596" t="s">
        <v>155</v>
      </c>
      <c r="D596" t="s">
        <v>18</v>
      </c>
      <c r="E596" t="s">
        <v>19</v>
      </c>
      <c r="F596" t="s">
        <v>71</v>
      </c>
      <c r="G596">
        <v>30</v>
      </c>
      <c r="H596" t="s">
        <v>22</v>
      </c>
      <c r="I596">
        <v>100</v>
      </c>
      <c r="J596">
        <v>200</v>
      </c>
      <c r="K596">
        <v>0.75</v>
      </c>
      <c r="L596">
        <v>15</v>
      </c>
      <c r="M596">
        <v>100</v>
      </c>
      <c r="N596">
        <v>100</v>
      </c>
      <c r="Q596" t="s">
        <v>83</v>
      </c>
    </row>
    <row r="597" spans="1:17">
      <c r="A597" t="str">
        <f>Hyperlink("https://www.diodes.com/part/view/SDT30100CTFP","SDT30100CTFP")</f>
        <v>SDT30100CTFP</v>
      </c>
      <c r="B597" t="str">
        <f>Hyperlink("https://www.diodes.com/assets/Datasheets/SDT30100CT-SDT30100CTFP.pdf","SDT30100CT-SDT30100CTFP Datasheet")</f>
        <v>SDT30100CT-SDT30100CTFP Datasheet</v>
      </c>
      <c r="C597" t="s">
        <v>155</v>
      </c>
      <c r="D597" t="s">
        <v>18</v>
      </c>
      <c r="E597" t="s">
        <v>19</v>
      </c>
      <c r="F597" t="s">
        <v>71</v>
      </c>
      <c r="G597">
        <v>30</v>
      </c>
      <c r="H597" t="s">
        <v>22</v>
      </c>
      <c r="I597">
        <v>100</v>
      </c>
      <c r="J597">
        <v>200</v>
      </c>
      <c r="K597">
        <v>0.75</v>
      </c>
      <c r="L597">
        <v>15</v>
      </c>
      <c r="M597">
        <v>100</v>
      </c>
      <c r="N597">
        <v>100</v>
      </c>
      <c r="Q597" t="s">
        <v>143</v>
      </c>
    </row>
    <row r="598" spans="1:17">
      <c r="A598" t="str">
        <f>Hyperlink("https://www.diodes.com/part/view/SDT30100GCT","SDT30100GCT")</f>
        <v>SDT30100GCT</v>
      </c>
      <c r="B598" t="str">
        <f>Hyperlink("https://www.diodes.com/assets/Datasheets/SDT30100GCT_SDT30100GCTFP.pdf","SDT30100GCT SDT30100GCTFP Datasheet")</f>
        <v>SDT30100GCT SDT30100GCTFP Datasheet</v>
      </c>
      <c r="C598" t="s">
        <v>156</v>
      </c>
      <c r="D598" t="s">
        <v>18</v>
      </c>
      <c r="E598" t="s">
        <v>19</v>
      </c>
      <c r="F598" t="s">
        <v>71</v>
      </c>
      <c r="G598">
        <v>30</v>
      </c>
      <c r="H598" t="s">
        <v>22</v>
      </c>
      <c r="I598">
        <v>100</v>
      </c>
      <c r="J598">
        <v>250</v>
      </c>
      <c r="K598">
        <v>0.77</v>
      </c>
      <c r="L598">
        <v>15</v>
      </c>
      <c r="M598">
        <v>30</v>
      </c>
      <c r="N598">
        <v>100</v>
      </c>
      <c r="Q598" t="s">
        <v>83</v>
      </c>
    </row>
    <row r="599" spans="1:17">
      <c r="A599" t="str">
        <f>Hyperlink("https://www.diodes.com/part/view/SDT30100GCTFP","SDT30100GCTFP")</f>
        <v>SDT30100GCTFP</v>
      </c>
      <c r="B599" t="str">
        <f>Hyperlink("https://www.diodes.com/assets/Datasheets/SDT30100GCT_SDT30100GCTFP.pdf","SDT30100GCT SDT30100GCTFP Datasheet")</f>
        <v>SDT30100GCT SDT30100GCTFP Datasheet</v>
      </c>
      <c r="C599" t="s">
        <v>156</v>
      </c>
      <c r="D599" t="s">
        <v>18</v>
      </c>
      <c r="E599" t="s">
        <v>19</v>
      </c>
      <c r="F599" t="s">
        <v>71</v>
      </c>
      <c r="G599">
        <v>30</v>
      </c>
      <c r="H599" t="s">
        <v>22</v>
      </c>
      <c r="I599">
        <v>100</v>
      </c>
      <c r="J599">
        <v>250</v>
      </c>
      <c r="K599">
        <v>0.77</v>
      </c>
      <c r="L599">
        <v>15</v>
      </c>
      <c r="M599">
        <v>30</v>
      </c>
      <c r="N599">
        <v>100</v>
      </c>
      <c r="Q599" t="s">
        <v>143</v>
      </c>
    </row>
    <row r="600" spans="1:17">
      <c r="A600" t="str">
        <f>Hyperlink("https://www.diodes.com/part/view/SDT30120CT","SDT30120CT")</f>
        <v>SDT30120CT</v>
      </c>
      <c r="B600" t="str">
        <f>Hyperlink("https://www.diodes.com/assets/Datasheets/SDT30120CT-SDT30120CTFP.pdf","SDT30120CT Datasheet")</f>
        <v>SDT30120CT Datasheet</v>
      </c>
      <c r="C600" t="s">
        <v>155</v>
      </c>
      <c r="D600" t="s">
        <v>18</v>
      </c>
      <c r="E600" t="s">
        <v>19</v>
      </c>
      <c r="F600" t="s">
        <v>71</v>
      </c>
      <c r="G600">
        <v>30</v>
      </c>
      <c r="H600" t="s">
        <v>22</v>
      </c>
      <c r="I600">
        <v>120</v>
      </c>
      <c r="J600">
        <v>150</v>
      </c>
      <c r="K600">
        <v>0.93</v>
      </c>
      <c r="L600">
        <v>15</v>
      </c>
      <c r="M600">
        <v>100</v>
      </c>
      <c r="N600">
        <v>120</v>
      </c>
      <c r="Q600" t="s">
        <v>139</v>
      </c>
    </row>
    <row r="601" spans="1:17">
      <c r="A601" t="str">
        <f>Hyperlink("https://www.diodes.com/part/view/SDT30150GCT","SDT30150GCT")</f>
        <v>SDT30150GCT</v>
      </c>
      <c r="B601" t="str">
        <f>Hyperlink("https://www.diodes.com/assets/Datasheets/SDT30150GCT_SDT30150GCTSP.pdf","SDT30150GCT SDT30150GCTSP Datasheet")</f>
        <v>SDT30150GCT SDT30150GCTSP Datasheet</v>
      </c>
      <c r="C601" t="s">
        <v>147</v>
      </c>
      <c r="D601" t="s">
        <v>24</v>
      </c>
      <c r="E601" t="s">
        <v>19</v>
      </c>
      <c r="F601" t="s">
        <v>71</v>
      </c>
      <c r="G601">
        <v>30</v>
      </c>
      <c r="I601">
        <v>150</v>
      </c>
      <c r="J601">
        <v>250</v>
      </c>
      <c r="K601">
        <v>0.88</v>
      </c>
      <c r="L601">
        <v>15</v>
      </c>
      <c r="M601">
        <v>8</v>
      </c>
      <c r="N601">
        <v>150</v>
      </c>
      <c r="Q601" t="s">
        <v>83</v>
      </c>
    </row>
    <row r="602" spans="1:17">
      <c r="A602" t="str">
        <f>Hyperlink("https://www.diodes.com/part/view/SDT30150GCTSP","SDT30150GCTSP")</f>
        <v>SDT30150GCTSP</v>
      </c>
      <c r="B602" t="str">
        <f>Hyperlink("https://www.diodes.com/assets/Datasheets/SDT30150GCT_SDT30150GCTSP.pdf","SDT30150GCT SDT30150GCTSP Datasheet")</f>
        <v>SDT30150GCT SDT30150GCTSP Datasheet</v>
      </c>
      <c r="C602" t="s">
        <v>147</v>
      </c>
      <c r="D602" t="s">
        <v>24</v>
      </c>
      <c r="E602" t="s">
        <v>19</v>
      </c>
      <c r="F602" t="s">
        <v>71</v>
      </c>
      <c r="G602">
        <v>30</v>
      </c>
      <c r="I602">
        <v>150</v>
      </c>
      <c r="J602">
        <v>250</v>
      </c>
      <c r="K602">
        <v>0.88</v>
      </c>
      <c r="L602">
        <v>15</v>
      </c>
      <c r="M602">
        <v>8</v>
      </c>
      <c r="N602">
        <v>150</v>
      </c>
      <c r="Q602" t="s">
        <v>142</v>
      </c>
    </row>
    <row r="603" spans="1:17">
      <c r="A603" t="str">
        <f>Hyperlink("https://www.diodes.com/part/view/SDT3045VCT","SDT3045VCT")</f>
        <v>SDT3045VCT</v>
      </c>
      <c r="B603" t="str">
        <f>Hyperlink("https://www.diodes.com/assets/Datasheets/SDT3045VCT.pdf","SDT3045VCT Datasheet")</f>
        <v>SDT3045VCT Datasheet</v>
      </c>
      <c r="C603" t="s">
        <v>155</v>
      </c>
      <c r="D603" t="s">
        <v>18</v>
      </c>
      <c r="E603" t="s">
        <v>19</v>
      </c>
      <c r="F603" t="s">
        <v>71</v>
      </c>
      <c r="G603">
        <v>30</v>
      </c>
      <c r="H603" t="s">
        <v>22</v>
      </c>
      <c r="I603">
        <v>45</v>
      </c>
      <c r="J603">
        <v>250</v>
      </c>
      <c r="K603">
        <v>0.5</v>
      </c>
      <c r="L603">
        <v>15</v>
      </c>
      <c r="M603">
        <v>500</v>
      </c>
      <c r="N603">
        <v>45</v>
      </c>
      <c r="P603">
        <v>1730</v>
      </c>
      <c r="Q603" t="s">
        <v>83</v>
      </c>
    </row>
    <row r="604" spans="1:17">
      <c r="A604" t="str">
        <f>Hyperlink("https://www.diodes.com/part/view/SDT3060VCT","SDT3060VCT")</f>
        <v>SDT3060VCT</v>
      </c>
      <c r="B604" t="str">
        <f>Hyperlink("https://www.diodes.com/assets/Datasheets/SDT3060VCT-SDT3060VCTFP.pdf","SDT3060VCT-SDT3060VCTFP Datasheet")</f>
        <v>SDT3060VCT-SDT3060VCTFP Datasheet</v>
      </c>
      <c r="C604" t="s">
        <v>155</v>
      </c>
      <c r="D604" t="s">
        <v>18</v>
      </c>
      <c r="E604" t="s">
        <v>19</v>
      </c>
      <c r="F604" t="s">
        <v>71</v>
      </c>
      <c r="G604">
        <v>30</v>
      </c>
      <c r="H604" t="s">
        <v>22</v>
      </c>
      <c r="I604">
        <v>60</v>
      </c>
      <c r="J604">
        <v>200</v>
      </c>
      <c r="K604">
        <v>0.6</v>
      </c>
      <c r="L604">
        <v>15</v>
      </c>
      <c r="M604">
        <v>200</v>
      </c>
      <c r="N604">
        <v>60</v>
      </c>
      <c r="Q604" t="s">
        <v>83</v>
      </c>
    </row>
    <row r="605" spans="1:17">
      <c r="A605" t="str">
        <f>Hyperlink("https://www.diodes.com/part/view/SDT3060VCTFP","SDT3060VCTFP")</f>
        <v>SDT3060VCTFP</v>
      </c>
      <c r="B605" t="str">
        <f>Hyperlink("https://www.diodes.com/assets/Datasheets/SDT3060VCT-SDT3060VCTFP.pdf","SDT3060VCT-SDT3060VCTFP Datasheet")</f>
        <v>SDT3060VCT-SDT3060VCTFP Datasheet</v>
      </c>
      <c r="C605" t="s">
        <v>155</v>
      </c>
      <c r="D605" t="s">
        <v>18</v>
      </c>
      <c r="E605" t="s">
        <v>19</v>
      </c>
      <c r="F605" t="s">
        <v>71</v>
      </c>
      <c r="G605">
        <v>30</v>
      </c>
      <c r="H605" t="s">
        <v>22</v>
      </c>
      <c r="I605">
        <v>60</v>
      </c>
      <c r="J605">
        <v>200</v>
      </c>
      <c r="K605">
        <v>0.6</v>
      </c>
      <c r="L605">
        <v>15</v>
      </c>
      <c r="M605">
        <v>200</v>
      </c>
      <c r="N605">
        <v>60</v>
      </c>
      <c r="Q605" t="s">
        <v>140</v>
      </c>
    </row>
    <row r="606" spans="1:17">
      <c r="A606" t="str">
        <f>Hyperlink("https://www.diodes.com/part/view/SDT30A100CT","SDT30A100CT")</f>
        <v>SDT30A100CT</v>
      </c>
      <c r="B606" t="str">
        <f>Hyperlink("https://www.diodes.com/assets/Datasheets/SDT30A100CT-SDT30A100CTFP.pdf","SDT30A100CT Datasheet")</f>
        <v>SDT30A100CT Datasheet</v>
      </c>
      <c r="C606" t="s">
        <v>155</v>
      </c>
      <c r="D606" t="s">
        <v>18</v>
      </c>
      <c r="E606" t="s">
        <v>19</v>
      </c>
      <c r="F606" t="s">
        <v>71</v>
      </c>
      <c r="G606">
        <v>30</v>
      </c>
      <c r="H606" t="s">
        <v>22</v>
      </c>
      <c r="I606">
        <v>100</v>
      </c>
      <c r="J606">
        <v>200</v>
      </c>
      <c r="K606">
        <v>0.73</v>
      </c>
      <c r="L606">
        <v>15</v>
      </c>
      <c r="M606">
        <v>100</v>
      </c>
      <c r="N606">
        <v>100</v>
      </c>
      <c r="Q606" t="s">
        <v>139</v>
      </c>
    </row>
    <row r="607" spans="1:17">
      <c r="A607" t="str">
        <f>Hyperlink("https://www.diodes.com/part/view/SDT30A100CTFP","SDT30A100CTFP")</f>
        <v>SDT30A100CTFP</v>
      </c>
      <c r="B607" t="str">
        <f>Hyperlink("https://www.diodes.com/assets/Datasheets/SDT30A100CT-SDT30A100CTFP.pdf","SDT30A100CT Datasheet")</f>
        <v>SDT30A100CT Datasheet</v>
      </c>
      <c r="C607" t="s">
        <v>146</v>
      </c>
      <c r="D607" t="s">
        <v>18</v>
      </c>
      <c r="E607" t="s">
        <v>19</v>
      </c>
      <c r="F607" t="s">
        <v>71</v>
      </c>
      <c r="G607">
        <v>30</v>
      </c>
      <c r="H607" t="s">
        <v>22</v>
      </c>
      <c r="I607">
        <v>100</v>
      </c>
      <c r="J607">
        <v>200</v>
      </c>
      <c r="K607">
        <v>0.73</v>
      </c>
      <c r="L607">
        <v>15</v>
      </c>
      <c r="M607">
        <v>100</v>
      </c>
      <c r="N607">
        <v>100</v>
      </c>
      <c r="Q607" t="s">
        <v>140</v>
      </c>
    </row>
    <row r="608" spans="1:17">
      <c r="A608" t="str">
        <f>Hyperlink("https://www.diodes.com/part/view/SDT30A120CT","SDT30A120CT")</f>
        <v>SDT30A120CT</v>
      </c>
      <c r="B608" t="str">
        <f>Hyperlink("https://www.diodes.com/assets/Datasheets/SDT30A120CT-SDT30A120CTFP.pdf","SDT30A120CT-SDT30A120CTFP Datasheet")</f>
        <v>SDT30A120CT-SDT30A120CTFP Datasheet</v>
      </c>
      <c r="C608" t="s">
        <v>155</v>
      </c>
      <c r="D608" t="s">
        <v>18</v>
      </c>
      <c r="E608" t="s">
        <v>19</v>
      </c>
      <c r="F608" t="s">
        <v>71</v>
      </c>
      <c r="G608">
        <v>30</v>
      </c>
      <c r="H608" t="s">
        <v>22</v>
      </c>
      <c r="I608">
        <v>120</v>
      </c>
      <c r="J608">
        <v>180</v>
      </c>
      <c r="K608">
        <v>0.86</v>
      </c>
      <c r="L608">
        <v>15</v>
      </c>
      <c r="M608">
        <v>100</v>
      </c>
      <c r="N608">
        <v>120</v>
      </c>
      <c r="Q608" t="s">
        <v>139</v>
      </c>
    </row>
    <row r="609" spans="1:17">
      <c r="A609" t="str">
        <f>Hyperlink("https://www.diodes.com/part/view/SDT30A120CTFP","SDT30A120CTFP")</f>
        <v>SDT30A120CTFP</v>
      </c>
      <c r="B609" t="str">
        <f>Hyperlink("https://www.diodes.com/assets/Datasheets/SDT30A120CT-SDT30A120CTFP.pdf","SDT30A120CT-SDT30A120CTFP Datasheet")</f>
        <v>SDT30A120CT-SDT30A120CTFP Datasheet</v>
      </c>
      <c r="C609" t="s">
        <v>155</v>
      </c>
      <c r="D609" t="s">
        <v>18</v>
      </c>
      <c r="E609" t="s">
        <v>19</v>
      </c>
      <c r="F609" t="s">
        <v>71</v>
      </c>
      <c r="G609">
        <v>30</v>
      </c>
      <c r="H609" t="s">
        <v>22</v>
      </c>
      <c r="I609">
        <v>120</v>
      </c>
      <c r="J609">
        <v>180</v>
      </c>
      <c r="K609">
        <v>0.86</v>
      </c>
      <c r="L609">
        <v>15</v>
      </c>
      <c r="M609">
        <v>100</v>
      </c>
      <c r="N609">
        <v>120</v>
      </c>
      <c r="Q609" t="s">
        <v>140</v>
      </c>
    </row>
    <row r="610" spans="1:17">
      <c r="A610" t="str">
        <f>Hyperlink("https://www.diodes.com/part/view/SDT30B100D1","SDT30B100D1")</f>
        <v>SDT30B100D1</v>
      </c>
      <c r="B610" t="str">
        <f>Hyperlink("https://www.diodes.com/assets/Datasheets/SDT30B100D1.pdf","SDT30B100D1 Datasheet")</f>
        <v>SDT30B100D1 Datasheet</v>
      </c>
      <c r="C610" t="s">
        <v>155</v>
      </c>
      <c r="D610" t="s">
        <v>18</v>
      </c>
      <c r="E610" t="s">
        <v>19</v>
      </c>
      <c r="F610" t="s">
        <v>20</v>
      </c>
      <c r="G610">
        <v>30</v>
      </c>
      <c r="H610" t="s">
        <v>22</v>
      </c>
      <c r="I610">
        <v>100</v>
      </c>
      <c r="J610">
        <v>130</v>
      </c>
      <c r="K610">
        <v>0.85</v>
      </c>
      <c r="L610">
        <v>30</v>
      </c>
      <c r="M610">
        <v>120</v>
      </c>
      <c r="N610">
        <v>100</v>
      </c>
      <c r="Q610" t="s">
        <v>89</v>
      </c>
    </row>
    <row r="611" spans="1:17">
      <c r="A611" t="str">
        <f>Hyperlink("https://www.diodes.com/part/view/SDT30B45VCT","SDT30B45VCT")</f>
        <v>SDT30B45VCT</v>
      </c>
      <c r="B611" t="str">
        <f>Hyperlink("https://www.diodes.com/assets/Datasheets/SDT30B45VCT.pdf","SDT30B45VCT Datasheet")</f>
        <v>SDT30B45VCT Datasheet</v>
      </c>
      <c r="C611" t="s">
        <v>155</v>
      </c>
      <c r="D611" t="s">
        <v>24</v>
      </c>
      <c r="E611" t="s">
        <v>19</v>
      </c>
      <c r="F611" t="s">
        <v>71</v>
      </c>
      <c r="G611">
        <v>30</v>
      </c>
      <c r="H611" t="s">
        <v>22</v>
      </c>
      <c r="I611">
        <v>40</v>
      </c>
      <c r="J611">
        <v>200</v>
      </c>
      <c r="K611">
        <v>0.55</v>
      </c>
      <c r="L611">
        <v>15</v>
      </c>
      <c r="M611">
        <v>500</v>
      </c>
      <c r="N611">
        <v>45</v>
      </c>
      <c r="Q611" t="s">
        <v>83</v>
      </c>
    </row>
    <row r="612" spans="1:17">
      <c r="A612" t="str">
        <f>Hyperlink("https://www.diodes.com/part/view/SDT3A40SAFS","SDT3A40SAFS")</f>
        <v>SDT3A40SAFS</v>
      </c>
      <c r="B612" t="str">
        <f>Hyperlink("https://www.diodes.com/assets/Datasheets/SDT3A40SAFS.pdf","SDT3A40SAFS Datasheet")</f>
        <v>SDT3A40SAFS Datasheet</v>
      </c>
      <c r="C612" t="s">
        <v>56</v>
      </c>
      <c r="D612" t="s">
        <v>18</v>
      </c>
      <c r="E612" t="s">
        <v>19</v>
      </c>
      <c r="F612" t="s">
        <v>20</v>
      </c>
      <c r="G612">
        <v>3</v>
      </c>
      <c r="H612" t="s">
        <v>22</v>
      </c>
      <c r="I612">
        <v>40</v>
      </c>
      <c r="J612">
        <v>60</v>
      </c>
      <c r="K612">
        <v>0.45</v>
      </c>
      <c r="L612">
        <v>3</v>
      </c>
      <c r="M612">
        <v>300</v>
      </c>
      <c r="N612">
        <v>40</v>
      </c>
      <c r="Q612" t="s">
        <v>55</v>
      </c>
    </row>
    <row r="613" spans="1:17">
      <c r="A613" t="str">
        <f>Hyperlink("https://www.diodes.com/part/view/SDT3A45SA","SDT3A45SA")</f>
        <v>SDT3A45SA</v>
      </c>
      <c r="B613" t="str">
        <f>Hyperlink("https://www.diodes.com/assets/Datasheets/SDT3A45SA.pdf","SDT3A45SA Datasheet")</f>
        <v>SDT3A45SA Datasheet</v>
      </c>
      <c r="C613" t="s">
        <v>56</v>
      </c>
      <c r="D613" t="s">
        <v>18</v>
      </c>
      <c r="E613" t="s">
        <v>19</v>
      </c>
      <c r="F613" t="s">
        <v>20</v>
      </c>
      <c r="G613">
        <v>3</v>
      </c>
      <c r="H613" t="s">
        <v>22</v>
      </c>
      <c r="I613">
        <v>45</v>
      </c>
      <c r="J613">
        <v>50</v>
      </c>
      <c r="K613">
        <v>0.48</v>
      </c>
      <c r="L613">
        <v>3</v>
      </c>
      <c r="M613">
        <v>280</v>
      </c>
      <c r="N613">
        <v>45</v>
      </c>
      <c r="Q613" t="s">
        <v>32</v>
      </c>
    </row>
    <row r="614" spans="1:17">
      <c r="A614" t="str">
        <f>Hyperlink("https://www.diodes.com/part/view/SDT3A45SAF","SDT3A45SAF")</f>
        <v>SDT3A45SAF</v>
      </c>
      <c r="B614" t="str">
        <f>Hyperlink("https://www.diodes.com/assets/Datasheets/SDT3A45SAF.pdf","SDT3A45SAF Datasheet")</f>
        <v>SDT3A45SAF Datasheet</v>
      </c>
      <c r="C614" t="s">
        <v>56</v>
      </c>
      <c r="D614" t="s">
        <v>18</v>
      </c>
      <c r="E614" t="s">
        <v>19</v>
      </c>
      <c r="F614" t="s">
        <v>20</v>
      </c>
      <c r="G614">
        <v>3</v>
      </c>
      <c r="H614" t="s">
        <v>22</v>
      </c>
      <c r="I614">
        <v>45</v>
      </c>
      <c r="J614">
        <v>30</v>
      </c>
      <c r="K614">
        <v>0.48</v>
      </c>
      <c r="L614">
        <v>3</v>
      </c>
      <c r="M614">
        <v>280</v>
      </c>
      <c r="N614">
        <v>45</v>
      </c>
      <c r="Q614" t="s">
        <v>38</v>
      </c>
    </row>
    <row r="615" spans="1:17">
      <c r="A615" t="str">
        <f>Hyperlink("https://www.diodes.com/part/view/SDT3U40P1","SDT3U40P1")</f>
        <v>SDT3U40P1</v>
      </c>
      <c r="B615" t="str">
        <f>Hyperlink("https://www.diodes.com/assets/Datasheets/SDT3U40P1.pdf","SDT3U40P1 Datasheet")</f>
        <v>SDT3U40P1 Datasheet</v>
      </c>
      <c r="C615" t="s">
        <v>157</v>
      </c>
      <c r="D615" t="s">
        <v>18</v>
      </c>
      <c r="E615" t="s">
        <v>19</v>
      </c>
      <c r="F615" t="s">
        <v>20</v>
      </c>
      <c r="G615">
        <v>3</v>
      </c>
      <c r="I615">
        <v>40</v>
      </c>
      <c r="J615">
        <v>70</v>
      </c>
      <c r="K615">
        <v>0.5</v>
      </c>
      <c r="L615">
        <v>3</v>
      </c>
      <c r="M615">
        <v>200</v>
      </c>
      <c r="N615">
        <v>40</v>
      </c>
      <c r="Q615" t="s">
        <v>63</v>
      </c>
    </row>
    <row r="616" spans="1:17">
      <c r="A616" t="str">
        <f>Hyperlink("https://www.diodes.com/part/view/SDT40100CT","SDT40100CT")</f>
        <v>SDT40100CT</v>
      </c>
      <c r="B616" t="str">
        <f>Hyperlink("https://www.diodes.com/assets/Datasheets/SDT40100CT_SDT40100CTFP.pdf","SDT40100CT-SDT40100CTFP Datasheet")</f>
        <v>SDT40100CT-SDT40100CTFP Datasheet</v>
      </c>
      <c r="C616" t="s">
        <v>158</v>
      </c>
      <c r="D616" t="s">
        <v>18</v>
      </c>
      <c r="E616" t="s">
        <v>19</v>
      </c>
      <c r="F616" t="s">
        <v>71</v>
      </c>
      <c r="G616">
        <v>40</v>
      </c>
      <c r="H616" t="s">
        <v>22</v>
      </c>
      <c r="I616">
        <v>100</v>
      </c>
      <c r="J616">
        <v>200</v>
      </c>
      <c r="K616">
        <v>0.79</v>
      </c>
      <c r="L616">
        <v>20</v>
      </c>
      <c r="M616">
        <v>100</v>
      </c>
      <c r="N616">
        <v>100</v>
      </c>
      <c r="Q616" t="s">
        <v>139</v>
      </c>
    </row>
    <row r="617" spans="1:17">
      <c r="A617" t="str">
        <f>Hyperlink("https://www.diodes.com/part/view/SDT40100CTFP","SDT40100CTFP")</f>
        <v>SDT40100CTFP</v>
      </c>
      <c r="B617" t="str">
        <f>Hyperlink("https://www.diodes.com/assets/Datasheets/SDT40100CT_SDT40100CTFP.pdf","SDT40100CT-SDT40100CTFP Datasheet")</f>
        <v>SDT40100CT-SDT40100CTFP Datasheet</v>
      </c>
      <c r="C617" t="s">
        <v>158</v>
      </c>
      <c r="D617" t="s">
        <v>18</v>
      </c>
      <c r="E617" t="s">
        <v>19</v>
      </c>
      <c r="F617" t="s">
        <v>71</v>
      </c>
      <c r="G617">
        <v>40</v>
      </c>
      <c r="H617" t="s">
        <v>22</v>
      </c>
      <c r="I617">
        <v>100</v>
      </c>
      <c r="J617">
        <v>200</v>
      </c>
      <c r="K617">
        <v>0.79</v>
      </c>
      <c r="L617">
        <v>20</v>
      </c>
      <c r="M617">
        <v>100</v>
      </c>
      <c r="N617">
        <v>100</v>
      </c>
      <c r="Q617" t="s">
        <v>140</v>
      </c>
    </row>
    <row r="618" spans="1:17">
      <c r="A618" t="str">
        <f>Hyperlink("https://www.diodes.com/part/view/SDT40120CT","SDT40120CT")</f>
        <v>SDT40120CT</v>
      </c>
      <c r="B618" t="str">
        <f>Hyperlink("https://www.diodes.com/assets/Datasheets/SDT40120CT-SDT40120CTFP.pdf","SDT40120CT Datasheet")</f>
        <v>SDT40120CT Datasheet</v>
      </c>
      <c r="C618" t="s">
        <v>158</v>
      </c>
      <c r="D618" t="s">
        <v>18</v>
      </c>
      <c r="E618" t="s">
        <v>19</v>
      </c>
      <c r="F618" t="s">
        <v>71</v>
      </c>
      <c r="G618">
        <v>40</v>
      </c>
      <c r="H618" t="s">
        <v>22</v>
      </c>
      <c r="I618">
        <v>120</v>
      </c>
      <c r="J618">
        <v>180</v>
      </c>
      <c r="K618">
        <v>0.95</v>
      </c>
      <c r="L618">
        <v>20</v>
      </c>
      <c r="M618">
        <v>100</v>
      </c>
      <c r="N618">
        <v>120</v>
      </c>
      <c r="Q618" t="s">
        <v>139</v>
      </c>
    </row>
    <row r="619" spans="1:17">
      <c r="A619" t="str">
        <f>Hyperlink("https://www.diodes.com/part/view/SDT40120CTFP","SDT40120CTFP")</f>
        <v>SDT40120CTFP</v>
      </c>
      <c r="B619" t="str">
        <f>Hyperlink("https://www.diodes.com/assets/Datasheets/SDT40120CT-SDT40120CTFP.pdf","SDT40120CT Datasheet")</f>
        <v>SDT40120CT Datasheet</v>
      </c>
      <c r="C619" t="s">
        <v>158</v>
      </c>
      <c r="D619" t="s">
        <v>18</v>
      </c>
      <c r="E619" t="s">
        <v>19</v>
      </c>
      <c r="F619" t="s">
        <v>71</v>
      </c>
      <c r="G619">
        <v>40</v>
      </c>
      <c r="H619" t="s">
        <v>22</v>
      </c>
      <c r="I619">
        <v>120</v>
      </c>
      <c r="J619">
        <v>180</v>
      </c>
      <c r="K619">
        <v>0.95</v>
      </c>
      <c r="L619">
        <v>20</v>
      </c>
      <c r="M619">
        <v>100</v>
      </c>
      <c r="N619">
        <v>120</v>
      </c>
      <c r="Q619" t="s">
        <v>140</v>
      </c>
    </row>
    <row r="620" spans="1:17">
      <c r="A620" t="str">
        <f>Hyperlink("https://www.diodes.com/part/view/SDT40150VCT","SDT40150VCT")</f>
        <v>SDT40150VCT</v>
      </c>
      <c r="B620" t="str">
        <f>Hyperlink("https://www.diodes.com/assets/Datasheets/SDT40150VCT_SDT40150VCTFP.pdf","SDT40150VCT/SDT40150VCTFP Datasheet")</f>
        <v>SDT40150VCT/SDT40150VCTFP Datasheet</v>
      </c>
      <c r="C620" t="s">
        <v>159</v>
      </c>
      <c r="D620" t="s">
        <v>18</v>
      </c>
      <c r="E620" t="s">
        <v>19</v>
      </c>
      <c r="F620" t="s">
        <v>71</v>
      </c>
      <c r="G620">
        <v>40</v>
      </c>
      <c r="I620">
        <v>150</v>
      </c>
      <c r="J620">
        <v>200</v>
      </c>
      <c r="K620">
        <v>1.22</v>
      </c>
      <c r="L620">
        <v>20</v>
      </c>
      <c r="M620">
        <v>60</v>
      </c>
      <c r="N620">
        <v>150</v>
      </c>
      <c r="Q620" t="s">
        <v>83</v>
      </c>
    </row>
    <row r="621" spans="1:17">
      <c r="A621" t="str">
        <f>Hyperlink("https://www.diodes.com/part/view/SDT40150VCTFP","SDT40150VCTFP")</f>
        <v>SDT40150VCTFP</v>
      </c>
      <c r="B621" t="str">
        <f>Hyperlink("https://www.diodes.com/assets/Datasheets/SDT40150VCT_SDT40150VCTFP.pdf","SDT40150VCT/SDT40150VCTFP Datasheet")</f>
        <v>SDT40150VCT/SDT40150VCTFP Datasheet</v>
      </c>
      <c r="C621" t="s">
        <v>159</v>
      </c>
      <c r="D621" t="s">
        <v>18</v>
      </c>
      <c r="E621" t="s">
        <v>19</v>
      </c>
      <c r="F621" t="s">
        <v>71</v>
      </c>
      <c r="G621">
        <v>40</v>
      </c>
      <c r="I621">
        <v>150</v>
      </c>
      <c r="J621">
        <v>200</v>
      </c>
      <c r="K621">
        <v>1.22</v>
      </c>
      <c r="L621">
        <v>20</v>
      </c>
      <c r="M621">
        <v>60</v>
      </c>
      <c r="N621">
        <v>150</v>
      </c>
      <c r="Q621" t="s">
        <v>160</v>
      </c>
    </row>
    <row r="622" spans="1:17">
      <c r="A622" t="str">
        <f>Hyperlink("https://www.diodes.com/part/view/SDT40A100CT","SDT40A100CT")</f>
        <v>SDT40A100CT</v>
      </c>
      <c r="B622" t="str">
        <f>Hyperlink("https://www.diodes.com/assets/Datasheets/SDT40A100CT-SDT40A100CTFP.pdf","SDT40A100CT Datasheet")</f>
        <v>SDT40A100CT Datasheet</v>
      </c>
      <c r="C622" t="s">
        <v>158</v>
      </c>
      <c r="D622" t="s">
        <v>18</v>
      </c>
      <c r="E622" t="s">
        <v>19</v>
      </c>
      <c r="F622" t="s">
        <v>71</v>
      </c>
      <c r="G622">
        <v>40</v>
      </c>
      <c r="H622" t="s">
        <v>22</v>
      </c>
      <c r="I622">
        <v>100</v>
      </c>
      <c r="J622">
        <v>250</v>
      </c>
      <c r="K622">
        <v>0.72</v>
      </c>
      <c r="L622">
        <v>20</v>
      </c>
      <c r="M622">
        <v>120</v>
      </c>
      <c r="N622">
        <v>100</v>
      </c>
      <c r="Q622" t="s">
        <v>139</v>
      </c>
    </row>
    <row r="623" spans="1:17">
      <c r="A623" t="str">
        <f>Hyperlink("https://www.diodes.com/part/view/SDT40A100CTFP","SDT40A100CTFP")</f>
        <v>SDT40A100CTFP</v>
      </c>
      <c r="B623" t="str">
        <f>Hyperlink("https://www.diodes.com/assets/Datasheets/SDT40A100CT-SDT40A100CTFP.pdf","SDT40A100CT Datasheet")</f>
        <v>SDT40A100CT Datasheet</v>
      </c>
      <c r="C623" t="s">
        <v>158</v>
      </c>
      <c r="D623" t="s">
        <v>18</v>
      </c>
      <c r="E623" t="s">
        <v>19</v>
      </c>
      <c r="F623" t="s">
        <v>71</v>
      </c>
      <c r="G623">
        <v>40</v>
      </c>
      <c r="H623" t="s">
        <v>22</v>
      </c>
      <c r="I623">
        <v>100</v>
      </c>
      <c r="J623">
        <v>250</v>
      </c>
      <c r="K623">
        <v>0.72</v>
      </c>
      <c r="L623">
        <v>20</v>
      </c>
      <c r="M623">
        <v>120</v>
      </c>
      <c r="N623">
        <v>100</v>
      </c>
      <c r="Q623" t="s">
        <v>140</v>
      </c>
    </row>
    <row r="624" spans="1:17">
      <c r="A624" t="str">
        <f>Hyperlink("https://www.diodes.com/part/view/SDT40A120CT","SDT40A120CT")</f>
        <v>SDT40A120CT</v>
      </c>
      <c r="B624" t="str">
        <f>Hyperlink("https://www.diodes.com/assets/Datasheets/SDT40A120CT-SDT40A120CTFP.pdf","SDT40A120CT Datasheet")</f>
        <v>SDT40A120CT Datasheet</v>
      </c>
      <c r="C624" t="s">
        <v>158</v>
      </c>
      <c r="D624" t="s">
        <v>18</v>
      </c>
      <c r="E624" t="s">
        <v>19</v>
      </c>
      <c r="F624" t="s">
        <v>71</v>
      </c>
      <c r="G624">
        <v>40</v>
      </c>
      <c r="H624" t="s">
        <v>22</v>
      </c>
      <c r="I624">
        <v>120</v>
      </c>
      <c r="J624">
        <v>250</v>
      </c>
      <c r="K624">
        <v>0.88</v>
      </c>
      <c r="L624">
        <v>20</v>
      </c>
      <c r="M624">
        <v>120</v>
      </c>
      <c r="N624">
        <v>120</v>
      </c>
      <c r="Q624" t="s">
        <v>139</v>
      </c>
    </row>
    <row r="625" spans="1:17">
      <c r="A625" t="str">
        <f>Hyperlink("https://www.diodes.com/part/view/SDT40A120CTFP","SDT40A120CTFP")</f>
        <v>SDT40A120CTFP</v>
      </c>
      <c r="B625" t="str">
        <f>Hyperlink("https://www.diodes.com/assets/Datasheets/SDT40A120CT-SDT40A120CTFP.pdf","SDT40A120CT Datasheet")</f>
        <v>SDT40A120CT Datasheet</v>
      </c>
      <c r="C625" t="s">
        <v>158</v>
      </c>
      <c r="D625" t="s">
        <v>18</v>
      </c>
      <c r="E625" t="s">
        <v>19</v>
      </c>
      <c r="F625" t="s">
        <v>71</v>
      </c>
      <c r="G625">
        <v>40</v>
      </c>
      <c r="H625" t="s">
        <v>22</v>
      </c>
      <c r="I625">
        <v>120</v>
      </c>
      <c r="J625">
        <v>250</v>
      </c>
      <c r="K625">
        <v>0.88</v>
      </c>
      <c r="L625">
        <v>20</v>
      </c>
      <c r="M625">
        <v>120</v>
      </c>
      <c r="N625">
        <v>120</v>
      </c>
      <c r="Q625" t="s">
        <v>140</v>
      </c>
    </row>
    <row r="626" spans="1:17">
      <c r="A626" t="str">
        <f>Hyperlink("https://www.diodes.com/part/view/SDT40A60VCT","SDT40A60VCT")</f>
        <v>SDT40A60VCT</v>
      </c>
      <c r="B626" t="str">
        <f>Hyperlink("https://www.diodes.com/assets/Datasheets/SDT40A60VCT-SDT40A60VCTFP.pdf","SDT40A60VCT-SDT40A60VCTFP Datasheet")</f>
        <v>SDT40A60VCT-SDT40A60VCTFP Datasheet</v>
      </c>
      <c r="C626" t="s">
        <v>158</v>
      </c>
      <c r="D626" t="s">
        <v>18</v>
      </c>
      <c r="E626" t="s">
        <v>19</v>
      </c>
      <c r="F626" t="s">
        <v>71</v>
      </c>
      <c r="G626">
        <v>40</v>
      </c>
      <c r="H626" t="s">
        <v>22</v>
      </c>
      <c r="I626">
        <v>60</v>
      </c>
      <c r="J626">
        <v>300</v>
      </c>
      <c r="K626">
        <v>0.6</v>
      </c>
      <c r="L626">
        <v>20</v>
      </c>
      <c r="M626">
        <v>200</v>
      </c>
      <c r="N626">
        <v>60</v>
      </c>
      <c r="Q626" t="s">
        <v>139</v>
      </c>
    </row>
    <row r="627" spans="1:17">
      <c r="A627" t="str">
        <f>Hyperlink("https://www.diodes.com/part/view/SDT40A60VCTFP","SDT40A60VCTFP")</f>
        <v>SDT40A60VCTFP</v>
      </c>
      <c r="B627" t="str">
        <f>Hyperlink("https://www.diodes.com/assets/Datasheets/SDT40A60VCT-SDT40A60VCTFP.pdf","SDT40A60VCT-SDT40A60VCTFP Datasheet")</f>
        <v>SDT40A60VCT-SDT40A60VCTFP Datasheet</v>
      </c>
      <c r="C627" t="s">
        <v>158</v>
      </c>
      <c r="D627" t="s">
        <v>18</v>
      </c>
      <c r="E627" t="s">
        <v>19</v>
      </c>
      <c r="F627" t="s">
        <v>71</v>
      </c>
      <c r="G627">
        <v>40</v>
      </c>
      <c r="H627" t="s">
        <v>22</v>
      </c>
      <c r="I627">
        <v>60</v>
      </c>
      <c r="J627">
        <v>300</v>
      </c>
      <c r="K627">
        <v>0.6</v>
      </c>
      <c r="L627">
        <v>20</v>
      </c>
      <c r="M627">
        <v>200</v>
      </c>
      <c r="N627">
        <v>60</v>
      </c>
      <c r="Q627" t="s">
        <v>161</v>
      </c>
    </row>
    <row r="628" spans="1:17">
      <c r="A628" t="str">
        <f>Hyperlink("https://www.diodes.com/part/view/SDT40B100ST","SDT40B100ST")</f>
        <v>SDT40B100ST</v>
      </c>
      <c r="B628" t="str">
        <f>Hyperlink("https://www.diodes.com/assets/Datasheets/SDT40B100ST.pdf","SDT40B100ST Datasheet")</f>
        <v>SDT40B100ST Datasheet</v>
      </c>
      <c r="C628" t="s">
        <v>162</v>
      </c>
      <c r="D628" t="s">
        <v>18</v>
      </c>
      <c r="E628" t="s">
        <v>19</v>
      </c>
      <c r="F628" t="s">
        <v>20</v>
      </c>
      <c r="G628">
        <v>40</v>
      </c>
      <c r="H628" t="s">
        <v>22</v>
      </c>
      <c r="I628">
        <v>100</v>
      </c>
      <c r="J628">
        <v>250</v>
      </c>
      <c r="K628">
        <v>0.68</v>
      </c>
      <c r="L628">
        <v>20</v>
      </c>
      <c r="M628">
        <v>120</v>
      </c>
      <c r="N628">
        <v>100</v>
      </c>
      <c r="P628">
        <v>110</v>
      </c>
      <c r="Q628" t="s">
        <v>139</v>
      </c>
    </row>
    <row r="629" spans="1:17">
      <c r="A629" t="str">
        <f>Hyperlink("https://www.diodes.com/part/view/SDT40H100CT","SDT40H100CT")</f>
        <v>SDT40H100CT</v>
      </c>
      <c r="B629" t="str">
        <f>Hyperlink("https://www.diodes.com/assets/Datasheets/SDT40H100CT-SDT40H100CTFP.pdf","SDT40H100CT-SDT40H100CTFP Datasheet")</f>
        <v>SDT40H100CT-SDT40H100CTFP Datasheet</v>
      </c>
      <c r="C629" t="s">
        <v>158</v>
      </c>
      <c r="D629" t="s">
        <v>18</v>
      </c>
      <c r="E629" t="s">
        <v>19</v>
      </c>
      <c r="F629" t="s">
        <v>71</v>
      </c>
      <c r="G629">
        <v>40</v>
      </c>
      <c r="H629" t="s">
        <v>22</v>
      </c>
      <c r="I629">
        <v>100</v>
      </c>
      <c r="J629">
        <v>280</v>
      </c>
      <c r="K629">
        <v>0.7</v>
      </c>
      <c r="L629">
        <v>20</v>
      </c>
      <c r="M629">
        <v>120</v>
      </c>
      <c r="N629">
        <v>100</v>
      </c>
      <c r="Q629" t="s">
        <v>139</v>
      </c>
    </row>
    <row r="630" spans="1:17">
      <c r="A630" t="str">
        <f>Hyperlink("https://www.diodes.com/part/view/SDT40H100CTB","SDT40H100CTB")</f>
        <v>SDT40H100CTB</v>
      </c>
      <c r="B630" t="str">
        <f>Hyperlink("https://www.diodes.com/assets/Datasheets/SDT40H100CTB.pdf","SDT40H100CTB Datasheet")</f>
        <v>SDT40H100CTB Datasheet</v>
      </c>
      <c r="C630" t="s">
        <v>64</v>
      </c>
      <c r="D630" t="s">
        <v>24</v>
      </c>
      <c r="E630" t="s">
        <v>19</v>
      </c>
      <c r="F630" t="s">
        <v>71</v>
      </c>
      <c r="G630">
        <v>40</v>
      </c>
      <c r="I630">
        <v>100</v>
      </c>
      <c r="J630">
        <v>320</v>
      </c>
      <c r="K630">
        <v>0.76</v>
      </c>
      <c r="L630">
        <v>20</v>
      </c>
      <c r="M630">
        <v>120</v>
      </c>
      <c r="N630">
        <v>100</v>
      </c>
      <c r="Q630" t="s">
        <v>163</v>
      </c>
    </row>
    <row r="631" spans="1:17">
      <c r="A631" t="str">
        <f>Hyperlink("https://www.diodes.com/part/view/SDT40H100CTFP","SDT40H100CTFP")</f>
        <v>SDT40H100CTFP</v>
      </c>
      <c r="B631" t="str">
        <f>Hyperlink("https://www.diodes.com/assets/Datasheets/SDT40H100CT-SDT40H100CTFP.pdf","SDT40H100CT-SDT40H100CTFP Datasheet")</f>
        <v>SDT40H100CT-SDT40H100CTFP Datasheet</v>
      </c>
      <c r="C631" t="s">
        <v>158</v>
      </c>
      <c r="D631" t="s">
        <v>18</v>
      </c>
      <c r="E631" t="s">
        <v>19</v>
      </c>
      <c r="F631" t="s">
        <v>71</v>
      </c>
      <c r="G631">
        <v>40</v>
      </c>
      <c r="H631" t="s">
        <v>22</v>
      </c>
      <c r="I631">
        <v>100</v>
      </c>
      <c r="J631">
        <v>200</v>
      </c>
      <c r="K631">
        <v>0.7</v>
      </c>
      <c r="L631">
        <v>20</v>
      </c>
      <c r="M631">
        <v>120</v>
      </c>
      <c r="N631">
        <v>100</v>
      </c>
      <c r="Q631" t="s">
        <v>140</v>
      </c>
    </row>
    <row r="632" spans="1:17">
      <c r="A632" t="str">
        <f>Hyperlink("https://www.diodes.com/part/view/SDT40H120CT","SDT40H120CT")</f>
        <v>SDT40H120CT</v>
      </c>
      <c r="B632" t="str">
        <f>Hyperlink("https://www.diodes.com/assets/Datasheets/SDT40H120CT-SDT40H120CTFP.pdf","SDT40H120CT-SDT40H120CTFP Datasheet")</f>
        <v>SDT40H120CT-SDT40H120CTFP Datasheet</v>
      </c>
      <c r="C632" t="s">
        <v>158</v>
      </c>
      <c r="D632" t="s">
        <v>18</v>
      </c>
      <c r="E632" t="s">
        <v>19</v>
      </c>
      <c r="F632" t="s">
        <v>71</v>
      </c>
      <c r="G632">
        <v>40</v>
      </c>
      <c r="H632" t="s">
        <v>22</v>
      </c>
      <c r="I632">
        <v>120</v>
      </c>
      <c r="J632">
        <v>280</v>
      </c>
      <c r="K632">
        <v>0.82</v>
      </c>
      <c r="L632">
        <v>20</v>
      </c>
      <c r="M632">
        <v>120</v>
      </c>
      <c r="N632">
        <v>120</v>
      </c>
      <c r="Q632" t="s">
        <v>139</v>
      </c>
    </row>
    <row r="633" spans="1:17">
      <c r="A633" t="str">
        <f>Hyperlink("https://www.diodes.com/part/view/SDT40H120CTFP","SDT40H120CTFP")</f>
        <v>SDT40H120CTFP</v>
      </c>
      <c r="B633" t="str">
        <f>Hyperlink("https://www.diodes.com/assets/Datasheets/SDT40H120CT-SDT40H120CTFP.pdf","SDT40H120CT-SDT40H120CTFP Datasheet")</f>
        <v>SDT40H120CT-SDT40H120CTFP Datasheet</v>
      </c>
      <c r="C633" t="s">
        <v>158</v>
      </c>
      <c r="D633" t="s">
        <v>18</v>
      </c>
      <c r="E633" t="s">
        <v>19</v>
      </c>
      <c r="F633" t="s">
        <v>71</v>
      </c>
      <c r="G633">
        <v>40</v>
      </c>
      <c r="H633" t="s">
        <v>22</v>
      </c>
      <c r="I633">
        <v>120</v>
      </c>
      <c r="J633">
        <v>280</v>
      </c>
      <c r="K633">
        <v>0.82</v>
      </c>
      <c r="L633">
        <v>20</v>
      </c>
      <c r="M633">
        <v>120</v>
      </c>
      <c r="N633">
        <v>120</v>
      </c>
      <c r="Q633" t="s">
        <v>140</v>
      </c>
    </row>
    <row r="634" spans="1:17">
      <c r="A634" t="str">
        <f>Hyperlink("https://www.diodes.com/part/view/SDT4U40CP3","SDT4U40CP3")</f>
        <v>SDT4U40CP3</v>
      </c>
      <c r="B634" t="str">
        <f>Hyperlink("https://www.diodes.com/assets/Datasheets/SDT4U40CP3.pdf","SDT4U40CP3 Datasheet")</f>
        <v>SDT4U40CP3 Datasheet</v>
      </c>
      <c r="C634" t="s">
        <v>164</v>
      </c>
      <c r="D634" t="s">
        <v>18</v>
      </c>
      <c r="E634" t="s">
        <v>19</v>
      </c>
      <c r="F634" t="s">
        <v>20</v>
      </c>
      <c r="G634">
        <v>4</v>
      </c>
      <c r="I634">
        <v>40</v>
      </c>
      <c r="J634">
        <v>28</v>
      </c>
      <c r="K634">
        <v>0.62</v>
      </c>
      <c r="L634">
        <v>4</v>
      </c>
      <c r="M634">
        <v>150</v>
      </c>
      <c r="N634">
        <v>40</v>
      </c>
      <c r="P634">
        <v>285</v>
      </c>
      <c r="Q634" t="s">
        <v>151</v>
      </c>
    </row>
    <row r="635" spans="1:17">
      <c r="A635" t="str">
        <f>Hyperlink("https://www.diodes.com/part/view/SDT4U40EP3","SDT4U40EP3")</f>
        <v>SDT4U40EP3</v>
      </c>
      <c r="B635" t="str">
        <f>Hyperlink("https://www.diodes.com/assets/Datasheets/SDT4U40EP3.pdf","SDT4U40EP3 Datasheet")</f>
        <v>SDT4U40EP3 Datasheet</v>
      </c>
      <c r="C635" t="s">
        <v>164</v>
      </c>
      <c r="D635" t="s">
        <v>18</v>
      </c>
      <c r="E635" t="s">
        <v>19</v>
      </c>
      <c r="F635" t="s">
        <v>20</v>
      </c>
      <c r="G635">
        <v>4</v>
      </c>
      <c r="I635">
        <v>40</v>
      </c>
      <c r="J635">
        <v>28</v>
      </c>
      <c r="K635">
        <v>0.55</v>
      </c>
      <c r="L635">
        <v>4</v>
      </c>
      <c r="M635">
        <v>150</v>
      </c>
      <c r="N635">
        <v>40</v>
      </c>
      <c r="P635">
        <v>295</v>
      </c>
      <c r="Q635" t="s">
        <v>133</v>
      </c>
    </row>
    <row r="636" spans="1:17">
      <c r="A636" t="str">
        <f>Hyperlink("https://www.diodes.com/part/view/SDT5100D1","SDT5100D1")</f>
        <v>SDT5100D1</v>
      </c>
      <c r="B636" t="str">
        <f>Hyperlink("https://www.diodes.com/assets/Datasheets/SDT5100D1.pdf","SDT5100D1 Datasheet")</f>
        <v>SDT5100D1 Datasheet</v>
      </c>
      <c r="C636" t="s">
        <v>165</v>
      </c>
      <c r="D636" t="s">
        <v>18</v>
      </c>
      <c r="E636" t="s">
        <v>19</v>
      </c>
      <c r="F636" t="s">
        <v>20</v>
      </c>
      <c r="G636">
        <v>5</v>
      </c>
      <c r="H636" t="s">
        <v>22</v>
      </c>
      <c r="I636">
        <v>100</v>
      </c>
      <c r="J636">
        <v>100</v>
      </c>
      <c r="K636">
        <v>0.65</v>
      </c>
      <c r="L636">
        <v>5</v>
      </c>
      <c r="M636">
        <v>50</v>
      </c>
      <c r="N636">
        <v>100</v>
      </c>
      <c r="Q636" t="s">
        <v>89</v>
      </c>
    </row>
    <row r="637" spans="1:17">
      <c r="A637" t="str">
        <f>Hyperlink("https://www.diodes.com/part/view/SDT5100LP5","SDT5100LP5")</f>
        <v>SDT5100LP5</v>
      </c>
      <c r="B637" t="str">
        <f>Hyperlink("https://www.diodes.com/assets/Datasheets/SDT5100LP5.pdf","SDT5100LP5 Datasheet")</f>
        <v>SDT5100LP5 Datasheet</v>
      </c>
      <c r="C637" t="s">
        <v>166</v>
      </c>
      <c r="D637" t="s">
        <v>18</v>
      </c>
      <c r="E637" t="s">
        <v>19</v>
      </c>
      <c r="F637" t="s">
        <v>20</v>
      </c>
      <c r="G637">
        <v>5</v>
      </c>
      <c r="H637" t="s">
        <v>22</v>
      </c>
      <c r="I637">
        <v>100</v>
      </c>
      <c r="J637">
        <v>120</v>
      </c>
      <c r="K637">
        <v>0.82</v>
      </c>
      <c r="L637">
        <v>5</v>
      </c>
      <c r="M637">
        <v>4</v>
      </c>
      <c r="N637">
        <v>100</v>
      </c>
      <c r="Q637" t="s">
        <v>75</v>
      </c>
    </row>
    <row r="638" spans="1:17">
      <c r="A638" t="str">
        <f>Hyperlink("https://www.diodes.com/part/view/SDT5A100P5","SDT5A100P5")</f>
        <v>SDT5A100P5</v>
      </c>
      <c r="B638" t="str">
        <f>Hyperlink("https://www.diodes.com/assets/Datasheets/SDT5A100P5.pdf","SDT5A100P5 Datasheet")</f>
        <v>SDT5A100P5 Datasheet</v>
      </c>
      <c r="C638" t="s">
        <v>23</v>
      </c>
      <c r="D638" t="s">
        <v>18</v>
      </c>
      <c r="E638" t="s">
        <v>19</v>
      </c>
      <c r="F638" t="s">
        <v>20</v>
      </c>
      <c r="G638">
        <v>5</v>
      </c>
      <c r="H638" t="s">
        <v>22</v>
      </c>
      <c r="I638">
        <v>100</v>
      </c>
      <c r="J638">
        <v>100</v>
      </c>
      <c r="K638">
        <v>0.66</v>
      </c>
      <c r="L638">
        <v>5</v>
      </c>
      <c r="M638">
        <v>50</v>
      </c>
      <c r="N638">
        <v>100</v>
      </c>
      <c r="Q638" t="s">
        <v>75</v>
      </c>
    </row>
    <row r="639" spans="1:17">
      <c r="A639" t="str">
        <f>Hyperlink("https://www.diodes.com/part/view/SDT5A100SAF","SDT5A100SAF")</f>
        <v>SDT5A100SAF</v>
      </c>
      <c r="B639" t="str">
        <f>Hyperlink("https://www.diodes.com/assets/Datasheets/SDT5A100SAF.pdf","SDT5A100SAF Datasheet")</f>
        <v>SDT5A100SAF Datasheet</v>
      </c>
      <c r="C639" t="s">
        <v>167</v>
      </c>
      <c r="D639" t="s">
        <v>18</v>
      </c>
      <c r="E639" t="s">
        <v>19</v>
      </c>
      <c r="F639" t="s">
        <v>20</v>
      </c>
      <c r="G639">
        <v>5</v>
      </c>
      <c r="H639" t="s">
        <v>22</v>
      </c>
      <c r="I639">
        <v>100</v>
      </c>
      <c r="J639">
        <v>100</v>
      </c>
      <c r="K639">
        <v>0.66</v>
      </c>
      <c r="L639">
        <v>5</v>
      </c>
      <c r="M639">
        <v>50</v>
      </c>
      <c r="N639">
        <v>100</v>
      </c>
      <c r="Q639" t="s">
        <v>38</v>
      </c>
    </row>
    <row r="640" spans="1:17">
      <c r="A640" t="str">
        <f>Hyperlink("https://www.diodes.com/part/view/SDT5A100SB","SDT5A100SB")</f>
        <v>SDT5A100SB</v>
      </c>
      <c r="B640" t="str">
        <f>Hyperlink("https://www.diodes.com/assets/Datasheets/SDT5A100SB.pdf","SDT5A100SB Datasheet")</f>
        <v>SDT5A100SB Datasheet</v>
      </c>
      <c r="C640" t="s">
        <v>23</v>
      </c>
      <c r="D640" t="s">
        <v>18</v>
      </c>
      <c r="E640" t="s">
        <v>19</v>
      </c>
      <c r="F640" t="s">
        <v>20</v>
      </c>
      <c r="G640">
        <v>5</v>
      </c>
      <c r="H640" t="s">
        <v>22</v>
      </c>
      <c r="I640">
        <v>100</v>
      </c>
      <c r="J640">
        <v>100</v>
      </c>
      <c r="K640">
        <v>0.66</v>
      </c>
      <c r="L640">
        <v>5</v>
      </c>
      <c r="M640">
        <v>50</v>
      </c>
      <c r="N640">
        <v>100</v>
      </c>
      <c r="Q640" t="s">
        <v>33</v>
      </c>
    </row>
    <row r="641" spans="1:17">
      <c r="A641" t="str">
        <f>Hyperlink("https://www.diodes.com/part/view/SDT5A50SA","SDT5A50SA")</f>
        <v>SDT5A50SA</v>
      </c>
      <c r="B641" t="str">
        <f>Hyperlink("https://www.diodes.com/assets/Datasheets/SDT5A50SA.pdf","SDT5A50SA Datasheet")</f>
        <v>SDT5A50SA Datasheet</v>
      </c>
      <c r="C641" t="s">
        <v>166</v>
      </c>
      <c r="D641" t="s">
        <v>18</v>
      </c>
      <c r="E641" t="s">
        <v>19</v>
      </c>
      <c r="F641" t="s">
        <v>20</v>
      </c>
      <c r="G641">
        <v>5</v>
      </c>
      <c r="H641" t="s">
        <v>22</v>
      </c>
      <c r="I641">
        <v>50</v>
      </c>
      <c r="J641">
        <v>50</v>
      </c>
      <c r="K641">
        <v>0.52</v>
      </c>
      <c r="L641">
        <v>5</v>
      </c>
      <c r="M641">
        <v>300</v>
      </c>
      <c r="N641">
        <v>50</v>
      </c>
      <c r="Q641" t="s">
        <v>32</v>
      </c>
    </row>
    <row r="642" spans="1:17">
      <c r="A642" t="str">
        <f>Hyperlink("https://www.diodes.com/part/view/SDT5A50SAF","SDT5A50SAF")</f>
        <v>SDT5A50SAF</v>
      </c>
      <c r="B642" t="str">
        <f>Hyperlink("https://www.diodes.com/assets/Datasheets/SDT5A50SAF.pdf","SDT5A50SAF Datasheet")</f>
        <v>SDT5A50SAF Datasheet</v>
      </c>
      <c r="C642" t="s">
        <v>166</v>
      </c>
      <c r="D642" t="s">
        <v>18</v>
      </c>
      <c r="E642" t="s">
        <v>19</v>
      </c>
      <c r="F642" t="s">
        <v>20</v>
      </c>
      <c r="G642">
        <v>5</v>
      </c>
      <c r="H642" t="s">
        <v>22</v>
      </c>
      <c r="I642">
        <v>50</v>
      </c>
      <c r="J642">
        <v>50</v>
      </c>
      <c r="K642">
        <v>0.52</v>
      </c>
      <c r="L642">
        <v>5</v>
      </c>
      <c r="M642">
        <v>300</v>
      </c>
      <c r="N642">
        <v>50</v>
      </c>
      <c r="Q642" t="s">
        <v>38</v>
      </c>
    </row>
    <row r="643" spans="1:17">
      <c r="A643" t="str">
        <f>Hyperlink("https://www.diodes.com/part/view/SDT5A60SA","SDT5A60SA")</f>
        <v>SDT5A60SA</v>
      </c>
      <c r="B643" t="str">
        <f>Hyperlink("https://www.diodes.com/assets/Datasheets/SDT5A60SA.pdf","SDT5A60SA Datasheet")</f>
        <v>SDT5A60SA Datasheet</v>
      </c>
      <c r="C643" t="s">
        <v>168</v>
      </c>
      <c r="D643" t="s">
        <v>24</v>
      </c>
      <c r="E643" t="s">
        <v>19</v>
      </c>
      <c r="F643" t="s">
        <v>20</v>
      </c>
      <c r="G643">
        <v>5</v>
      </c>
      <c r="H643" t="s">
        <v>22</v>
      </c>
      <c r="I643">
        <v>60</v>
      </c>
      <c r="J643">
        <v>60</v>
      </c>
      <c r="K643">
        <v>0.52</v>
      </c>
      <c r="L643">
        <v>5</v>
      </c>
      <c r="M643">
        <v>500</v>
      </c>
      <c r="N643">
        <v>60</v>
      </c>
      <c r="Q643" t="s">
        <v>32</v>
      </c>
    </row>
    <row r="644" spans="1:17">
      <c r="A644" t="str">
        <f>Hyperlink("https://www.diodes.com/part/view/SDT5A60SAF","SDT5A60SAF")</f>
        <v>SDT5A60SAF</v>
      </c>
      <c r="B644" t="str">
        <f>Hyperlink("https://www.diodes.com/assets/Datasheets/SDT5A60SAF.pdf","SDT5A60SAF Datasheet")</f>
        <v>SDT5A60SAF Datasheet</v>
      </c>
      <c r="C644" t="s">
        <v>168</v>
      </c>
      <c r="D644" t="s">
        <v>24</v>
      </c>
      <c r="E644" t="s">
        <v>19</v>
      </c>
      <c r="F644" t="s">
        <v>20</v>
      </c>
      <c r="G644">
        <v>5</v>
      </c>
      <c r="H644" t="s">
        <v>22</v>
      </c>
      <c r="I644">
        <v>60</v>
      </c>
      <c r="J644">
        <v>50</v>
      </c>
      <c r="K644">
        <v>0.52</v>
      </c>
      <c r="L644">
        <v>5</v>
      </c>
      <c r="M644">
        <v>500</v>
      </c>
      <c r="N644">
        <v>60</v>
      </c>
      <c r="Q644" t="s">
        <v>38</v>
      </c>
    </row>
    <row r="645" spans="1:17">
      <c r="A645" t="str">
        <f>Hyperlink("https://www.diodes.com/part/view/SDT5H100LP5","SDT5H100LP5")</f>
        <v>SDT5H100LP5</v>
      </c>
      <c r="B645" t="str">
        <f>Hyperlink("https://www.diodes.com/assets/Datasheets/SDT5H100LP5.pdf","SDT5H100LP5 Datasheet")</f>
        <v>SDT5H100LP5 Datasheet</v>
      </c>
      <c r="C645" t="s">
        <v>166</v>
      </c>
      <c r="D645" t="s">
        <v>18</v>
      </c>
      <c r="E645" t="s">
        <v>19</v>
      </c>
      <c r="F645" t="s">
        <v>20</v>
      </c>
      <c r="G645">
        <v>5</v>
      </c>
      <c r="H645" t="s">
        <v>22</v>
      </c>
      <c r="I645">
        <v>100</v>
      </c>
      <c r="J645">
        <v>150</v>
      </c>
      <c r="K645">
        <v>0.66</v>
      </c>
      <c r="L645">
        <v>5</v>
      </c>
      <c r="M645">
        <v>3.5</v>
      </c>
      <c r="N645">
        <v>100</v>
      </c>
      <c r="Q645" t="s">
        <v>75</v>
      </c>
    </row>
    <row r="646" spans="1:17">
      <c r="A646" t="str">
        <f>Hyperlink("https://www.diodes.com/part/view/SDT5H100P5","SDT5H100P5")</f>
        <v>SDT5H100P5</v>
      </c>
      <c r="B646" t="str">
        <f>Hyperlink("https://www.diodes.com/assets/Datasheets/SDT5H100P5.pdf","SDT5H100P5 Datasheet")</f>
        <v>SDT5H100P5 Datasheet</v>
      </c>
      <c r="C646" t="s">
        <v>166</v>
      </c>
      <c r="D646" t="s">
        <v>18</v>
      </c>
      <c r="E646" t="s">
        <v>19</v>
      </c>
      <c r="F646" t="s">
        <v>20</v>
      </c>
      <c r="G646">
        <v>5</v>
      </c>
      <c r="H646" t="s">
        <v>22</v>
      </c>
      <c r="I646">
        <v>100</v>
      </c>
      <c r="J646">
        <v>150</v>
      </c>
      <c r="K646">
        <v>0.62</v>
      </c>
      <c r="L646">
        <v>5</v>
      </c>
      <c r="M646">
        <v>100</v>
      </c>
      <c r="N646">
        <v>100</v>
      </c>
      <c r="Q646" t="s">
        <v>75</v>
      </c>
    </row>
    <row r="647" spans="1:17">
      <c r="A647" t="str">
        <f>Hyperlink("https://www.diodes.com/part/view/SDT5H100SB","SDT5H100SB")</f>
        <v>SDT5H100SB</v>
      </c>
      <c r="B647" t="str">
        <f>Hyperlink("https://www.diodes.com/assets/Datasheets/SDT5H100SB.pdf","SDT5H100SB Datasheet")</f>
        <v>SDT5H100SB Datasheet</v>
      </c>
      <c r="C647" t="s">
        <v>166</v>
      </c>
      <c r="D647" t="s">
        <v>18</v>
      </c>
      <c r="E647" t="s">
        <v>19</v>
      </c>
      <c r="F647" t="s">
        <v>20</v>
      </c>
      <c r="G647">
        <v>5</v>
      </c>
      <c r="H647" t="s">
        <v>22</v>
      </c>
      <c r="I647">
        <v>100</v>
      </c>
      <c r="J647">
        <v>100</v>
      </c>
      <c r="K647">
        <v>0.66</v>
      </c>
      <c r="L647">
        <v>5</v>
      </c>
      <c r="M647">
        <v>50</v>
      </c>
      <c r="N647">
        <v>100</v>
      </c>
      <c r="Q647" t="s">
        <v>33</v>
      </c>
    </row>
    <row r="648" spans="1:17">
      <c r="A648" t="str">
        <f>Hyperlink("https://www.diodes.com/part/view/SDT60100CTB","SDT60100CTB")</f>
        <v>SDT60100CTB</v>
      </c>
      <c r="B648" t="str">
        <f>Hyperlink("https://www.diodes.com/assets/Datasheets/SDT60100CTB.pdf","SDT60100CTB Datasheet")</f>
        <v>SDT60100CTB Datasheet</v>
      </c>
      <c r="C648" t="s">
        <v>169</v>
      </c>
      <c r="D648" t="s">
        <v>18</v>
      </c>
      <c r="E648" t="s">
        <v>19</v>
      </c>
      <c r="F648" t="s">
        <v>71</v>
      </c>
      <c r="G648">
        <v>60</v>
      </c>
      <c r="H648" t="s">
        <v>22</v>
      </c>
      <c r="I648">
        <v>100</v>
      </c>
      <c r="J648">
        <v>320</v>
      </c>
      <c r="K648">
        <v>0.8</v>
      </c>
      <c r="L648">
        <v>30</v>
      </c>
      <c r="M648">
        <v>120</v>
      </c>
      <c r="N648">
        <v>100</v>
      </c>
      <c r="Q648" t="s">
        <v>163</v>
      </c>
    </row>
    <row r="649" spans="1:17">
      <c r="A649" t="str">
        <f>Hyperlink("https://www.diodes.com/part/view/SDT660VD1","SDT660VD1")</f>
        <v>SDT660VD1</v>
      </c>
      <c r="B649" t="str">
        <f>Hyperlink("https://www.diodes.com/assets/Datasheets/SDT660VD1.pdf","SDT660VD1 Datasheet")</f>
        <v>SDT660VD1 Datasheet</v>
      </c>
      <c r="C649" t="s">
        <v>170</v>
      </c>
      <c r="D649" t="s">
        <v>24</v>
      </c>
      <c r="E649" t="s">
        <v>19</v>
      </c>
      <c r="F649" t="s">
        <v>20</v>
      </c>
      <c r="G649">
        <v>6</v>
      </c>
      <c r="H649" t="s">
        <v>22</v>
      </c>
      <c r="I649">
        <v>60</v>
      </c>
      <c r="J649">
        <v>100</v>
      </c>
      <c r="K649">
        <v>0.56</v>
      </c>
      <c r="L649">
        <v>6</v>
      </c>
      <c r="M649">
        <v>100</v>
      </c>
      <c r="N649">
        <v>60</v>
      </c>
      <c r="Q649" t="s">
        <v>171</v>
      </c>
    </row>
    <row r="650" spans="1:17">
      <c r="A650" t="str">
        <f>Hyperlink("https://www.diodes.com/part/view/SDT8A100P5","SDT8A100P5")</f>
        <v>SDT8A100P5</v>
      </c>
      <c r="B650" t="str">
        <f>Hyperlink("https://www.diodes.com/assets/Datasheets/SDT8A100P5.pdf","SDT8A100P5 Datasheet")</f>
        <v>SDT8A100P5 Datasheet</v>
      </c>
      <c r="C650" t="s">
        <v>172</v>
      </c>
      <c r="D650" t="s">
        <v>18</v>
      </c>
      <c r="E650" t="s">
        <v>19</v>
      </c>
      <c r="F650" t="s">
        <v>20</v>
      </c>
      <c r="G650">
        <v>8</v>
      </c>
      <c r="H650" t="s">
        <v>22</v>
      </c>
      <c r="I650">
        <v>100</v>
      </c>
      <c r="J650">
        <v>150</v>
      </c>
      <c r="K650">
        <v>0.7</v>
      </c>
      <c r="L650">
        <v>8</v>
      </c>
      <c r="M650">
        <v>100</v>
      </c>
      <c r="N650">
        <v>100</v>
      </c>
      <c r="Q650" t="s">
        <v>75</v>
      </c>
    </row>
    <row r="651" spans="1:17">
      <c r="A651" t="str">
        <f>Hyperlink("https://www.diodes.com/part/view/SDT8A120P5","SDT8A120P5")</f>
        <v>SDT8A120P5</v>
      </c>
      <c r="B651" t="str">
        <f>Hyperlink("https://www.diodes.com/assets/Datasheets/SDT8A120P5.pdf","SDT8A120P5 Datasheet")</f>
        <v>SDT8A120P5 Datasheet</v>
      </c>
      <c r="C651" t="s">
        <v>172</v>
      </c>
      <c r="D651" t="s">
        <v>24</v>
      </c>
      <c r="E651" t="s">
        <v>19</v>
      </c>
      <c r="F651" t="s">
        <v>20</v>
      </c>
      <c r="G651">
        <v>8</v>
      </c>
      <c r="H651" t="s">
        <v>22</v>
      </c>
      <c r="I651">
        <v>120</v>
      </c>
      <c r="J651">
        <v>150</v>
      </c>
      <c r="K651">
        <v>0.84</v>
      </c>
      <c r="L651">
        <v>8</v>
      </c>
      <c r="M651">
        <v>300</v>
      </c>
      <c r="N651">
        <v>120</v>
      </c>
      <c r="Q651" t="s">
        <v>75</v>
      </c>
    </row>
    <row r="652" spans="1:17">
      <c r="A652" t="str">
        <f>Hyperlink("https://www.diodes.com/part/view/SDT8A60VP5","SDT8A60VP5")</f>
        <v>SDT8A60VP5</v>
      </c>
      <c r="B652" t="str">
        <f>Hyperlink("https://www.diodes.com/assets/Datasheets/SDT8A60VP5.pdf","SDT8A60VP5 Datasheet")</f>
        <v>SDT8A60VP5 Datasheet</v>
      </c>
      <c r="C652" t="s">
        <v>173</v>
      </c>
      <c r="D652" t="s">
        <v>18</v>
      </c>
      <c r="E652" t="s">
        <v>19</v>
      </c>
      <c r="F652" t="s">
        <v>20</v>
      </c>
      <c r="G652">
        <v>8</v>
      </c>
      <c r="H652" t="s">
        <v>22</v>
      </c>
      <c r="I652">
        <v>60</v>
      </c>
      <c r="J652">
        <v>140</v>
      </c>
      <c r="K652">
        <v>0.54</v>
      </c>
      <c r="L652">
        <v>8</v>
      </c>
      <c r="M652">
        <v>200</v>
      </c>
      <c r="N652">
        <v>60</v>
      </c>
      <c r="Q652" t="s">
        <v>75</v>
      </c>
    </row>
    <row r="653" spans="1:17">
      <c r="A653" t="str">
        <f>Hyperlink("https://www.diodes.com/part/view/ZHCS1000","ZHCS1000")</f>
        <v>ZHCS1000</v>
      </c>
      <c r="B653" t="str">
        <f>Hyperlink("https://www.diodes.com/assets/Datasheets/ZHCS1000.pdf","ZHCS1000 Datasheet")</f>
        <v>ZHCS1000 Datasheet</v>
      </c>
      <c r="C653" t="s">
        <v>35</v>
      </c>
      <c r="D653" t="s">
        <v>24</v>
      </c>
      <c r="E653" t="s">
        <v>19</v>
      </c>
      <c r="F653" t="s">
        <v>20</v>
      </c>
      <c r="G653">
        <v>1</v>
      </c>
      <c r="H653" t="s">
        <v>22</v>
      </c>
      <c r="I653">
        <v>40</v>
      </c>
      <c r="J653">
        <v>5.2</v>
      </c>
      <c r="K653">
        <v>0.6</v>
      </c>
      <c r="L653">
        <v>1</v>
      </c>
      <c r="M653">
        <v>100</v>
      </c>
      <c r="N653">
        <v>45</v>
      </c>
      <c r="P653">
        <v>17</v>
      </c>
      <c r="Q653" t="s">
        <v>59</v>
      </c>
    </row>
    <row r="654" spans="1:17">
      <c r="A654" t="str">
        <f>Hyperlink("https://www.diodes.com/part/view/ZHCS2000","ZHCS2000")</f>
        <v>ZHCS2000</v>
      </c>
      <c r="B654" t="str">
        <f>Hyperlink("https://www.diodes.com/assets/Datasheets/ZHCS2000.pdf","ZHCS2000 Datasheet")</f>
        <v>ZHCS2000 Datasheet</v>
      </c>
      <c r="C654" t="s">
        <v>174</v>
      </c>
      <c r="D654" t="s">
        <v>24</v>
      </c>
      <c r="E654" t="s">
        <v>19</v>
      </c>
      <c r="F654" t="s">
        <v>20</v>
      </c>
      <c r="G654">
        <v>2</v>
      </c>
      <c r="H654" t="s">
        <v>22</v>
      </c>
      <c r="I654">
        <v>40</v>
      </c>
      <c r="J654">
        <v>10</v>
      </c>
      <c r="K654">
        <v>0.5</v>
      </c>
      <c r="L654">
        <v>2</v>
      </c>
      <c r="M654">
        <v>300</v>
      </c>
      <c r="N654">
        <v>30</v>
      </c>
      <c r="P654">
        <v>50</v>
      </c>
      <c r="Q654" t="s">
        <v>175</v>
      </c>
    </row>
    <row r="655" spans="1:17">
      <c r="A655" t="str">
        <f>Hyperlink("https://www.diodes.com/part/view/ZHCS500","ZHCS500")</f>
        <v>ZHCS500</v>
      </c>
      <c r="B655" t="str">
        <f>Hyperlink("https://www.diodes.com/assets/Datasheets/ZHCS500.pdf","ZHCS500 Datasheet")</f>
        <v>ZHCS500 Datasheet</v>
      </c>
      <c r="C655" t="s">
        <v>35</v>
      </c>
      <c r="D655" t="s">
        <v>24</v>
      </c>
      <c r="E655" t="s">
        <v>19</v>
      </c>
      <c r="F655" t="s">
        <v>20</v>
      </c>
      <c r="G655">
        <v>0.5</v>
      </c>
      <c r="H655" t="s">
        <v>22</v>
      </c>
      <c r="I655">
        <v>40</v>
      </c>
      <c r="J655">
        <v>3</v>
      </c>
      <c r="K655">
        <v>0.55</v>
      </c>
      <c r="L655">
        <v>0.5</v>
      </c>
      <c r="M655">
        <v>40</v>
      </c>
      <c r="N655">
        <v>30</v>
      </c>
      <c r="P655">
        <v>20</v>
      </c>
      <c r="Q655" t="s">
        <v>59</v>
      </c>
    </row>
    <row r="656" spans="1:17">
      <c r="A656" t="str">
        <f>Hyperlink("https://www.diodes.com/part/view/ZHCS506","ZHCS506")</f>
        <v>ZHCS506</v>
      </c>
      <c r="B656" t="str">
        <f>Hyperlink("https://www.diodes.com/assets/Datasheets/ZHCS506.pdf","ZHCS506 Datasheet")</f>
        <v>ZHCS506 Datasheet</v>
      </c>
      <c r="C656" t="s">
        <v>23</v>
      </c>
      <c r="D656" t="s">
        <v>24</v>
      </c>
      <c r="E656" t="s">
        <v>19</v>
      </c>
      <c r="F656" t="s">
        <v>20</v>
      </c>
      <c r="G656">
        <v>0.5</v>
      </c>
      <c r="H656" t="s">
        <v>22</v>
      </c>
      <c r="I656">
        <v>60</v>
      </c>
      <c r="J656">
        <v>2.5</v>
      </c>
      <c r="K656">
        <v>0.63</v>
      </c>
      <c r="L656">
        <v>0.5</v>
      </c>
      <c r="M656">
        <v>50</v>
      </c>
      <c r="N656">
        <v>45</v>
      </c>
      <c r="P656">
        <v>10</v>
      </c>
      <c r="Q656" t="s">
        <v>59</v>
      </c>
    </row>
    <row r="657" spans="1:17">
      <c r="A657" t="str">
        <f>Hyperlink("https://www.diodes.com/part/view/ZHCS750","ZHCS750")</f>
        <v>ZHCS750</v>
      </c>
      <c r="B657" t="str">
        <f>Hyperlink("https://www.diodes.com/assets/Datasheets/ZHCS750.pdf","ZHCS750 Datasheet")</f>
        <v>ZHCS750 Datasheet</v>
      </c>
      <c r="C657" t="s">
        <v>23</v>
      </c>
      <c r="D657" t="s">
        <v>24</v>
      </c>
      <c r="E657" t="s">
        <v>19</v>
      </c>
      <c r="F657" t="s">
        <v>20</v>
      </c>
      <c r="G657">
        <v>0.75</v>
      </c>
      <c r="H657" t="s">
        <v>22</v>
      </c>
      <c r="I657">
        <v>40</v>
      </c>
      <c r="J657">
        <v>5.2</v>
      </c>
      <c r="K657">
        <v>0.49</v>
      </c>
      <c r="L657">
        <v>0.75</v>
      </c>
      <c r="M657">
        <v>100</v>
      </c>
      <c r="N657">
        <v>30</v>
      </c>
      <c r="P657">
        <v>25</v>
      </c>
      <c r="Q657" t="s">
        <v>59</v>
      </c>
    </row>
    <row r="658" spans="1:17">
      <c r="A658" t="str">
        <f>Hyperlink("https://www.diodes.com/part/view/ZLLS1000","ZLLS1000")</f>
        <v>ZLLS1000</v>
      </c>
      <c r="B658" t="str">
        <f>Hyperlink("https://www.diodes.com/assets/Datasheets/ZLLS1000.pdf","ZLLS1000 Datasheet")</f>
        <v>ZLLS1000 Datasheet</v>
      </c>
      <c r="C658" t="s">
        <v>23</v>
      </c>
      <c r="D658" t="s">
        <v>24</v>
      </c>
      <c r="E658" t="s">
        <v>19</v>
      </c>
      <c r="F658" t="s">
        <v>20</v>
      </c>
      <c r="G658">
        <v>1.16</v>
      </c>
      <c r="H658" t="s">
        <v>22</v>
      </c>
      <c r="I658">
        <v>40</v>
      </c>
      <c r="J658">
        <v>6.4</v>
      </c>
      <c r="K658">
        <v>0.56</v>
      </c>
      <c r="L658">
        <v>1</v>
      </c>
      <c r="M658">
        <v>10</v>
      </c>
      <c r="N658">
        <v>30</v>
      </c>
      <c r="P658">
        <v>26</v>
      </c>
      <c r="Q658" t="s">
        <v>59</v>
      </c>
    </row>
    <row r="659" spans="1:17">
      <c r="A659" t="str">
        <f>Hyperlink("https://www.diodes.com/part/view/ZLLS1000QTA","ZLLS1000QTA")</f>
        <v>ZLLS1000QTA</v>
      </c>
      <c r="B659" t="str">
        <f>Hyperlink("https://www.diodes.com/assets/Datasheets/ZLLS1000QTA.pdf","ZLLS1000QTA Datasheet")</f>
        <v>ZLLS1000QTA Datasheet</v>
      </c>
      <c r="C659" t="s">
        <v>176</v>
      </c>
      <c r="D659" t="s">
        <v>24</v>
      </c>
      <c r="E659" t="s">
        <v>31</v>
      </c>
      <c r="F659" t="s">
        <v>20</v>
      </c>
      <c r="G659">
        <v>1.16</v>
      </c>
      <c r="H659">
        <v>25</v>
      </c>
      <c r="I659">
        <v>40</v>
      </c>
      <c r="J659">
        <v>22</v>
      </c>
      <c r="K659">
        <v>0.66</v>
      </c>
      <c r="L659">
        <v>1.5</v>
      </c>
      <c r="M659">
        <v>20</v>
      </c>
      <c r="N659">
        <v>30</v>
      </c>
      <c r="O659">
        <v>5</v>
      </c>
      <c r="P659">
        <v>28</v>
      </c>
      <c r="Q659" t="s">
        <v>59</v>
      </c>
    </row>
    <row r="660" spans="1:17">
      <c r="A660" t="str">
        <f>Hyperlink("https://www.diodes.com/part/view/ZLLS2000","ZLLS2000")</f>
        <v>ZLLS2000</v>
      </c>
      <c r="B660" t="str">
        <f>Hyperlink("https://www.diodes.com/assets/Datasheets/ZLLS2000.pdf","ZLLS2000 Datasheet")</f>
        <v>ZLLS2000 Datasheet</v>
      </c>
      <c r="C660" t="s">
        <v>176</v>
      </c>
      <c r="D660" t="s">
        <v>24</v>
      </c>
      <c r="E660" t="s">
        <v>19</v>
      </c>
      <c r="F660" t="s">
        <v>20</v>
      </c>
      <c r="G660">
        <v>2.2</v>
      </c>
      <c r="H660">
        <v>25</v>
      </c>
      <c r="I660">
        <v>40</v>
      </c>
      <c r="J660">
        <v>36</v>
      </c>
      <c r="K660">
        <v>0.54</v>
      </c>
      <c r="L660">
        <v>2</v>
      </c>
      <c r="M660">
        <v>40</v>
      </c>
      <c r="N660">
        <v>30</v>
      </c>
      <c r="O660">
        <v>6</v>
      </c>
      <c r="P660">
        <v>65</v>
      </c>
      <c r="Q660" t="s">
        <v>175</v>
      </c>
    </row>
    <row r="661" spans="1:17">
      <c r="A661" t="str">
        <f>Hyperlink("https://www.diodes.com/part/view/ZLLS400","ZLLS400")</f>
        <v>ZLLS400</v>
      </c>
      <c r="B661" t="str">
        <f>Hyperlink("https://www.diodes.com/assets/Datasheets/ZLLS400.pdf","ZLLS400 Datasheet")</f>
        <v>ZLLS400 Datasheet</v>
      </c>
      <c r="C661" t="s">
        <v>174</v>
      </c>
      <c r="D661" t="s">
        <v>24</v>
      </c>
      <c r="E661" t="s">
        <v>19</v>
      </c>
      <c r="F661" t="s">
        <v>20</v>
      </c>
      <c r="G661">
        <v>0.52</v>
      </c>
      <c r="H661">
        <v>25</v>
      </c>
      <c r="I661">
        <v>40</v>
      </c>
      <c r="J661">
        <v>12</v>
      </c>
      <c r="K661">
        <v>0.8</v>
      </c>
      <c r="L661">
        <v>1.5</v>
      </c>
      <c r="M661">
        <v>10</v>
      </c>
      <c r="N661">
        <v>30</v>
      </c>
      <c r="O661">
        <v>3</v>
      </c>
      <c r="P661">
        <v>15</v>
      </c>
      <c r="Q661" t="s">
        <v>29</v>
      </c>
    </row>
    <row r="662" spans="1:17">
      <c r="A662" t="str">
        <f>Hyperlink("https://www.diodes.com/part/view/ZLLS400Q","ZLLS400Q")</f>
        <v>ZLLS400Q</v>
      </c>
      <c r="B662" t="str">
        <f>Hyperlink("https://www.diodes.com/assets/Datasheets/ZLLS400Q.pdf","ZLLS400Q Datasheet")</f>
        <v>ZLLS400Q Datasheet</v>
      </c>
      <c r="C662" t="s">
        <v>174</v>
      </c>
      <c r="D662" t="s">
        <v>24</v>
      </c>
      <c r="E662" t="s">
        <v>31</v>
      </c>
      <c r="F662" t="s">
        <v>20</v>
      </c>
      <c r="G662">
        <v>0.52</v>
      </c>
      <c r="H662" t="s">
        <v>22</v>
      </c>
      <c r="I662">
        <v>40</v>
      </c>
      <c r="J662">
        <v>2.5</v>
      </c>
      <c r="K662">
        <v>0.5</v>
      </c>
      <c r="L662">
        <v>0.4</v>
      </c>
      <c r="M662">
        <v>10</v>
      </c>
      <c r="N662">
        <v>30</v>
      </c>
      <c r="P662">
        <v>15</v>
      </c>
      <c r="Q662" t="s">
        <v>29</v>
      </c>
    </row>
    <row r="663" spans="1:17">
      <c r="A663" t="str">
        <f>Hyperlink("https://www.diodes.com/part/view/ZLLS410","ZLLS410")</f>
        <v>ZLLS410</v>
      </c>
      <c r="B663" t="str">
        <f>Hyperlink("https://www.diodes.com/assets/Datasheets/ZLLS410.pdf","ZLLS410 Datasheet")</f>
        <v>ZLLS410 Datasheet</v>
      </c>
      <c r="C663" t="s">
        <v>23</v>
      </c>
      <c r="D663" t="s">
        <v>24</v>
      </c>
      <c r="E663" t="s">
        <v>19</v>
      </c>
      <c r="F663" t="s">
        <v>20</v>
      </c>
      <c r="G663">
        <v>0.75</v>
      </c>
      <c r="H663" t="s">
        <v>22</v>
      </c>
      <c r="I663">
        <v>10</v>
      </c>
      <c r="J663">
        <v>4</v>
      </c>
      <c r="K663">
        <v>0.38</v>
      </c>
      <c r="L663">
        <v>0.1</v>
      </c>
      <c r="M663">
        <v>6</v>
      </c>
      <c r="N663">
        <v>10</v>
      </c>
      <c r="P663">
        <v>26</v>
      </c>
      <c r="Q663" t="s">
        <v>29</v>
      </c>
    </row>
    <row r="664" spans="1:17">
      <c r="A664" t="str">
        <f>Hyperlink("https://www.diodes.com/part/view/ZLLS500","ZLLS500")</f>
        <v>ZLLS500</v>
      </c>
      <c r="B664" t="str">
        <f>Hyperlink("https://www.diodes.com/assets/Datasheets/ZLLS500.pdf","ZLLS500 Datasheet")</f>
        <v>ZLLS500 Datasheet</v>
      </c>
      <c r="C664" t="s">
        <v>23</v>
      </c>
      <c r="D664" t="s">
        <v>24</v>
      </c>
      <c r="E664" t="s">
        <v>19</v>
      </c>
      <c r="F664" t="s">
        <v>20</v>
      </c>
      <c r="G664">
        <v>0.7</v>
      </c>
      <c r="H664">
        <v>25</v>
      </c>
      <c r="I664">
        <v>40</v>
      </c>
      <c r="J664">
        <v>13</v>
      </c>
      <c r="K664">
        <v>0.8</v>
      </c>
      <c r="L664">
        <v>1.5</v>
      </c>
      <c r="M664">
        <v>10</v>
      </c>
      <c r="N664">
        <v>30</v>
      </c>
      <c r="O664">
        <v>3</v>
      </c>
      <c r="P664">
        <v>16</v>
      </c>
      <c r="Q664" t="s">
        <v>59</v>
      </c>
    </row>
    <row r="665" spans="1:17">
      <c r="A665" t="str">
        <f>Hyperlink("https://www.diodes.com/part/view/ZLLS500QTA","ZLLS500QTA")</f>
        <v>ZLLS500QTA</v>
      </c>
      <c r="B665" t="str">
        <f>Hyperlink("https://www.diodes.com/assets/Datasheets/ZLLS500QTA.pdf","ZLLS500QTA Datasheet")</f>
        <v>ZLLS500QTA Datasheet</v>
      </c>
      <c r="C665" t="s">
        <v>35</v>
      </c>
      <c r="D665" t="s">
        <v>24</v>
      </c>
      <c r="E665" t="s">
        <v>31</v>
      </c>
      <c r="F665" t="s">
        <v>20</v>
      </c>
      <c r="G665">
        <v>0.7</v>
      </c>
      <c r="H665" t="s">
        <v>22</v>
      </c>
      <c r="I665">
        <v>40</v>
      </c>
      <c r="J665">
        <v>3.2</v>
      </c>
      <c r="K665">
        <v>0.63</v>
      </c>
      <c r="L665">
        <v>0.75</v>
      </c>
      <c r="M665">
        <v>10</v>
      </c>
      <c r="N665">
        <v>30</v>
      </c>
      <c r="Q665" t="s">
        <v>59</v>
      </c>
    </row>
  </sheetData>
  <hyperlinks>
    <hyperlink ref="A2" r:id="rId_hyperlink_1" tooltip="1N5817" display="1N5817"/>
    <hyperlink ref="B2" r:id="rId_hyperlink_2" tooltip="1N5817 Datasheet" display="1N5817 Datasheet"/>
    <hyperlink ref="A3" r:id="rId_hyperlink_3" tooltip="1N5818" display="1N5818"/>
    <hyperlink ref="B3" r:id="rId_hyperlink_4" tooltip="1N5818 Datasheet" display="1N5818 Datasheet"/>
    <hyperlink ref="A4" r:id="rId_hyperlink_5" tooltip="1N5819" display="1N5819"/>
    <hyperlink ref="B4" r:id="rId_hyperlink_6" tooltip="1N5819 Datasheet" display="1N5819 Datasheet"/>
    <hyperlink ref="A5" r:id="rId_hyperlink_7" tooltip="1N5819HW" display="1N5819HW"/>
    <hyperlink ref="B5" r:id="rId_hyperlink_8" tooltip="1N5819HW Datasheet" display="1N5819HW Datasheet"/>
    <hyperlink ref="A6" r:id="rId_hyperlink_9" tooltip="1N5819HW1" display="1N5819HW1"/>
    <hyperlink ref="B6" r:id="rId_hyperlink_10" tooltip="1N5819HW1 Datasheet" display="1N5819HW1 Datasheet"/>
    <hyperlink ref="A7" r:id="rId_hyperlink_11" tooltip="20SQ045" display="20SQ045"/>
    <hyperlink ref="B7" r:id="rId_hyperlink_12" tooltip="20SQ045 Datasheet" display="20SQ045 Datasheet"/>
    <hyperlink ref="A8" r:id="rId_hyperlink_13" tooltip="B0520LW" display="B0520LW"/>
    <hyperlink ref="B8" r:id="rId_hyperlink_14" tooltip="B0520LW Datasheet" display="B0520LW Datasheet"/>
    <hyperlink ref="A9" r:id="rId_hyperlink_15" tooltip="B0520WS" display="B0520WS"/>
    <hyperlink ref="B9" r:id="rId_hyperlink_16" tooltip="B0520WS Datasheet" display="B0520WS Datasheet"/>
    <hyperlink ref="A10" r:id="rId_hyperlink_17" tooltip="B0530W" display="B0530W"/>
    <hyperlink ref="B10" r:id="rId_hyperlink_18" tooltip="B0530W Datasheet" display="B0530W Datasheet"/>
    <hyperlink ref="A11" r:id="rId_hyperlink_19" tooltip="B0530WS" display="B0530WS"/>
    <hyperlink ref="B11" r:id="rId_hyperlink_20" tooltip="B0530WS Datasheet" display="B0530WS Datasheet"/>
    <hyperlink ref="A12" r:id="rId_hyperlink_21" tooltip="B0540W" display="B0540W"/>
    <hyperlink ref="B12" r:id="rId_hyperlink_22" tooltip="B0540W Datasheet" display="B0540W Datasheet"/>
    <hyperlink ref="A13" r:id="rId_hyperlink_23" tooltip="B0540WS" display="B0540WS"/>
    <hyperlink ref="B13" r:id="rId_hyperlink_24" tooltip="B0540WS Datasheet" display="B0540WS Datasheet"/>
    <hyperlink ref="A14" r:id="rId_hyperlink_25" tooltip="B0540WSQ" display="B0540WSQ"/>
    <hyperlink ref="B14" r:id="rId_hyperlink_26" tooltip="B0540WSQ Datasheet" display="B0540WSQ Datasheet"/>
    <hyperlink ref="A15" r:id="rId_hyperlink_27" tooltip="B1100" display="B1100"/>
    <hyperlink ref="B15" r:id="rId_hyperlink_28" tooltip="B1100 Datasheet" display="B1100 Datasheet"/>
    <hyperlink ref="A16" r:id="rId_hyperlink_29" tooltip="B1100B" display="B1100B"/>
    <hyperlink ref="B16" r:id="rId_hyperlink_30" tooltip="B1100B Datasheet" display="B1100B Datasheet"/>
    <hyperlink ref="A17" r:id="rId_hyperlink_31" tooltip="B1100LB" display="B1100LB"/>
    <hyperlink ref="B17" r:id="rId_hyperlink_32" tooltip="B1100LB Datasheet" display="B1100LB Datasheet"/>
    <hyperlink ref="A18" r:id="rId_hyperlink_33" tooltip="B1100LB(LS)" display="B1100LB(LS)"/>
    <hyperlink ref="B18" r:id="rId_hyperlink_34" tooltip="B1100LB(LS) Datasheet" display="B1100LB(LS) Datasheet"/>
    <hyperlink ref="A19" r:id="rId_hyperlink_35" tooltip="B120" display="B120"/>
    <hyperlink ref="B19" r:id="rId_hyperlink_36" tooltip="B120 Datasheet" display="B120 Datasheet"/>
    <hyperlink ref="A20" r:id="rId_hyperlink_37" tooltip="B120(LS)" display="B120(LS)"/>
    <hyperlink ref="B20" r:id="rId_hyperlink_38" tooltip="B120 thru B140(LS) Datasheet" display="B120 thru B140(LS) Datasheet"/>
    <hyperlink ref="A21" r:id="rId_hyperlink_39" tooltip="B120AF" display="B120AF"/>
    <hyperlink ref="B21" r:id="rId_hyperlink_40" tooltip="B120AF-B140AF Datasheet" display="B120AF-B140AF Datasheet"/>
    <hyperlink ref="A22" r:id="rId_hyperlink_41" tooltip="B120B" display="B120B"/>
    <hyperlink ref="B22" r:id="rId_hyperlink_42" tooltip="B120B Datasheet" display="B120B Datasheet"/>
    <hyperlink ref="A23" r:id="rId_hyperlink_43" tooltip="B130" display="B130"/>
    <hyperlink ref="B23" r:id="rId_hyperlink_44" tooltip="B130 Datasheet" display="B130 Datasheet"/>
    <hyperlink ref="A24" r:id="rId_hyperlink_45" tooltip="B130AF" display="B130AF"/>
    <hyperlink ref="B24" r:id="rId_hyperlink_46" tooltip="B120AF-B140AF Datasheet" display="B120AF-B140AF Datasheet"/>
    <hyperlink ref="A25" r:id="rId_hyperlink_47" tooltip="B130B" display="B130B"/>
    <hyperlink ref="B25" r:id="rId_hyperlink_48" tooltip="B130B Datasheet" display="B130B Datasheet"/>
    <hyperlink ref="A26" r:id="rId_hyperlink_49" tooltip="B130B(LS)" display="B130B(LS)"/>
    <hyperlink ref="B26" r:id="rId_hyperlink_50" tooltip="B130B(LS) Datasheet" display="B130B(LS) Datasheet"/>
    <hyperlink ref="A27" r:id="rId_hyperlink_51" tooltip="B130L" display="B130L"/>
    <hyperlink ref="B27" r:id="rId_hyperlink_52" tooltip="B130L Datasheet" display="B130L Datasheet"/>
    <hyperlink ref="A28" r:id="rId_hyperlink_53" tooltip="B130LAW" display="B130LAW"/>
    <hyperlink ref="B28" r:id="rId_hyperlink_54" tooltip="B130LAW Datasheet" display="B130LAW Datasheet"/>
    <hyperlink ref="A29" r:id="rId_hyperlink_55" tooltip="B130LB" display="B130LB"/>
    <hyperlink ref="B29" r:id="rId_hyperlink_56" tooltip="B130LB Datasheet" display="B130LB Datasheet"/>
    <hyperlink ref="A30" r:id="rId_hyperlink_57" tooltip="B140" display="B140"/>
    <hyperlink ref="B30" r:id="rId_hyperlink_58" tooltip="B140 Datasheet" display="B140 Datasheet"/>
    <hyperlink ref="A31" r:id="rId_hyperlink_59" tooltip="B140(LS)" display="B140(LS)"/>
    <hyperlink ref="B31" r:id="rId_hyperlink_60" tooltip="B120 thru B140(LS) Datasheet" display="B120 thru B140(LS) Datasheet"/>
    <hyperlink ref="A32" r:id="rId_hyperlink_61" tooltip="B140AF" display="B140AF"/>
    <hyperlink ref="B32" r:id="rId_hyperlink_62" tooltip="B120AF-B140AF Datasheet" display="B120AF-B140AF Datasheet"/>
    <hyperlink ref="A33" r:id="rId_hyperlink_63" tooltip="B140AX" display="B140AX"/>
    <hyperlink ref="B33" r:id="rId_hyperlink_64" tooltip="B140AX Datasheet" display="B140AX Datasheet"/>
    <hyperlink ref="A34" r:id="rId_hyperlink_65" tooltip="B140B" display="B140B"/>
    <hyperlink ref="B34" r:id="rId_hyperlink_66" tooltip="B140B Datasheet" display="B140B Datasheet"/>
    <hyperlink ref="A35" r:id="rId_hyperlink_67" tooltip="B140BQ" display="B140BQ"/>
    <hyperlink ref="B35" r:id="rId_hyperlink_68" tooltip="ds38236 Datasheet" display="ds38236 Datasheet"/>
    <hyperlink ref="A36" r:id="rId_hyperlink_69" tooltip="B140HB" display="B140HB"/>
    <hyperlink ref="B36" r:id="rId_hyperlink_70" tooltip="B140HB Datasheet" display="B140HB Datasheet"/>
    <hyperlink ref="A37" r:id="rId_hyperlink_71" tooltip="B140HW" display="B140HW"/>
    <hyperlink ref="B37" r:id="rId_hyperlink_72" tooltip="B140HW Datasheet" display="B140HW Datasheet"/>
    <hyperlink ref="A38" r:id="rId_hyperlink_73" tooltip="B140Q" display="B140Q"/>
    <hyperlink ref="B38" r:id="rId_hyperlink_74" tooltip="ds38236 Datasheet" display="ds38236 Datasheet"/>
    <hyperlink ref="A39" r:id="rId_hyperlink_75" tooltip="B140S1F" display="B140S1F"/>
    <hyperlink ref="B39" r:id="rId_hyperlink_76" tooltip="B140S1F Datasheet" display="B140S1F Datasheet"/>
    <hyperlink ref="A40" r:id="rId_hyperlink_77" tooltip="B140WS" display="B140WS"/>
    <hyperlink ref="B40" r:id="rId_hyperlink_78" tooltip="B140WS Datasheet" display="B140WS Datasheet"/>
    <hyperlink ref="A41" r:id="rId_hyperlink_79" tooltip="B140WSQ" display="B140WSQ"/>
    <hyperlink ref="B41" r:id="rId_hyperlink_80" tooltip="B140WSQ Datasheet" display="B140WSQ Datasheet"/>
    <hyperlink ref="A42" r:id="rId_hyperlink_81" tooltip="B150" display="B150"/>
    <hyperlink ref="B42" r:id="rId_hyperlink_82" tooltip="B150 Datasheet" display="B150 Datasheet"/>
    <hyperlink ref="A43" r:id="rId_hyperlink_83" tooltip="B150AE" display="B150AE"/>
    <hyperlink ref="B43" r:id="rId_hyperlink_84" tooltip="B150AE(BE)-B160AE(BE) Datasheet" display="B150AE(BE)-B160AE(BE) Datasheet"/>
    <hyperlink ref="A44" r:id="rId_hyperlink_85" tooltip="B150AF" display="B150AF"/>
    <hyperlink ref="B44" r:id="rId_hyperlink_86" tooltip="B150A, B160AF Datasheet" display="B150A, B160AF Datasheet"/>
    <hyperlink ref="A45" r:id="rId_hyperlink_87" tooltip="B150B" display="B150B"/>
    <hyperlink ref="B45" r:id="rId_hyperlink_88" tooltip="B150B Datasheet" display="B150B Datasheet"/>
    <hyperlink ref="A46" r:id="rId_hyperlink_89" tooltip="B150BE" display="B150BE"/>
    <hyperlink ref="B46" r:id="rId_hyperlink_90" tooltip="B150AE(BE)-B160AE(BE) Datasheet" display="B150AE(BE)-B160AE(BE) Datasheet"/>
    <hyperlink ref="A47" r:id="rId_hyperlink_91" tooltip="B150Q" display="B150Q"/>
    <hyperlink ref="B47" r:id="rId_hyperlink_92" tooltip="ds38236 Datasheet" display="ds38236 Datasheet"/>
    <hyperlink ref="A48" r:id="rId_hyperlink_93" tooltip="B160" display="B160"/>
    <hyperlink ref="B48" r:id="rId_hyperlink_94" tooltip="B160 Datasheet" display="B160 Datasheet"/>
    <hyperlink ref="A49" r:id="rId_hyperlink_95" tooltip="B160(LS)" display="B160(LS)"/>
    <hyperlink ref="B49" r:id="rId_hyperlink_96" tooltip="B160(LS) Datasheet" display="B160(LS) Datasheet"/>
    <hyperlink ref="A50" r:id="rId_hyperlink_97" tooltip="B160AE" display="B160AE"/>
    <hyperlink ref="B50" r:id="rId_hyperlink_98" tooltip="B150AE(BE)-B160AE(BE) Datasheet" display="B150AE(BE)-B160AE(BE) Datasheet"/>
    <hyperlink ref="A51" r:id="rId_hyperlink_99" tooltip="B160AF" display="B160AF"/>
    <hyperlink ref="B51" r:id="rId_hyperlink_100" tooltip="B150A, B160AF Datasheet" display="B150A, B160AF Datasheet"/>
    <hyperlink ref="A52" r:id="rId_hyperlink_101" tooltip="B160AX" display="B160AX"/>
    <hyperlink ref="B52" r:id="rId_hyperlink_102" tooltip="B160AX Datasheet" display="B160AX Datasheet"/>
    <hyperlink ref="A53" r:id="rId_hyperlink_103" tooltip="B160B" display="B160B"/>
    <hyperlink ref="B53" r:id="rId_hyperlink_104" tooltip="B160B Datasheet" display="B160B Datasheet"/>
    <hyperlink ref="A54" r:id="rId_hyperlink_105" tooltip="B160BE" display="B160BE"/>
    <hyperlink ref="B54" r:id="rId_hyperlink_106" tooltip="B150AE(BE)-B160AE(BE) Datasheet" display="B150AE(BE)-B160AE(BE) Datasheet"/>
    <hyperlink ref="A55" r:id="rId_hyperlink_107" tooltip="B160Q" display="B160Q"/>
    <hyperlink ref="B55" r:id="rId_hyperlink_108" tooltip="ds38236 Datasheet" display="ds38236 Datasheet"/>
    <hyperlink ref="A56" r:id="rId_hyperlink_109" tooltip="B160S1F" display="B160S1F"/>
    <hyperlink ref="B56" r:id="rId_hyperlink_110" tooltip="B160S1F Datasheet" display="B160S1F Datasheet"/>
    <hyperlink ref="A57" r:id="rId_hyperlink_111" tooltip="B170" display="B170"/>
    <hyperlink ref="B57" r:id="rId_hyperlink_112" tooltip="B170 Datasheet" display="B170 Datasheet"/>
    <hyperlink ref="A58" r:id="rId_hyperlink_113" tooltip="B170B" display="B170B"/>
    <hyperlink ref="B58" r:id="rId_hyperlink_114" tooltip="B170B Datasheet" display="B170B Datasheet"/>
    <hyperlink ref="A59" r:id="rId_hyperlink_115" tooltip="B180" display="B180"/>
    <hyperlink ref="B59" r:id="rId_hyperlink_116" tooltip="B180 Datasheet" display="B180 Datasheet"/>
    <hyperlink ref="A60" r:id="rId_hyperlink_117" tooltip="B180B" display="B180B"/>
    <hyperlink ref="B60" r:id="rId_hyperlink_118" tooltip="B180B Datasheet" display="B180B Datasheet"/>
    <hyperlink ref="A61" r:id="rId_hyperlink_119" tooltip="B190" display="B190"/>
    <hyperlink ref="B61" r:id="rId_hyperlink_120" tooltip="B190 Datasheet" display="B190 Datasheet"/>
    <hyperlink ref="A62" r:id="rId_hyperlink_121" tooltip="B190B" display="B190B"/>
    <hyperlink ref="B62" r:id="rId_hyperlink_122" tooltip="B190B Datasheet" display="B190B Datasheet"/>
    <hyperlink ref="A63" r:id="rId_hyperlink_123" tooltip="B190LB" display="B190LB"/>
    <hyperlink ref="B63" r:id="rId_hyperlink_124" tooltip="B190LB Datasheet" display="B190LB Datasheet"/>
    <hyperlink ref="A64" r:id="rId_hyperlink_125" tooltip="B2100" display="B2100"/>
    <hyperlink ref="B64" r:id="rId_hyperlink_126" tooltip="B2100 Datasheet" display="B2100 Datasheet"/>
    <hyperlink ref="A65" r:id="rId_hyperlink_127" tooltip="B2100(LS)" display="B2100(LS)"/>
    <hyperlink ref="B65" r:id="rId_hyperlink_128" tooltip="B2100(LS) Datasheet" display="B2100(LS) Datasheet"/>
    <hyperlink ref="A66" r:id="rId_hyperlink_129" tooltip="B2100A" display="B2100A"/>
    <hyperlink ref="B66" r:id="rId_hyperlink_130" tooltip="B2100A Datasheet" display="B2100A Datasheet"/>
    <hyperlink ref="A67" r:id="rId_hyperlink_131" tooltip="B2100A(LS)" display="B2100A(LS)"/>
    <hyperlink ref="B67" r:id="rId_hyperlink_132" tooltip="B2100A(LS) Datasheet" display="B2100A(LS) Datasheet"/>
    <hyperlink ref="A68" r:id="rId_hyperlink_133" tooltip="B2100AE" display="B2100AE"/>
    <hyperlink ref="B68" r:id="rId_hyperlink_134" tooltip="B280AE,B290AE,B2100AE Datasheet" display="B280AE,B290AE,B2100AE Datasheet"/>
    <hyperlink ref="A69" r:id="rId_hyperlink_135" tooltip="B2100AF" display="B2100AF"/>
    <hyperlink ref="B69" r:id="rId_hyperlink_136" tooltip="B2100AF Datasheet" display="B2100AF Datasheet"/>
    <hyperlink ref="A70" r:id="rId_hyperlink_137" tooltip="B2150A" display="B2150A"/>
    <hyperlink ref="B70" r:id="rId_hyperlink_138" tooltip="B2150A Datasheet" display="B2150A Datasheet"/>
    <hyperlink ref="A71" r:id="rId_hyperlink_139" tooltip="B220" display="B220"/>
    <hyperlink ref="B71" r:id="rId_hyperlink_140" tooltip="B220 Datasheet" display="B220 Datasheet"/>
    <hyperlink ref="A72" r:id="rId_hyperlink_141" tooltip="B220(LS)" display="B220(LS)"/>
    <hyperlink ref="B72" r:id="rId_hyperlink_142" tooltip="B220 thru B240(LS) Datasheet" display="B220 thru B240(LS) Datasheet"/>
    <hyperlink ref="A73" r:id="rId_hyperlink_143" tooltip="B220A" display="B220A"/>
    <hyperlink ref="B73" r:id="rId_hyperlink_144" tooltip="B220A Datasheet" display="B220A Datasheet"/>
    <hyperlink ref="A74" r:id="rId_hyperlink_145" tooltip="B220A(LS)" display="B220A(LS)"/>
    <hyperlink ref="B74" r:id="rId_hyperlink_146" tooltip="B220A thru B240A(LS) Datasheet" display="B220A thru B240A(LS) Datasheet"/>
    <hyperlink ref="A75" r:id="rId_hyperlink_147" tooltip="B220AE" display="B220AE"/>
    <hyperlink ref="B75" r:id="rId_hyperlink_148" tooltip="B220AE(BE)-B245AE(BE) Datasheet" display="B220AE(BE)-B245AE(BE) Datasheet"/>
    <hyperlink ref="A76" r:id="rId_hyperlink_149" tooltip="B220AF" display="B220AF"/>
    <hyperlink ref="B76" r:id="rId_hyperlink_150" tooltip="B220AF,B230AF,B240AF,B245AF Datasheet" display="B220AF,B230AF,B240AF,B245AF Datasheet"/>
    <hyperlink ref="A77" r:id="rId_hyperlink_151" tooltip="B220BE" display="B220BE"/>
    <hyperlink ref="B77" r:id="rId_hyperlink_152" tooltip="B220AE(BE)-B245AE(BE) Datasheet" display="B220AE(BE)-B245AE(BE) Datasheet"/>
    <hyperlink ref="A78" r:id="rId_hyperlink_153" tooltip="B230" display="B230"/>
    <hyperlink ref="B78" r:id="rId_hyperlink_154" tooltip="B230 Datasheet" display="B230 Datasheet"/>
    <hyperlink ref="A79" r:id="rId_hyperlink_155" tooltip="B230A" display="B230A"/>
    <hyperlink ref="B79" r:id="rId_hyperlink_156" tooltip="B230A Datasheet" display="B230A Datasheet"/>
    <hyperlink ref="A80" r:id="rId_hyperlink_157" tooltip="B230AE" display="B230AE"/>
    <hyperlink ref="B80" r:id="rId_hyperlink_158" tooltip="B220AE(BE)-B245AE(BE) Datasheet" display="B220AE(BE)-B245AE(BE) Datasheet"/>
    <hyperlink ref="A81" r:id="rId_hyperlink_159" tooltip="B230AF" display="B230AF"/>
    <hyperlink ref="B81" r:id="rId_hyperlink_160" tooltip="B220AF,B230AF,B240AF,B245AF Datasheet" display="B220AF,B230AF,B240AF,B245AF Datasheet"/>
    <hyperlink ref="A82" r:id="rId_hyperlink_161" tooltip="B230BE" display="B230BE"/>
    <hyperlink ref="B82" r:id="rId_hyperlink_162" tooltip="B220AE(BE)-B245AE(BE) Datasheet" display="B220AE(BE)-B245AE(BE) Datasheet"/>
    <hyperlink ref="A83" r:id="rId_hyperlink_163" tooltip="B240" display="B240"/>
    <hyperlink ref="B83" r:id="rId_hyperlink_164" tooltip="B240 Datasheet" display="B240 Datasheet"/>
    <hyperlink ref="A84" r:id="rId_hyperlink_165" tooltip="B240(LS)" display="B240(LS)"/>
    <hyperlink ref="B84" r:id="rId_hyperlink_166" tooltip="B220 thru B240(LS) Datasheet" display="B220 thru B240(LS) Datasheet"/>
    <hyperlink ref="A85" r:id="rId_hyperlink_167" tooltip="B240A" display="B240A"/>
    <hyperlink ref="B85" r:id="rId_hyperlink_168" tooltip="B240A Datasheet" display="B240A Datasheet"/>
    <hyperlink ref="A86" r:id="rId_hyperlink_169" tooltip="B240A(LS)" display="B240A(LS)"/>
    <hyperlink ref="B86" r:id="rId_hyperlink_170" tooltip="B220A thru B240A(LS) Datasheet" display="B220A thru B240A(LS) Datasheet"/>
    <hyperlink ref="A87" r:id="rId_hyperlink_171" tooltip="B240AE" display="B240AE"/>
    <hyperlink ref="B87" r:id="rId_hyperlink_172" tooltip="B220AE(BE)-B245AE(BE) Datasheet" display="B220AE(BE)-B245AE(BE) Datasheet"/>
    <hyperlink ref="A88" r:id="rId_hyperlink_173" tooltip="B240AF" display="B240AF"/>
    <hyperlink ref="B88" r:id="rId_hyperlink_174" tooltip="B220AF,B230AF,B240AF,B245AF Datasheet" display="B220AF,B230AF,B240AF,B245AF Datasheet"/>
    <hyperlink ref="A89" r:id="rId_hyperlink_175" tooltip="B240AX" display="B240AX"/>
    <hyperlink ref="B89" r:id="rId_hyperlink_176" tooltip="B240AX Datasheet" display="B240AX Datasheet"/>
    <hyperlink ref="A90" r:id="rId_hyperlink_177" tooltip="B240BE" display="B240BE"/>
    <hyperlink ref="B90" r:id="rId_hyperlink_178" tooltip="B220AE(BE)-B245AE(BE) Datasheet" display="B220AE(BE)-B245AE(BE) Datasheet"/>
    <hyperlink ref="A91" r:id="rId_hyperlink_179" tooltip="B240L" display="B240L"/>
    <hyperlink ref="B91" r:id="rId_hyperlink_180" tooltip="B240L Datasheet" display="B240L Datasheet"/>
    <hyperlink ref="A92" r:id="rId_hyperlink_181" tooltip="B240S1F" display="B240S1F"/>
    <hyperlink ref="B92" r:id="rId_hyperlink_182" tooltip="B240S1F Datasheet" display="B240S1F Datasheet"/>
    <hyperlink ref="A93" r:id="rId_hyperlink_183" tooltip="B240S1FQ" display="B240S1FQ"/>
    <hyperlink ref="B93" r:id="rId_hyperlink_184" tooltip="B240S1FQ Datasheet" display="B240S1FQ Datasheet"/>
    <hyperlink ref="A94" r:id="rId_hyperlink_185" tooltip="B245AE" display="B245AE"/>
    <hyperlink ref="B94" r:id="rId_hyperlink_186" tooltip="B220AE(BE)-B245AE(BE) Datasheet" display="B220AE(BE)-B245AE(BE) Datasheet"/>
    <hyperlink ref="A95" r:id="rId_hyperlink_187" tooltip="B245AF" display="B245AF"/>
    <hyperlink ref="B95" r:id="rId_hyperlink_188" tooltip="B220AF,B230AF,B240AF,B245AF Datasheet" display="B220AF,B230AF,B240AF,B245AF Datasheet"/>
    <hyperlink ref="A96" r:id="rId_hyperlink_189" tooltip="B245BE" display="B245BE"/>
    <hyperlink ref="B96" r:id="rId_hyperlink_190" tooltip="B220AE(BE)-B245AE(BE) Datasheet" display="B220AE(BE)-B245AE(BE) Datasheet"/>
    <hyperlink ref="A97" r:id="rId_hyperlink_191" tooltip="B250" display="B250"/>
    <hyperlink ref="B97" r:id="rId_hyperlink_192" tooltip="B250 Datasheet" display="B250 Datasheet"/>
    <hyperlink ref="A98" r:id="rId_hyperlink_193" tooltip="B250A" display="B250A"/>
    <hyperlink ref="B98" r:id="rId_hyperlink_194" tooltip="B250A Datasheet" display="B250A Datasheet"/>
    <hyperlink ref="A99" r:id="rId_hyperlink_195" tooltip="B250AE" display="B250AE"/>
    <hyperlink ref="B99" r:id="rId_hyperlink_196" tooltip="B250AE Datasheet" display="B250AE Datasheet"/>
    <hyperlink ref="A100" r:id="rId_hyperlink_197" tooltip="B250AF" display="B250AF"/>
    <hyperlink ref="B100" r:id="rId_hyperlink_198" tooltip="B250AF, B260AF Datasheet" display="B250AF, B260AF Datasheet"/>
    <hyperlink ref="A101" r:id="rId_hyperlink_199" tooltip="B250BE" display="B250BE"/>
    <hyperlink ref="B101" r:id="rId_hyperlink_200" tooltip="B250AE Datasheet" display="B250AE Datasheet"/>
    <hyperlink ref="A102" r:id="rId_hyperlink_201" tooltip="B260" display="B260"/>
    <hyperlink ref="B102" r:id="rId_hyperlink_202" tooltip="B260 Datasheet" display="B260 Datasheet"/>
    <hyperlink ref="A103" r:id="rId_hyperlink_203" tooltip="B260(LS)" display="B260(LS)"/>
    <hyperlink ref="B103" r:id="rId_hyperlink_204" tooltip="B260(LS) Datasheet" display="B260(LS) Datasheet"/>
    <hyperlink ref="A104" r:id="rId_hyperlink_205" tooltip="B260A" display="B260A"/>
    <hyperlink ref="B104" r:id="rId_hyperlink_206" tooltip="B260A Datasheet" display="B260A Datasheet"/>
    <hyperlink ref="A105" r:id="rId_hyperlink_207" tooltip="B260A(LS)" display="B260A(LS)"/>
    <hyperlink ref="B105" r:id="rId_hyperlink_208" tooltip="B260A(LS) Datasheet" display="B260A(LS) Datasheet"/>
    <hyperlink ref="A106" r:id="rId_hyperlink_209" tooltip="B260AE" display="B260AE"/>
    <hyperlink ref="B106" r:id="rId_hyperlink_210" tooltip="B250AE Datasheet" display="B250AE Datasheet"/>
    <hyperlink ref="A107" r:id="rId_hyperlink_211" tooltip="B260AF" display="B260AF"/>
    <hyperlink ref="B107" r:id="rId_hyperlink_212" tooltip="B250AF, B260AF Datasheet" display="B250AF, B260AF Datasheet"/>
    <hyperlink ref="A108" r:id="rId_hyperlink_213" tooltip="B260AX" display="B260AX"/>
    <hyperlink ref="B108" r:id="rId_hyperlink_214" tooltip="B260AX Datasheet" display="B260AX Datasheet"/>
    <hyperlink ref="A109" r:id="rId_hyperlink_215" tooltip="B260BE" display="B260BE"/>
    <hyperlink ref="B109" r:id="rId_hyperlink_216" tooltip="B250AE Datasheet" display="B250AE Datasheet"/>
    <hyperlink ref="A110" r:id="rId_hyperlink_217" tooltip="B260S1F" display="B260S1F"/>
    <hyperlink ref="B110" r:id="rId_hyperlink_218" tooltip="B260S1F Datasheet" display="B260S1F Datasheet"/>
    <hyperlink ref="A111" r:id="rId_hyperlink_219" tooltip="B260S1FX" display="B260S1FX"/>
    <hyperlink ref="B111" r:id="rId_hyperlink_220" tooltip="B260S1FX Datasheet" display="B260S1FX Datasheet"/>
    <hyperlink ref="A112" r:id="rId_hyperlink_221" tooltip="B270" display="B270"/>
    <hyperlink ref="B112" r:id="rId_hyperlink_222" tooltip="B270 Datasheet" display="B270 Datasheet"/>
    <hyperlink ref="A113" r:id="rId_hyperlink_223" tooltip="B280" display="B280"/>
    <hyperlink ref="B113" r:id="rId_hyperlink_224" tooltip="B280 Datasheet" display="B280 Datasheet"/>
    <hyperlink ref="A114" r:id="rId_hyperlink_225" tooltip="B280AE" display="B280AE"/>
    <hyperlink ref="B114" r:id="rId_hyperlink_226" tooltip="B280AE,B290AE,B2100AE Datasheet" display="B280AE,B290AE,B2100AE Datasheet"/>
    <hyperlink ref="A115" r:id="rId_hyperlink_227" tooltip="B290" display="B290"/>
    <hyperlink ref="B115" r:id="rId_hyperlink_228" tooltip="B290 Datasheet" display="B290 Datasheet"/>
    <hyperlink ref="A116" r:id="rId_hyperlink_229" tooltip="B290AE" display="B290AE"/>
    <hyperlink ref="B116" r:id="rId_hyperlink_230" tooltip="B280AE,B290AE,B2100AE Datasheet" display="B280AE,B290AE,B2100AE Datasheet"/>
    <hyperlink ref="A117" r:id="rId_hyperlink_231" tooltip="B3100" display="B3100"/>
    <hyperlink ref="B117" r:id="rId_hyperlink_232" tooltip="B3100 Datasheet" display="B3100 Datasheet"/>
    <hyperlink ref="A118" r:id="rId_hyperlink_233" tooltip="B3100(LS)" display="B3100(LS)"/>
    <hyperlink ref="B118" r:id="rId_hyperlink_234" tooltip="B3100(LS) Datasheet" display="B3100(LS) Datasheet"/>
    <hyperlink ref="A119" r:id="rId_hyperlink_235" tooltip="B3100B(LS)" display="B3100B(LS)"/>
    <hyperlink ref="B119" r:id="rId_hyperlink_236" tooltip="B3100B_LS Datasheet" display="B3100B_LS Datasheet"/>
    <hyperlink ref="A120" r:id="rId_hyperlink_237" tooltip="B3100BE" display="B3100BE"/>
    <hyperlink ref="B120" r:id="rId_hyperlink_238" tooltip="B370BE-B3100BE_B370CE-B3100CE Datasheet" display="B370BE-B3100BE_B370CE-B3100CE Datasheet"/>
    <hyperlink ref="A121" r:id="rId_hyperlink_239" tooltip="B3100CE" display="B3100CE"/>
    <hyperlink ref="B121" r:id="rId_hyperlink_240" tooltip="B370BE-B3100BE_B370CE-B3100CE Datasheet" display="B370BE-B3100BE_B370CE-B3100CE Datasheet"/>
    <hyperlink ref="A122" r:id="rId_hyperlink_241" tooltip="B320" display="B320"/>
    <hyperlink ref="B122" r:id="rId_hyperlink_242" tooltip="B320 Datasheet" display="B320 Datasheet"/>
    <hyperlink ref="A123" r:id="rId_hyperlink_243" tooltip="B3200B" display="B3200B"/>
    <hyperlink ref="B123" r:id="rId_hyperlink_244" tooltip="B3200B Datasheet" display="B3200B Datasheet"/>
    <hyperlink ref="A124" r:id="rId_hyperlink_245" tooltip="B320A" display="B320A"/>
    <hyperlink ref="B124" r:id="rId_hyperlink_246" tooltip="B320A Datasheet" display="B320A Datasheet"/>
    <hyperlink ref="A125" r:id="rId_hyperlink_247" tooltip="B320A(LS)" display="B320A(LS)"/>
    <hyperlink ref="B125" r:id="rId_hyperlink_248" tooltip="B320A(LS) Datasheet" display="B320A(LS) Datasheet"/>
    <hyperlink ref="A126" r:id="rId_hyperlink_249" tooltip="B320AE" display="B320AE"/>
    <hyperlink ref="B126" r:id="rId_hyperlink_250" tooltip="B320AE Datasheet" display="B320AE Datasheet"/>
    <hyperlink ref="A127" r:id="rId_hyperlink_251" tooltip="B320AF" display="B320AF"/>
    <hyperlink ref="B127" r:id="rId_hyperlink_252" tooltip="B320AF_B330AF Datasheet" display="B320AF_B330AF Datasheet"/>
    <hyperlink ref="A128" r:id="rId_hyperlink_253" tooltip="B320AQ" display="B320AQ"/>
    <hyperlink ref="B128" r:id="rId_hyperlink_254" tooltip="B320AQ B360AQ Datasheet" display="B320AQ B360AQ Datasheet"/>
    <hyperlink ref="A129" r:id="rId_hyperlink_255" tooltip="B320B" display="B320B"/>
    <hyperlink ref="B129" r:id="rId_hyperlink_256" tooltip="B320B Datasheet" display="B320B Datasheet"/>
    <hyperlink ref="A130" r:id="rId_hyperlink_257" tooltip="B320BE" display="B320BE"/>
    <hyperlink ref="B130" r:id="rId_hyperlink_258" tooltip="B320BE-B345BE_B320CE-B345CE Datasheet" display="B320BE-B345BE_B320CE-B345CE Datasheet"/>
    <hyperlink ref="A131" r:id="rId_hyperlink_259" tooltip="B320CE" display="B320CE"/>
    <hyperlink ref="B131" r:id="rId_hyperlink_260" tooltip="B320BE-B345BE_B320CE-B345CE Datasheet" display="B320BE-B345BE_B320CE-B345CE Datasheet"/>
    <hyperlink ref="A132" r:id="rId_hyperlink_261" tooltip="B330" display="B330"/>
    <hyperlink ref="B132" r:id="rId_hyperlink_262" tooltip="B330 Datasheet" display="B330 Datasheet"/>
    <hyperlink ref="A133" r:id="rId_hyperlink_263" tooltip="B330A" display="B330A"/>
    <hyperlink ref="B133" r:id="rId_hyperlink_264" tooltip="B330A Datasheet" display="B330A Datasheet"/>
    <hyperlink ref="A134" r:id="rId_hyperlink_265" tooltip="B330AE" display="B330AE"/>
    <hyperlink ref="B134" r:id="rId_hyperlink_266" tooltip="B320AE Datasheet" display="B320AE Datasheet"/>
    <hyperlink ref="A135" r:id="rId_hyperlink_267" tooltip="B330AF" display="B330AF"/>
    <hyperlink ref="B135" r:id="rId_hyperlink_268" tooltip="B320AF_B330AF Datasheet" display="B320AF_B330AF Datasheet"/>
    <hyperlink ref="A136" r:id="rId_hyperlink_269" tooltip="B330AQ" display="B330AQ"/>
    <hyperlink ref="B136" r:id="rId_hyperlink_270" tooltip="B320AQ B360AQ Datasheet" display="B320AQ B360AQ Datasheet"/>
    <hyperlink ref="A137" r:id="rId_hyperlink_271" tooltip="B330B" display="B330B"/>
    <hyperlink ref="B137" r:id="rId_hyperlink_272" tooltip="B330B Datasheet" display="B330B Datasheet"/>
    <hyperlink ref="A138" r:id="rId_hyperlink_273" tooltip="B330B(LS)" display="B330B(LS)"/>
    <hyperlink ref="B138" r:id="rId_hyperlink_274" tooltip="B330B(LS) Datasheet" display="B330B(LS) Datasheet"/>
    <hyperlink ref="A139" r:id="rId_hyperlink_275" tooltip="B330BE" display="B330BE"/>
    <hyperlink ref="B139" r:id="rId_hyperlink_276" tooltip="B320BE-B345BE_B320CE-B345CE Datasheet" display="B320BE-B345BE_B320CE-B345CE Datasheet"/>
    <hyperlink ref="A140" r:id="rId_hyperlink_277" tooltip="B330CE" display="B330CE"/>
    <hyperlink ref="B140" r:id="rId_hyperlink_278" tooltip="B320BE-B345BE_B320CE-B345CE Datasheet" display="B320BE-B345BE_B320CE-B345CE Datasheet"/>
    <hyperlink ref="A141" r:id="rId_hyperlink_279" tooltip="B340" display="B340"/>
    <hyperlink ref="B141" r:id="rId_hyperlink_280" tooltip="B340 Datasheet" display="B340 Datasheet"/>
    <hyperlink ref="A142" r:id="rId_hyperlink_281" tooltip="B340(LS)" display="B340(LS)"/>
    <hyperlink ref="B142" r:id="rId_hyperlink_282" tooltip="B340(LS) Datasheet" display="B340(LS) Datasheet"/>
    <hyperlink ref="A143" r:id="rId_hyperlink_283" tooltip="B340A" display="B340A"/>
    <hyperlink ref="B143" r:id="rId_hyperlink_284" tooltip="B340A Datasheet" display="B340A Datasheet"/>
    <hyperlink ref="A144" r:id="rId_hyperlink_285" tooltip="B340A(LS)" display="B340A(LS)"/>
    <hyperlink ref="B144" r:id="rId_hyperlink_286" tooltip="B340A(LS) Datasheet" display="B340A(LS) Datasheet"/>
    <hyperlink ref="A145" r:id="rId_hyperlink_287" tooltip="B340AE" display="B340AE"/>
    <hyperlink ref="B145" r:id="rId_hyperlink_288" tooltip="B320AE Datasheet" display="B320AE Datasheet"/>
    <hyperlink ref="A146" r:id="rId_hyperlink_289" tooltip="B340AF" display="B340AF"/>
    <hyperlink ref="B146" r:id="rId_hyperlink_290" tooltip="B340AF Datasheet" display="B340AF Datasheet"/>
    <hyperlink ref="A147" r:id="rId_hyperlink_291" tooltip="B340AQ" display="B340AQ"/>
    <hyperlink ref="B147" r:id="rId_hyperlink_292" tooltip="B320AQ B360AQ Datasheet" display="B320AQ B360AQ Datasheet"/>
    <hyperlink ref="A148" r:id="rId_hyperlink_293" tooltip="B340AX" display="B340AX"/>
    <hyperlink ref="B148" r:id="rId_hyperlink_294" tooltip="B340AX Datasheet" display="B340AX Datasheet"/>
    <hyperlink ref="A149" r:id="rId_hyperlink_295" tooltip="B340AXF" display="B340AXF"/>
    <hyperlink ref="B149" r:id="rId_hyperlink_296" tooltip="B340AXF Datasheet" display="B340AXF Datasheet"/>
    <hyperlink ref="A150" r:id="rId_hyperlink_297" tooltip="B340AXS" display="B340AXS"/>
    <hyperlink ref="B150" r:id="rId_hyperlink_298" tooltip="B340AXS Datasheet" display="B340AXS Datasheet"/>
    <hyperlink ref="A151" r:id="rId_hyperlink_299" tooltip="B340B" display="B340B"/>
    <hyperlink ref="B151" r:id="rId_hyperlink_300" tooltip="B340B Datasheet" display="B340B Datasheet"/>
    <hyperlink ref="A152" r:id="rId_hyperlink_301" tooltip="B340B(LS)" display="B340B(LS)"/>
    <hyperlink ref="B152" r:id="rId_hyperlink_302" tooltip="B340B(LS) Datasheet" display="B340B(LS) Datasheet"/>
    <hyperlink ref="A153" r:id="rId_hyperlink_303" tooltip="B340BE" display="B340BE"/>
    <hyperlink ref="B153" r:id="rId_hyperlink_304" tooltip="B320BE-B345BE_B320CE-B345CE Datasheet" display="B320BE-B345BE_B320CE-B345CE Datasheet"/>
    <hyperlink ref="A154" r:id="rId_hyperlink_305" tooltip="B340CE" display="B340CE"/>
    <hyperlink ref="B154" r:id="rId_hyperlink_306" tooltip="B320BE-B345BE_B320CE-B345CE Datasheet" display="B320BE-B345BE_B320CE-B345CE Datasheet"/>
    <hyperlink ref="A155" r:id="rId_hyperlink_307" tooltip="B340LA" display="B340LA"/>
    <hyperlink ref="B155" r:id="rId_hyperlink_308" tooltip="B340LA Datasheet" display="B340LA Datasheet"/>
    <hyperlink ref="A156" r:id="rId_hyperlink_309" tooltip="B340LA(LS)" display="B340LA(LS)"/>
    <hyperlink ref="B156" r:id="rId_hyperlink_310" tooltip="B340LA(LS) Datasheet" display="B340LA(LS) Datasheet"/>
    <hyperlink ref="A157" r:id="rId_hyperlink_311" tooltip="B340LB" display="B340LB"/>
    <hyperlink ref="B157" r:id="rId_hyperlink_312" tooltip="B340LB Datasheet" display="B340LB Datasheet"/>
    <hyperlink ref="A158" r:id="rId_hyperlink_313" tooltip="B340LB(LS)" display="B340LB(LS)"/>
    <hyperlink ref="B158" r:id="rId_hyperlink_314" tooltip="B340LB(LS) Datasheet" display="B340LB(LS) Datasheet"/>
    <hyperlink ref="A159" r:id="rId_hyperlink_315" tooltip="B345AE" display="B345AE"/>
    <hyperlink ref="B159" r:id="rId_hyperlink_316" tooltip="B320AE Datasheet" display="B320AE Datasheet"/>
    <hyperlink ref="A160" r:id="rId_hyperlink_317" tooltip="B345AF" display="B345AF"/>
    <hyperlink ref="B160" r:id="rId_hyperlink_318" tooltip="B345AF Datasheet" display="B345AF Datasheet"/>
    <hyperlink ref="A161" r:id="rId_hyperlink_319" tooltip="B345BE" display="B345BE"/>
    <hyperlink ref="B161" r:id="rId_hyperlink_320" tooltip="B320BE-B345BE_B320CE-B345CE Datasheet" display="B320BE-B345BE_B320CE-B345CE Datasheet"/>
    <hyperlink ref="A162" r:id="rId_hyperlink_321" tooltip="B345CE" display="B345CE"/>
    <hyperlink ref="B162" r:id="rId_hyperlink_322" tooltip="B320BE-B345BE_B320CE-B345CE Datasheet" display="B320BE-B345BE_B320CE-B345CE Datasheet"/>
    <hyperlink ref="A163" r:id="rId_hyperlink_323" tooltip="B350" display="B350"/>
    <hyperlink ref="B163" r:id="rId_hyperlink_324" tooltip="B350 Datasheet" display="B350 Datasheet"/>
    <hyperlink ref="A164" r:id="rId_hyperlink_325" tooltip="B350A" display="B350A"/>
    <hyperlink ref="B164" r:id="rId_hyperlink_326" tooltip="B350A Datasheet" display="B350A Datasheet"/>
    <hyperlink ref="A165" r:id="rId_hyperlink_327" tooltip="B350A(LS)" display="B350A(LS)"/>
    <hyperlink ref="B165" r:id="rId_hyperlink_328" tooltip="B350A(LS) Datasheet" display="B350A(LS) Datasheet"/>
    <hyperlink ref="A166" r:id="rId_hyperlink_329" tooltip="B350AE" display="B350AE"/>
    <hyperlink ref="B166" r:id="rId_hyperlink_330" tooltip="B350AE Datasheet" display="B350AE Datasheet"/>
    <hyperlink ref="A167" r:id="rId_hyperlink_331" tooltip="B350AF" display="B350AF"/>
    <hyperlink ref="B167" r:id="rId_hyperlink_332" tooltip="B350AF_B360AF Datasheet" display="B350AF_B360AF Datasheet"/>
    <hyperlink ref="A168" r:id="rId_hyperlink_333" tooltip="B350AQ" display="B350AQ"/>
    <hyperlink ref="B168" r:id="rId_hyperlink_334" tooltip="B320AQ B360AQ Datasheet" display="B320AQ B360AQ Datasheet"/>
    <hyperlink ref="A169" r:id="rId_hyperlink_335" tooltip="B350B" display="B350B"/>
    <hyperlink ref="B169" r:id="rId_hyperlink_336" tooltip="B350B Datasheet" display="B350B Datasheet"/>
    <hyperlink ref="A170" r:id="rId_hyperlink_337" tooltip="B360" display="B360"/>
    <hyperlink ref="B170" r:id="rId_hyperlink_338" tooltip="B360 Datasheet" display="B360 Datasheet"/>
    <hyperlink ref="A171" r:id="rId_hyperlink_339" tooltip="B360(LS)" display="B360(LS)"/>
    <hyperlink ref="B171" r:id="rId_hyperlink_340" tooltip="B360(LS) Datasheet" display="B360(LS) Datasheet"/>
    <hyperlink ref="A172" r:id="rId_hyperlink_341" tooltip="B360A" display="B360A"/>
    <hyperlink ref="B172" r:id="rId_hyperlink_342" tooltip="B360A Datasheet" display="B360A Datasheet"/>
    <hyperlink ref="A173" r:id="rId_hyperlink_343" tooltip="B360A(LS)" display="B360A(LS)"/>
    <hyperlink ref="B173" r:id="rId_hyperlink_344" tooltip="B360A(LS) Datasheet" display="B360A(LS) Datasheet"/>
    <hyperlink ref="A174" r:id="rId_hyperlink_345" tooltip="B360AE" display="B360AE"/>
    <hyperlink ref="B174" r:id="rId_hyperlink_346" tooltip="B350AE Datasheet" display="B350AE Datasheet"/>
    <hyperlink ref="A175" r:id="rId_hyperlink_347" tooltip="B360AF" display="B360AF"/>
    <hyperlink ref="B175" r:id="rId_hyperlink_348" tooltip="B350AF_B360AF Datasheet" display="B350AF_B360AF Datasheet"/>
    <hyperlink ref="A176" r:id="rId_hyperlink_349" tooltip="B360AM" display="B360AM"/>
    <hyperlink ref="B176" r:id="rId_hyperlink_350" tooltip="B360AM Datasheet" display="B360AM Datasheet"/>
    <hyperlink ref="A177" r:id="rId_hyperlink_351" tooltip="B360AQ" display="B360AQ"/>
    <hyperlink ref="B177" r:id="rId_hyperlink_352" tooltip="B320AQ B360AQ Datasheet" display="B320AQ B360AQ Datasheet"/>
    <hyperlink ref="A178" r:id="rId_hyperlink_353" tooltip="B360AX" display="B360AX"/>
    <hyperlink ref="B178" r:id="rId_hyperlink_354" tooltip="B360AX Datasheet" display="B360AX Datasheet"/>
    <hyperlink ref="A179" r:id="rId_hyperlink_355" tooltip="B360B" display="B360B"/>
    <hyperlink ref="B179" r:id="rId_hyperlink_356" tooltip="B360B Datasheet" display="B360B Datasheet"/>
    <hyperlink ref="A180" r:id="rId_hyperlink_357" tooltip="B360B(LS)" display="B360B(LS)"/>
    <hyperlink ref="B180" r:id="rId_hyperlink_358" tooltip="B360B(LS) Datasheet" display="B360B(LS) Datasheet"/>
    <hyperlink ref="A181" r:id="rId_hyperlink_359" tooltip="B370" display="B370"/>
    <hyperlink ref="B181" r:id="rId_hyperlink_360" tooltip="B370 Datasheet" display="B370 Datasheet"/>
    <hyperlink ref="A182" r:id="rId_hyperlink_361" tooltip="B370BE" display="B370BE"/>
    <hyperlink ref="B182" r:id="rId_hyperlink_362" tooltip="B370BE-B3100BE_B370CE-B3100CE Datasheet" display="B370BE-B3100BE_B370CE-B3100CE Datasheet"/>
    <hyperlink ref="A183" r:id="rId_hyperlink_363" tooltip="B370CE" display="B370CE"/>
    <hyperlink ref="B183" r:id="rId_hyperlink_364" tooltip="B370BE-B3100BE_B370CE-B3100CE Datasheet" display="B370BE-B3100BE_B370CE-B3100CE Datasheet"/>
    <hyperlink ref="A184" r:id="rId_hyperlink_365" tooltip="B380" display="B380"/>
    <hyperlink ref="B184" r:id="rId_hyperlink_366" tooltip="B380 Datasheet" display="B380 Datasheet"/>
    <hyperlink ref="A185" r:id="rId_hyperlink_367" tooltip="B380B" display="B380B"/>
    <hyperlink ref="B185" r:id="rId_hyperlink_368" tooltip="B380B Datasheet" display="B380B Datasheet"/>
    <hyperlink ref="A186" r:id="rId_hyperlink_369" tooltip="B380BE" display="B380BE"/>
    <hyperlink ref="B186" r:id="rId_hyperlink_370" tooltip="B370BE-B3100BE_B370CE-B3100CE Datasheet" display="B370BE-B3100BE_B370CE-B3100CE Datasheet"/>
    <hyperlink ref="A187" r:id="rId_hyperlink_371" tooltip="B380CE" display="B380CE"/>
    <hyperlink ref="B187" r:id="rId_hyperlink_372" tooltip="B370BE-B3100BE_B370CE-B3100CE Datasheet" display="B370BE-B3100BE_B370CE-B3100CE Datasheet"/>
    <hyperlink ref="A188" r:id="rId_hyperlink_373" tooltip="B390" display="B390"/>
    <hyperlink ref="B188" r:id="rId_hyperlink_374" tooltip="B390 Datasheet" display="B390 Datasheet"/>
    <hyperlink ref="A189" r:id="rId_hyperlink_375" tooltip="B390BE" display="B390BE"/>
    <hyperlink ref="B189" r:id="rId_hyperlink_376" tooltip="B370BE-B3100BE_B370CE-B3100CE Datasheet" display="B370BE-B3100BE_B370CE-B3100CE Datasheet"/>
    <hyperlink ref="A190" r:id="rId_hyperlink_377" tooltip="B390CE" display="B390CE"/>
    <hyperlink ref="B190" r:id="rId_hyperlink_378" tooltip="B370BE-B3100BE_B370CE-B3100CE Datasheet" display="B370BE-B3100BE_B370CE-B3100CE Datasheet"/>
    <hyperlink ref="A191" r:id="rId_hyperlink_379" tooltip="B3L30LP" display="B3L30LP"/>
    <hyperlink ref="B191" r:id="rId_hyperlink_380" tooltip="B3L30LP Datasheet" display="B3L30LP Datasheet"/>
    <hyperlink ref="A192" r:id="rId_hyperlink_381" tooltip="B5100C" display="B5100C"/>
    <hyperlink ref="B192" r:id="rId_hyperlink_382" tooltip="B5100C Datasheet" display="B5100C Datasheet"/>
    <hyperlink ref="A193" r:id="rId_hyperlink_383" tooltip="B5150C" display="B5150C"/>
    <hyperlink ref="B193" r:id="rId_hyperlink_384" tooltip="B5150C Datasheet" display="B5150C Datasheet"/>
    <hyperlink ref="A194" r:id="rId_hyperlink_385" tooltip="B520C" display="B520C"/>
    <hyperlink ref="B194" r:id="rId_hyperlink_386" tooltip="B520C Datasheet" display="B520C Datasheet"/>
    <hyperlink ref="A195" r:id="rId_hyperlink_387" tooltip="B530C" display="B530C"/>
    <hyperlink ref="B195" r:id="rId_hyperlink_388" tooltip="B530C Datasheet" display="B530C Datasheet"/>
    <hyperlink ref="A196" r:id="rId_hyperlink_389" tooltip="B540C" display="B540C"/>
    <hyperlink ref="B196" r:id="rId_hyperlink_390" tooltip="B540C Datasheet" display="B540C Datasheet"/>
    <hyperlink ref="A197" r:id="rId_hyperlink_391" tooltip="B540C(LS)" display="B540C(LS)"/>
    <hyperlink ref="B197" r:id="rId_hyperlink_392" tooltip="B540C(LS) Datasheet" display="B540C(LS) Datasheet"/>
    <hyperlink ref="A198" r:id="rId_hyperlink_393" tooltip="B540CX" display="B540CX"/>
    <hyperlink ref="B198" r:id="rId_hyperlink_394" tooltip="B540CX Datasheet" display="B540CX Datasheet"/>
    <hyperlink ref="A199" r:id="rId_hyperlink_395" tooltip="B550C" display="B550C"/>
    <hyperlink ref="B199" r:id="rId_hyperlink_396" tooltip="B550C Datasheet" display="B550C Datasheet"/>
    <hyperlink ref="A200" r:id="rId_hyperlink_397" tooltip="B560C" display="B560C"/>
    <hyperlink ref="B200" r:id="rId_hyperlink_398" tooltip="B560C Datasheet" display="B560C Datasheet"/>
    <hyperlink ref="A201" r:id="rId_hyperlink_399" tooltip="B560C(LS)" display="B560C(LS)"/>
    <hyperlink ref="B201" r:id="rId_hyperlink_400" tooltip="B560C(LS) Datasheet" display="B560C(LS) Datasheet"/>
    <hyperlink ref="A202" r:id="rId_hyperlink_401" tooltip="B560CX" display="B560CX"/>
    <hyperlink ref="B202" r:id="rId_hyperlink_402" tooltip="B560CX Datasheet" display="B560CX Datasheet"/>
    <hyperlink ref="A203" r:id="rId_hyperlink_403" tooltip="B860C" display="B860C"/>
    <hyperlink ref="B203" r:id="rId_hyperlink_404" tooltip="B860C Datasheet" display="B860C Datasheet"/>
    <hyperlink ref="A204" r:id="rId_hyperlink_405" tooltip="BAT1000" display="BAT1000"/>
    <hyperlink ref="B204" r:id="rId_hyperlink_406" tooltip="BAT1000 Datasheet" display="BAT1000 Datasheet"/>
    <hyperlink ref="A205" r:id="rId_hyperlink_407" tooltip="BAT1000Q-7-F" display="BAT1000Q-7-F"/>
    <hyperlink ref="B205" r:id="rId_hyperlink_408" tooltip="BAT1000Q-7-F Datasheet" display="BAT1000Q-7-F Datasheet"/>
    <hyperlink ref="A206" r:id="rId_hyperlink_409" tooltip="BAT400D" display="BAT400D"/>
    <hyperlink ref="B206" r:id="rId_hyperlink_410" tooltip="BAT400D Datasheet" display="BAT400D Datasheet"/>
    <hyperlink ref="A207" r:id="rId_hyperlink_411" tooltip="BAT750" display="BAT750"/>
    <hyperlink ref="B207" r:id="rId_hyperlink_412" tooltip="BAT750 Datasheet" display="BAT750 Datasheet"/>
    <hyperlink ref="A208" r:id="rId_hyperlink_413" tooltip="BAT750(Z)" display="BAT750(Z)"/>
    <hyperlink ref="B208" r:id="rId_hyperlink_414" tooltip="BAT750Z Datasheet" display="BAT750Z Datasheet"/>
    <hyperlink ref="A209" r:id="rId_hyperlink_415" tooltip="BAT760" display="BAT760"/>
    <hyperlink ref="B209" r:id="rId_hyperlink_416" tooltip="BAT760 Datasheet" display="BAT760 Datasheet"/>
    <hyperlink ref="A210" r:id="rId_hyperlink_417" tooltip="BAT760Q" display="BAT760Q"/>
    <hyperlink ref="B210" r:id="rId_hyperlink_418" tooltip="BAT760Q Datasheet" display="BAT760Q Datasheet"/>
    <hyperlink ref="A211" r:id="rId_hyperlink_419" tooltip="C1045DW" display="C1045DW"/>
    <hyperlink ref="B211" r:id="rId_hyperlink_420" tooltip="C1045DW Datasheet" display="C1045DW Datasheet"/>
    <hyperlink ref="A212" r:id="rId_hyperlink_421" tooltip="DFLS1100" display="DFLS1100"/>
    <hyperlink ref="B212" r:id="rId_hyperlink_422" tooltip="DFLS1100 Datasheet" display="DFLS1100 Datasheet"/>
    <hyperlink ref="A213" r:id="rId_hyperlink_423" tooltip="DFLS1150" display="DFLS1150"/>
    <hyperlink ref="B213" r:id="rId_hyperlink_424" tooltip="DFLS1150 Datasheet" display="DFLS1150 Datasheet"/>
    <hyperlink ref="A214" r:id="rId_hyperlink_425" tooltip="DFLS1200" display="DFLS1200"/>
    <hyperlink ref="B214" r:id="rId_hyperlink_426" tooltip="DFLS1200 Datasheet" display="DFLS1200 Datasheet"/>
    <hyperlink ref="A215" r:id="rId_hyperlink_427" tooltip="DFLS1200Q" display="DFLS1200Q"/>
    <hyperlink ref="B215" r:id="rId_hyperlink_428" tooltip="DFLS1200Q Datasheet" display="DFLS1200Q Datasheet"/>
    <hyperlink ref="A216" r:id="rId_hyperlink_429" tooltip="DFLS120L" display="DFLS120L"/>
    <hyperlink ref="B216" r:id="rId_hyperlink_430" tooltip="DFLS120L Datasheet" display="DFLS120L Datasheet"/>
    <hyperlink ref="A217" r:id="rId_hyperlink_431" tooltip="DFLS120LQ" display="DFLS120LQ"/>
    <hyperlink ref="B217" r:id="rId_hyperlink_432" tooltip="DFLS120LQ Datasheet" display="DFLS120LQ Datasheet"/>
    <hyperlink ref="A218" r:id="rId_hyperlink_433" tooltip="DFLS130" display="DFLS130"/>
    <hyperlink ref="B218" r:id="rId_hyperlink_434" tooltip="DFLS130 Datasheet" display="DFLS130 Datasheet"/>
    <hyperlink ref="A219" r:id="rId_hyperlink_435" tooltip="DFLS130L" display="DFLS130L"/>
    <hyperlink ref="B219" r:id="rId_hyperlink_436" tooltip="DFLS130L Datasheet" display="DFLS130L Datasheet"/>
    <hyperlink ref="A220" r:id="rId_hyperlink_437" tooltip="DFLS130LQ" display="DFLS130LQ"/>
    <hyperlink ref="B220" r:id="rId_hyperlink_438" tooltip="DFLS130LQ Datasheet" display="DFLS130LQ Datasheet"/>
    <hyperlink ref="A221" r:id="rId_hyperlink_439" tooltip="DFLS140" display="DFLS140"/>
    <hyperlink ref="B221" r:id="rId_hyperlink_440" tooltip="DFLS140 Datasheet" display="DFLS140 Datasheet"/>
    <hyperlink ref="A222" r:id="rId_hyperlink_441" tooltip="DFLS140L" display="DFLS140L"/>
    <hyperlink ref="B222" r:id="rId_hyperlink_442" tooltip="DFLS140L Datasheet" display="DFLS140L Datasheet"/>
    <hyperlink ref="A223" r:id="rId_hyperlink_443" tooltip="DFLS140LQ" display="DFLS140LQ"/>
    <hyperlink ref="B223" r:id="rId_hyperlink_444" tooltip="DFLS140LQ Datasheet" display="DFLS140LQ Datasheet"/>
    <hyperlink ref="A224" r:id="rId_hyperlink_445" tooltip="DFLS140Q" display="DFLS140Q"/>
    <hyperlink ref="B224" r:id="rId_hyperlink_446" tooltip="DFLS140Q Datasheet" display="DFLS140Q Datasheet"/>
    <hyperlink ref="A225" r:id="rId_hyperlink_447" tooltip="DFLS160" display="DFLS160"/>
    <hyperlink ref="B225" r:id="rId_hyperlink_448" tooltip="DFLS160 Datasheet" display="DFLS160 Datasheet"/>
    <hyperlink ref="A226" r:id="rId_hyperlink_449" tooltip="DFLS2100" display="DFLS2100"/>
    <hyperlink ref="B226" r:id="rId_hyperlink_450" tooltip="DFLS2100 Datasheet" display="DFLS2100 Datasheet"/>
    <hyperlink ref="A227" r:id="rId_hyperlink_451" tooltip="DFLS2100Q" display="DFLS2100Q"/>
    <hyperlink ref="B227" r:id="rId_hyperlink_452" tooltip="DFLS2100Q Datasheet" display="DFLS2100Q Datasheet"/>
    <hyperlink ref="A228" r:id="rId_hyperlink_453" tooltip="DFLS220L" display="DFLS220L"/>
    <hyperlink ref="B228" r:id="rId_hyperlink_454" tooltip="DFLS220L Datasheet" display="DFLS220L Datasheet"/>
    <hyperlink ref="A229" r:id="rId_hyperlink_455" tooltip="DFLS230" display="DFLS230"/>
    <hyperlink ref="B229" r:id="rId_hyperlink_456" tooltip="DFLS230 Datasheet" display="DFLS230 Datasheet"/>
    <hyperlink ref="A230" r:id="rId_hyperlink_457" tooltip="DFLS230L" display="DFLS230L"/>
    <hyperlink ref="B230" r:id="rId_hyperlink_458" tooltip="DFLS230L Datasheet" display="DFLS230L Datasheet"/>
    <hyperlink ref="A231" r:id="rId_hyperlink_459" tooltip="DFLS230LH" display="DFLS230LH"/>
    <hyperlink ref="B231" r:id="rId_hyperlink_460" tooltip="DFLS230LH Datasheet" display="DFLS230LH Datasheet"/>
    <hyperlink ref="A232" r:id="rId_hyperlink_461" tooltip="DFLS230LQ" display="DFLS230LQ"/>
    <hyperlink ref="B232" r:id="rId_hyperlink_462" tooltip="DFLS230LQ Datasheet" display="DFLS230LQ Datasheet"/>
    <hyperlink ref="A233" r:id="rId_hyperlink_463" tooltip="DFLS230Q" display="DFLS230Q"/>
    <hyperlink ref="B233" r:id="rId_hyperlink_464" tooltip="DFLS230Q Datasheet" display="DFLS230Q Datasheet"/>
    <hyperlink ref="A234" r:id="rId_hyperlink_465" tooltip="DFLS240" display="DFLS240"/>
    <hyperlink ref="B234" r:id="rId_hyperlink_466" tooltip="DFLS240 Datasheet" display="DFLS240 Datasheet"/>
    <hyperlink ref="A235" r:id="rId_hyperlink_467" tooltip="DFLS240L" display="DFLS240L"/>
    <hyperlink ref="B235" r:id="rId_hyperlink_468" tooltip="DFLS240L Datasheet" display="DFLS240L Datasheet"/>
    <hyperlink ref="A236" r:id="rId_hyperlink_469" tooltip="DFLS240LQ" display="DFLS240LQ"/>
    <hyperlink ref="B236" r:id="rId_hyperlink_470" tooltip="DFLS240LQ Datasheet" display="DFLS240LQ Datasheet"/>
    <hyperlink ref="A237" r:id="rId_hyperlink_471" tooltip="DFLS240LX" display="DFLS240LX"/>
    <hyperlink ref="B237" r:id="rId_hyperlink_472" tooltip="DFLS240LX Datasheet" display="DFLS240LX Datasheet"/>
    <hyperlink ref="A238" r:id="rId_hyperlink_473" tooltip="DFLS260" display="DFLS260"/>
    <hyperlink ref="B238" r:id="rId_hyperlink_474" tooltip="DFLS260 Datasheet" display="DFLS260 Datasheet"/>
    <hyperlink ref="A239" r:id="rId_hyperlink_475" tooltip="DFLS260Q" display="DFLS260Q"/>
    <hyperlink ref="B239" r:id="rId_hyperlink_476" tooltip="DFLS260Q Datasheet" display="DFLS260Q Datasheet"/>
    <hyperlink ref="A240" r:id="rId_hyperlink_477" tooltip="DFLS260X" display="DFLS260X"/>
    <hyperlink ref="B240" r:id="rId_hyperlink_478" tooltip="DFLS260X Datasheet" display="DFLS260X Datasheet"/>
    <hyperlink ref="A241" r:id="rId_hyperlink_479" tooltip="FB1100M" display="FB1100M"/>
    <hyperlink ref="B241" r:id="rId_hyperlink_480" tooltip="FB1100M Datasheet" display="FB1100M Datasheet"/>
    <hyperlink ref="A242" r:id="rId_hyperlink_481" tooltip="FB140E" display="FB140E"/>
    <hyperlink ref="B242" r:id="rId_hyperlink_482" tooltip="FB140E Datasheet" display="FB140E Datasheet"/>
    <hyperlink ref="A243" r:id="rId_hyperlink_483" tooltip="FB160E" display="FB160E"/>
    <hyperlink ref="B243" r:id="rId_hyperlink_484" tooltip="FB160E Datasheet" display="FB160E Datasheet"/>
    <hyperlink ref="A244" r:id="rId_hyperlink_485" tooltip="FB2100M" display="FB2100M"/>
    <hyperlink ref="B244" r:id="rId_hyperlink_486" tooltip="FB2100M Datasheet" display="FB2100M Datasheet"/>
    <hyperlink ref="A245" r:id="rId_hyperlink_487" tooltip="FB230H" display="FB230H"/>
    <hyperlink ref="B245" r:id="rId_hyperlink_488" tooltip="FB230H Datasheet" display="FB230H Datasheet"/>
    <hyperlink ref="A246" r:id="rId_hyperlink_489" tooltip="FB240LM" display="FB240LM"/>
    <hyperlink ref="B246" r:id="rId_hyperlink_490" tooltip="FB240LM Datasheet" display="FB240LM Datasheet"/>
    <hyperlink ref="A247" r:id="rId_hyperlink_491" tooltip="FB240M" display="FB240M"/>
    <hyperlink ref="B247" r:id="rId_hyperlink_492" tooltip="FB240M Datasheet" display="FB240M Datasheet"/>
    <hyperlink ref="A248" r:id="rId_hyperlink_493" tooltip="FB260E" display="FB260E"/>
    <hyperlink ref="B248" r:id="rId_hyperlink_494" tooltip="FB260E Datasheet" display="FB260E Datasheet"/>
    <hyperlink ref="A249" r:id="rId_hyperlink_495" tooltip="FB260M" display="FB260M"/>
    <hyperlink ref="B249" r:id="rId_hyperlink_496" tooltip="FB260M Datasheet" display="FB260M Datasheet"/>
    <hyperlink ref="A250" r:id="rId_hyperlink_497" tooltip="FB3100D" display="FB3100D"/>
    <hyperlink ref="B250" r:id="rId_hyperlink_498" tooltip="FB3100D Datasheet" display="FB3100D Datasheet"/>
    <hyperlink ref="A251" r:id="rId_hyperlink_499" tooltip="FB3150D" display="FB3150D"/>
    <hyperlink ref="B251" r:id="rId_hyperlink_500" tooltip="FB3150D Datasheet" display="FB3150D Datasheet"/>
    <hyperlink ref="A252" r:id="rId_hyperlink_501" tooltip="FB320LA" display="FB320LA"/>
    <hyperlink ref="B252" r:id="rId_hyperlink_502" tooltip="FB320LA Datasheet" display="FB320LA Datasheet"/>
    <hyperlink ref="A253" r:id="rId_hyperlink_503" tooltip="FB340D" display="FB340D"/>
    <hyperlink ref="B253" r:id="rId_hyperlink_504" tooltip="FB340D Datasheet" display="FB340D Datasheet"/>
    <hyperlink ref="A254" r:id="rId_hyperlink_505" tooltip="FB340E" display="FB340E"/>
    <hyperlink ref="B254" r:id="rId_hyperlink_506" tooltip="FB340E Datasheet" display="FB340E Datasheet"/>
    <hyperlink ref="A255" r:id="rId_hyperlink_507" tooltip="FB340LA" display="FB340LA"/>
    <hyperlink ref="B255" r:id="rId_hyperlink_508" tooltip="FB340LA Datasheet" display="FB340LA Datasheet"/>
    <hyperlink ref="A256" r:id="rId_hyperlink_509" tooltip="FB340LM" display="FB340LM"/>
    <hyperlink ref="B256" r:id="rId_hyperlink_510" tooltip="FB340LM Datasheet" display="FB340LM Datasheet"/>
    <hyperlink ref="A257" r:id="rId_hyperlink_511" tooltip="FB340M" display="FB340M"/>
    <hyperlink ref="B257" r:id="rId_hyperlink_512" tooltip="FB340M Datasheet" display="FB340M Datasheet"/>
    <hyperlink ref="A258" r:id="rId_hyperlink_513" tooltip="FB345D" display="FB345D"/>
    <hyperlink ref="B258" r:id="rId_hyperlink_514" tooltip="FB345D Datasheet" display="FB345D Datasheet"/>
    <hyperlink ref="A259" r:id="rId_hyperlink_515" tooltip="FB360D" display="FB360D"/>
    <hyperlink ref="B259" r:id="rId_hyperlink_516" tooltip="FB360D Datasheet" display="FB360D Datasheet"/>
    <hyperlink ref="A260" r:id="rId_hyperlink_517" tooltip="FB360E" display="FB360E"/>
    <hyperlink ref="B260" r:id="rId_hyperlink_518" tooltip="FB360E Datasheet" display="FB360E Datasheet"/>
    <hyperlink ref="A261" r:id="rId_hyperlink_519" tooltip="FB3A45D" display="FB3A45D"/>
    <hyperlink ref="B261" r:id="rId_hyperlink_520" tooltip="FB3A45D Datasheet" display="FB3A45D Datasheet"/>
    <hyperlink ref="A262" r:id="rId_hyperlink_521" tooltip="FB5100D" display="FB5100D"/>
    <hyperlink ref="B262" r:id="rId_hyperlink_522" tooltip="FB5100D Datasheet" display="FB5100D Datasheet"/>
    <hyperlink ref="A263" r:id="rId_hyperlink_523" tooltip="FB5150D" display="FB5150D"/>
    <hyperlink ref="B263" r:id="rId_hyperlink_524" tooltip="FB5150D Datasheet" display="FB5150D Datasheet"/>
    <hyperlink ref="A264" r:id="rId_hyperlink_525" tooltip="FB540D" display="FB540D"/>
    <hyperlink ref="B264" r:id="rId_hyperlink_526" tooltip="FB540D Datasheet" display="FB540D Datasheet"/>
    <hyperlink ref="A265" r:id="rId_hyperlink_527" tooltip="FB545D" display="FB545D"/>
    <hyperlink ref="B265" r:id="rId_hyperlink_528" tooltip="FB545D Datasheet" display="FB545D Datasheet"/>
    <hyperlink ref="A266" r:id="rId_hyperlink_529" tooltip="FB560D" display="FB560D"/>
    <hyperlink ref="B266" r:id="rId_hyperlink_530" tooltip="FB560D Datasheet" display="FB560D Datasheet"/>
    <hyperlink ref="A267" r:id="rId_hyperlink_531" tooltip="G10100CTFW" display="G10100CTFW"/>
    <hyperlink ref="B267" r:id="rId_hyperlink_532" tooltip="G10100CTFW Datasheet" display="G10100CTFW Datasheet"/>
    <hyperlink ref="A268" r:id="rId_hyperlink_533" tooltip="G10E100CTFW" display="G10E100CTFW"/>
    <hyperlink ref="B268" r:id="rId_hyperlink_534" tooltip="G10E100CTFW Datasheet" display="G10E100CTFW Datasheet"/>
    <hyperlink ref="A269" r:id="rId_hyperlink_535" tooltip="G10E100CTW" display="G10E100CTW"/>
    <hyperlink ref="B269" r:id="rId_hyperlink_536" tooltip="G10E100CTW Datasheet" display="G10E100CTW Datasheet"/>
    <hyperlink ref="A270" r:id="rId_hyperlink_537" tooltip="G10E100DW" display="G10E100DW"/>
    <hyperlink ref="B270" r:id="rId_hyperlink_538" tooltip="G10E100DW Datasheet" display="G10E100DW Datasheet"/>
    <hyperlink ref="A271" r:id="rId_hyperlink_539" tooltip="G10E120CTSW" display="G10E120CTSW"/>
    <hyperlink ref="B271" r:id="rId_hyperlink_540" tooltip="G10E120CTSW Datasheet" display="G10E120CTSW Datasheet"/>
    <hyperlink ref="A272" r:id="rId_hyperlink_541" tooltip="G10E120CTW" display="G10E120CTW"/>
    <hyperlink ref="B272" r:id="rId_hyperlink_542" tooltip="G10E120CTW Datasheet" display="G10E120CTW Datasheet"/>
    <hyperlink ref="A273" r:id="rId_hyperlink_543" tooltip="G10E120DW" display="G10E120DW"/>
    <hyperlink ref="B273" r:id="rId_hyperlink_544" tooltip="G10E120DW Datasheet" display="G10E120DW Datasheet"/>
    <hyperlink ref="A274" r:id="rId_hyperlink_545" tooltip="G10H150CTW" display="G10H150CTW"/>
    <hyperlink ref="B274" r:id="rId_hyperlink_546" tooltip="G10H150CTW Datasheet" display="G10H150CTW Datasheet"/>
    <hyperlink ref="A275" r:id="rId_hyperlink_547" tooltip="G15H150D5" display="G15H150D5"/>
    <hyperlink ref="B275" r:id="rId_hyperlink_548" tooltip="G15H150D5 Datasheet" display="G15H150D5 Datasheet"/>
    <hyperlink ref="A276" r:id="rId_hyperlink_549" tooltip="G20100CTFW" display="G20100CTFW"/>
    <hyperlink ref="B276" r:id="rId_hyperlink_550" tooltip="G20100CTFW Datasheet" display="G20100CTFW Datasheet"/>
    <hyperlink ref="A277" r:id="rId_hyperlink_551" tooltip="G20100CTW" display="G20100CTW"/>
    <hyperlink ref="B277" r:id="rId_hyperlink_552" tooltip="G20100CTW Datasheet" display="G20100CTW Datasheet"/>
    <hyperlink ref="A278" r:id="rId_hyperlink_553" tooltip="G20120CTW" display="G20120CTW"/>
    <hyperlink ref="B278" r:id="rId_hyperlink_554" tooltip="G20120CTW Datasheet" display="G20120CTW Datasheet"/>
    <hyperlink ref="A279" r:id="rId_hyperlink_555" tooltip="G2045CTFW" display="G2045CTFW"/>
    <hyperlink ref="B279" r:id="rId_hyperlink_556" tooltip="G2045CTFW Datasheet" display="G2045CTFW Datasheet"/>
    <hyperlink ref="A280" r:id="rId_hyperlink_557" tooltip="G2045CTW" display="G2045CTW"/>
    <hyperlink ref="B280" r:id="rId_hyperlink_558" tooltip="G2045CTW Datasheet" display="G2045CTW Datasheet"/>
    <hyperlink ref="A281" r:id="rId_hyperlink_559" tooltip="G2060CTFW" display="G2060CTFW"/>
    <hyperlink ref="B281" r:id="rId_hyperlink_560" tooltip="G2060CTFW Datasheet" display="G2060CTFW Datasheet"/>
    <hyperlink ref="A282" r:id="rId_hyperlink_561" tooltip="G2060CTW" display="G2060CTW"/>
    <hyperlink ref="B282" r:id="rId_hyperlink_562" tooltip="G2060CTW Datasheet" display="G2060CTW Datasheet"/>
    <hyperlink ref="A283" r:id="rId_hyperlink_563" tooltip="G20C100CTFW" display="G20C100CTFW"/>
    <hyperlink ref="B283" r:id="rId_hyperlink_564" tooltip="G20C100CTFW Datasheet" display="G20C100CTFW Datasheet"/>
    <hyperlink ref="A284" r:id="rId_hyperlink_565" tooltip="G20C100CTW" display="G20C100CTW"/>
    <hyperlink ref="B284" r:id="rId_hyperlink_566" tooltip="G20C100CTW Datasheet" display="G20C100CTW Datasheet"/>
    <hyperlink ref="A285" r:id="rId_hyperlink_567" tooltip="G20C100CVW" display="G20C100CVW"/>
    <hyperlink ref="B285" r:id="rId_hyperlink_568" tooltip="G20C100CVW Datasheet" display="G20C100CVW Datasheet"/>
    <hyperlink ref="A286" r:id="rId_hyperlink_569" tooltip="G20C120CTFW" display="G20C120CTFW"/>
    <hyperlink ref="B286" r:id="rId_hyperlink_570" tooltip="G20C120CTFW Datasheet" display="G20C120CTFW Datasheet"/>
    <hyperlink ref="A287" r:id="rId_hyperlink_571" tooltip="G20C120CTW" display="G20C120CTW"/>
    <hyperlink ref="B287" r:id="rId_hyperlink_572" tooltip="G20C120CTW Datasheet" display="G20C120CTW Datasheet"/>
    <hyperlink ref="A288" r:id="rId_hyperlink_573" tooltip="G20E100CTFW" display="G20E100CTFW"/>
    <hyperlink ref="B288" r:id="rId_hyperlink_574" tooltip="G20E100CTFW Datasheet" display="G20E100CTFW Datasheet"/>
    <hyperlink ref="A289" r:id="rId_hyperlink_575" tooltip="G20E100CTSW" display="G20E100CTSW"/>
    <hyperlink ref="B289" r:id="rId_hyperlink_576" tooltip="G20E100CTSW Datasheet" display="G20E100CTSW Datasheet"/>
    <hyperlink ref="A290" r:id="rId_hyperlink_577" tooltip="G20E100CTW" display="G20E100CTW"/>
    <hyperlink ref="B290" r:id="rId_hyperlink_578" tooltip="G20E100CTW Datasheet" display="G20E100CTW Datasheet"/>
    <hyperlink ref="A291" r:id="rId_hyperlink_579" tooltip="G20E100DW" display="G20E100DW"/>
    <hyperlink ref="B291" r:id="rId_hyperlink_580" tooltip="G20E100DW Datasheet" display="G20E100DW Datasheet"/>
    <hyperlink ref="A292" r:id="rId_hyperlink_581" tooltip="G20E120CTFW" display="G20E120CTFW"/>
    <hyperlink ref="B292" r:id="rId_hyperlink_582" tooltip="G20E120CTFW Datasheet" display="G20E120CTFW Datasheet"/>
    <hyperlink ref="A293" r:id="rId_hyperlink_583" tooltip="G20E120CTSW" display="G20E120CTSW"/>
    <hyperlink ref="B293" r:id="rId_hyperlink_584" tooltip="G20E120CTSW Datasheet" display="G20E120CTSW Datasheet"/>
    <hyperlink ref="A294" r:id="rId_hyperlink_585" tooltip="G20E120CTW" display="G20E120CTW"/>
    <hyperlink ref="B294" r:id="rId_hyperlink_586" tooltip="G20E120CTW Datasheet" display="G20E120CTW Datasheet"/>
    <hyperlink ref="A295" r:id="rId_hyperlink_587" tooltip="G20E120DW" display="G20E120DW"/>
    <hyperlink ref="B295" r:id="rId_hyperlink_588" tooltip="G20E120DW Datasheet" display="G20E120DW Datasheet"/>
    <hyperlink ref="A296" r:id="rId_hyperlink_589" tooltip="G20H100CTFW" display="G20H100CTFW"/>
    <hyperlink ref="B296" r:id="rId_hyperlink_590" tooltip="G20H100CTFW Datasheet" display="G20H100CTFW Datasheet"/>
    <hyperlink ref="A297" r:id="rId_hyperlink_591" tooltip="G20H100CTW" display="G20H100CTW"/>
    <hyperlink ref="B297" r:id="rId_hyperlink_592" tooltip="G20H100CTW Datasheet" display="G20H100CTW Datasheet"/>
    <hyperlink ref="A298" r:id="rId_hyperlink_593" tooltip="G20H120CTFW" display="G20H120CTFW"/>
    <hyperlink ref="B298" r:id="rId_hyperlink_594" tooltip="G20H120CTFW Datasheet" display="G20H120CTFW Datasheet"/>
    <hyperlink ref="A299" r:id="rId_hyperlink_595" tooltip="G20H120CTW" display="G20H120CTW"/>
    <hyperlink ref="B299" r:id="rId_hyperlink_596" tooltip="G20H120CTW Datasheet" display="G20H120CTW Datasheet"/>
    <hyperlink ref="A300" r:id="rId_hyperlink_597" tooltip="G20S63CDW" display="G20S63CDW"/>
    <hyperlink ref="B300" r:id="rId_hyperlink_598" tooltip="G20S63CDW Datasheet" display="G20S63CDW Datasheet"/>
    <hyperlink ref="A301" r:id="rId_hyperlink_599" tooltip="G20U100CTFW" display="G20U100CTFW"/>
    <hyperlink ref="B301" r:id="rId_hyperlink_600" tooltip="G20U100CTFW Datasheet" display="G20U100CTFW Datasheet"/>
    <hyperlink ref="A302" r:id="rId_hyperlink_601" tooltip="G30100CTFW" display="G30100CTFW"/>
    <hyperlink ref="B302" r:id="rId_hyperlink_602" tooltip="G30100CTFW Datasheet" display="G30100CTFW Datasheet"/>
    <hyperlink ref="A303" r:id="rId_hyperlink_603" tooltip="G30100CTW" display="G30100CTW"/>
    <hyperlink ref="B303" r:id="rId_hyperlink_604" tooltip="G30100CTW Datasheet" display="G30100CTW Datasheet"/>
    <hyperlink ref="A304" r:id="rId_hyperlink_605" tooltip="G30120CTFW" display="G30120CTFW"/>
    <hyperlink ref="B304" r:id="rId_hyperlink_606" tooltip="G30120CTFW Datasheet" display="G30120CTFW Datasheet"/>
    <hyperlink ref="A305" r:id="rId_hyperlink_607" tooltip="G30120CTW" display="G30120CTW"/>
    <hyperlink ref="B305" r:id="rId_hyperlink_608" tooltip="G30120CTW Datasheet" display="G30120CTW Datasheet"/>
    <hyperlink ref="A306" r:id="rId_hyperlink_609" tooltip="G3045CTFW" display="G3045CTFW"/>
    <hyperlink ref="B306" r:id="rId_hyperlink_610" tooltip="G3045CTFW Datasheet" display="G3045CTFW Datasheet"/>
    <hyperlink ref="A307" r:id="rId_hyperlink_611" tooltip="G3045CTW" display="G3045CTW"/>
    <hyperlink ref="B307" r:id="rId_hyperlink_612" tooltip="G3045CTW Datasheet" display="G3045CTW Datasheet"/>
    <hyperlink ref="A308" r:id="rId_hyperlink_613" tooltip="G3060CTFW" display="G3060CTFW"/>
    <hyperlink ref="B308" r:id="rId_hyperlink_614" tooltip="G3060CTFW Datasheet" display="G3060CTFW Datasheet"/>
    <hyperlink ref="A309" r:id="rId_hyperlink_615" tooltip="G3060CTW" display="G3060CTW"/>
    <hyperlink ref="B309" r:id="rId_hyperlink_616" tooltip="G3060CTW Datasheet" display="G3060CTW Datasheet"/>
    <hyperlink ref="A310" r:id="rId_hyperlink_617" tooltip="G30C100CTFW" display="G30C100CTFW"/>
    <hyperlink ref="B310" r:id="rId_hyperlink_618" tooltip="G30C100CTFW Datasheet" display="G30C100CTFW Datasheet"/>
    <hyperlink ref="A311" r:id="rId_hyperlink_619" tooltip="G30C100CTW" display="G30C100CTW"/>
    <hyperlink ref="B311" r:id="rId_hyperlink_620" tooltip="G30C100CTW Datasheet" display="G30C100CTW Datasheet"/>
    <hyperlink ref="A312" r:id="rId_hyperlink_621" tooltip="G30C120CTFW" display="G30C120CTFW"/>
    <hyperlink ref="B312" r:id="rId_hyperlink_622" tooltip="G30C120CTFW Datasheet" display="G30C120CTFW Datasheet"/>
    <hyperlink ref="A313" r:id="rId_hyperlink_623" tooltip="G30C120CTW" display="G30C120CTW"/>
    <hyperlink ref="B313" r:id="rId_hyperlink_624" tooltip="G30C120CTW Datasheet" display="G30C120CTW Datasheet"/>
    <hyperlink ref="A314" r:id="rId_hyperlink_625" tooltip="G30E100CTFW" display="G30E100CTFW"/>
    <hyperlink ref="B314" r:id="rId_hyperlink_626" tooltip="G30E100CTFW Datasheet" display="G30E100CTFW Datasheet"/>
    <hyperlink ref="A315" r:id="rId_hyperlink_627" tooltip="G30E100CTSW" display="G30E100CTSW"/>
    <hyperlink ref="B315" r:id="rId_hyperlink_628" tooltip="G30E100CTSW Datasheet" display="G30E100CTSW Datasheet"/>
    <hyperlink ref="A316" r:id="rId_hyperlink_629" tooltip="G30E100CTW" display="G30E100CTW"/>
    <hyperlink ref="B316" r:id="rId_hyperlink_630" tooltip="G30E100CTW Datasheet" display="G30E100CTW Datasheet"/>
    <hyperlink ref="A317" r:id="rId_hyperlink_631" tooltip="G30E100DW" display="G30E100DW"/>
    <hyperlink ref="B317" r:id="rId_hyperlink_632" tooltip="G30E100DW Datasheet" display="G30E100DW Datasheet"/>
    <hyperlink ref="A318" r:id="rId_hyperlink_633" tooltip="G30E120CTFW" display="G30E120CTFW"/>
    <hyperlink ref="B318" r:id="rId_hyperlink_634" tooltip="G30E120CTFW Datasheet" display="G30E120CTFW Datasheet"/>
    <hyperlink ref="A319" r:id="rId_hyperlink_635" tooltip="G30E120CTSW" display="G30E120CTSW"/>
    <hyperlink ref="B319" r:id="rId_hyperlink_636" tooltip="G30E120CTSW Datasheet" display="G30E120CTSW Datasheet"/>
    <hyperlink ref="A320" r:id="rId_hyperlink_637" tooltip="G30E120CTW" display="G30E120CTW"/>
    <hyperlink ref="B320" r:id="rId_hyperlink_638" tooltip="G30E120CTW Datasheet" display="G30E120CTW Datasheet"/>
    <hyperlink ref="A321" r:id="rId_hyperlink_639" tooltip="G30H100CTFW" display="G30H100CTFW"/>
    <hyperlink ref="B321" r:id="rId_hyperlink_640" tooltip="G30H100CTFW Datasheet" display="G30H100CTFW Datasheet"/>
    <hyperlink ref="A322" r:id="rId_hyperlink_641" tooltip="G30H100CTW" display="G30H100CTW"/>
    <hyperlink ref="B322" r:id="rId_hyperlink_642" tooltip="G30H100CTW Datasheet" display="G30H100CTW Datasheet"/>
    <hyperlink ref="A323" r:id="rId_hyperlink_643" tooltip="G30H120CTFW" display="G30H120CTFW"/>
    <hyperlink ref="B323" r:id="rId_hyperlink_644" tooltip="G30H120CTFW Datasheet" display="G30H120CTFW Datasheet"/>
    <hyperlink ref="A324" r:id="rId_hyperlink_645" tooltip="G30H120CTW" display="G30H120CTW"/>
    <hyperlink ref="B324" r:id="rId_hyperlink_646" tooltip="G30H120CTW Datasheet" display="G30H120CTW Datasheet"/>
    <hyperlink ref="A325" r:id="rId_hyperlink_647" tooltip="G40100CTFW" display="G40100CTFW"/>
    <hyperlink ref="B325" r:id="rId_hyperlink_648" tooltip="G40100CTFW Datasheet" display="G40100CTFW Datasheet"/>
    <hyperlink ref="A326" r:id="rId_hyperlink_649" tooltip="G40100CTW" display="G40100CTW"/>
    <hyperlink ref="B326" r:id="rId_hyperlink_650" tooltip="G40100CTW Datasheet" display="G40100CTW Datasheet"/>
    <hyperlink ref="A327" r:id="rId_hyperlink_651" tooltip="G40C100CTFW" display="G40C100CTFW"/>
    <hyperlink ref="B327" r:id="rId_hyperlink_652" tooltip="G40C100CTFW Datasheet" display="G40C100CTFW Datasheet"/>
    <hyperlink ref="A328" r:id="rId_hyperlink_653" tooltip="G40C100CTW" display="G40C100CTW"/>
    <hyperlink ref="B328" r:id="rId_hyperlink_654" tooltip="G40C100CTW Datasheet" display="G40C100CTW Datasheet"/>
    <hyperlink ref="A329" r:id="rId_hyperlink_655" tooltip="G40C120CTFW" display="G40C120CTFW"/>
    <hyperlink ref="B329" r:id="rId_hyperlink_656" tooltip="G40C120CTFW Datasheet" display="G40C120CTFW Datasheet"/>
    <hyperlink ref="A330" r:id="rId_hyperlink_657" tooltip="G40C120CTW" display="G40C120CTW"/>
    <hyperlink ref="B330" r:id="rId_hyperlink_658" tooltip="G40C120CTW Datasheet" display="G40C120CTW Datasheet"/>
    <hyperlink ref="A331" r:id="rId_hyperlink_659" tooltip="G40E100CF5" display="G40E100CF5"/>
    <hyperlink ref="B331" r:id="rId_hyperlink_660" tooltip="G40E100CF5 Datasheet" display="G40E100CF5 Datasheet"/>
    <hyperlink ref="A332" r:id="rId_hyperlink_661" tooltip="G40E100CTFW" display="G40E100CTFW"/>
    <hyperlink ref="B332" r:id="rId_hyperlink_662" tooltip="G40E100CTFW Datasheet" display="G40E100CTFW Datasheet"/>
    <hyperlink ref="A333" r:id="rId_hyperlink_663" tooltip="G40E100CTSW" display="G40E100CTSW"/>
    <hyperlink ref="B333" r:id="rId_hyperlink_664" tooltip="G40E100CTSW Datasheet" display="G40E100CTSW Datasheet"/>
    <hyperlink ref="A334" r:id="rId_hyperlink_665" tooltip="G40E100CTW" display="G40E100CTW"/>
    <hyperlink ref="B334" r:id="rId_hyperlink_666" tooltip="G40E100CTW Datasheet" display="G40E100CTW Datasheet"/>
    <hyperlink ref="A335" r:id="rId_hyperlink_667" tooltip="G40E120CTFW" display="G40E120CTFW"/>
    <hyperlink ref="B335" r:id="rId_hyperlink_668" tooltip="G40E120CTFW Datasheet" display="G40E120CTFW Datasheet"/>
    <hyperlink ref="A336" r:id="rId_hyperlink_669" tooltip="G40E120CTSW" display="G40E120CTSW"/>
    <hyperlink ref="B336" r:id="rId_hyperlink_670" tooltip="G40E120CTSW Datasheet" display="G40E120CTSW Datasheet"/>
    <hyperlink ref="A337" r:id="rId_hyperlink_671" tooltip="G40E120CTW" display="G40E120CTW"/>
    <hyperlink ref="B337" r:id="rId_hyperlink_672" tooltip="G40E120CTW Datasheet" display="G40E120CTW Datasheet"/>
    <hyperlink ref="A338" r:id="rId_hyperlink_673" tooltip="G40H100CTFW" display="G40H100CTFW"/>
    <hyperlink ref="B338" r:id="rId_hyperlink_674" tooltip="G40H100CTFW Datasheet" display="G40H100CTFW Datasheet"/>
    <hyperlink ref="A339" r:id="rId_hyperlink_675" tooltip="G40H100CTW" display="G40H100CTW"/>
    <hyperlink ref="B339" r:id="rId_hyperlink_676" tooltip="G40H100CTW Datasheet" display="G40H100CTW Datasheet"/>
    <hyperlink ref="A340" r:id="rId_hyperlink_677" tooltip="G545B" display="G545B"/>
    <hyperlink ref="B340" r:id="rId_hyperlink_678" tooltip="G545B Datasheet" display="G545B Datasheet"/>
    <hyperlink ref="A341" r:id="rId_hyperlink_679" tooltip="G545C" display="G545C"/>
    <hyperlink ref="B341" r:id="rId_hyperlink_680" tooltip="G545C Datasheet" display="G545C Datasheet"/>
    <hyperlink ref="A342" r:id="rId_hyperlink_681" tooltip="G5E100B" display="G5E100B"/>
    <hyperlink ref="B342" r:id="rId_hyperlink_682" tooltip="G5E100B Datasheet" display="G5E100B Datasheet"/>
    <hyperlink ref="A343" r:id="rId_hyperlink_683" tooltip="G5E100DW" display="G5E100DW"/>
    <hyperlink ref="B343" r:id="rId_hyperlink_684" tooltip="G5E100DW Datasheet" display="G5E100DW Datasheet"/>
    <hyperlink ref="A344" r:id="rId_hyperlink_685" tooltip="MBR0580S1" display="MBR0580S1"/>
    <hyperlink ref="B344" r:id="rId_hyperlink_686" tooltip="MBR0580S1 Datasheet" display="MBR0580S1 Datasheet"/>
    <hyperlink ref="A345" r:id="rId_hyperlink_687" tooltip="MBR10100C" display="MBR10100C"/>
    <hyperlink ref="B345" r:id="rId_hyperlink_688" tooltip="MBR10100C Datasheet" display="MBR10100C Datasheet"/>
    <hyperlink ref="A346" r:id="rId_hyperlink_689" tooltip="MBR10100CT(LS)" display="MBR10100CT(LS)"/>
    <hyperlink ref="B346" r:id="rId_hyperlink_690" tooltip="MBR10100CT(LS) Datasheet" display="MBR10100CT(LS) Datasheet"/>
    <hyperlink ref="A347" r:id="rId_hyperlink_691" tooltip="MBR10150C" display="MBR10150C"/>
    <hyperlink ref="B347" r:id="rId_hyperlink_692" tooltip="MBR10150C Datasheet" display="MBR10150C Datasheet"/>
    <hyperlink ref="A348" r:id="rId_hyperlink_693" tooltip="MBR10150CT(LS)" display="MBR10150CT(LS)"/>
    <hyperlink ref="B348" r:id="rId_hyperlink_694" tooltip="MBR10150CT(LS) Datasheet" display="MBR10150CT(LS) Datasheet"/>
    <hyperlink ref="A349" r:id="rId_hyperlink_695" tooltip="MBR10150CTW" display="MBR10150CTW"/>
    <hyperlink ref="B349" r:id="rId_hyperlink_696" tooltip="MBR10150CTW Datasheet" display="MBR10150CTW Datasheet"/>
    <hyperlink ref="A350" r:id="rId_hyperlink_697" tooltip="MBR10200C" display="MBR10200C"/>
    <hyperlink ref="B350" r:id="rId_hyperlink_698" tooltip="MBR10200C Datasheet" display="MBR10200C Datasheet"/>
    <hyperlink ref="A351" r:id="rId_hyperlink_699" tooltip="MBR10200CT(LS)" display="MBR10200CT(LS)"/>
    <hyperlink ref="B351" r:id="rId_hyperlink_700" tooltip="MBR10200CT(LS) Datasheet" display="MBR10200CT(LS) Datasheet"/>
    <hyperlink ref="A352" r:id="rId_hyperlink_701" tooltip="MBR10200CTW" display="MBR10200CTW"/>
    <hyperlink ref="B352" r:id="rId_hyperlink_702" tooltip="MBR10200CTW Datasheet" display="MBR10200CTW Datasheet"/>
    <hyperlink ref="A353" r:id="rId_hyperlink_703" tooltip="MBR1035" display="MBR1035"/>
    <hyperlink ref="B353" r:id="rId_hyperlink_704" tooltip="MBR1035 Datasheet" display="MBR1035 Datasheet"/>
    <hyperlink ref="A354" r:id="rId_hyperlink_705" tooltip="MBR1040" display="MBR1040"/>
    <hyperlink ref="B354" r:id="rId_hyperlink_706" tooltip="MBR1040 Datasheet" display="MBR1040 Datasheet"/>
    <hyperlink ref="A355" r:id="rId_hyperlink_707" tooltip="MBR1045" display="MBR1045"/>
    <hyperlink ref="B355" r:id="rId_hyperlink_708" tooltip="MBR1045 Datasheet" display="MBR1045 Datasheet"/>
    <hyperlink ref="A356" r:id="rId_hyperlink_709" tooltip="MBR1045CT" display="MBR1045CT"/>
    <hyperlink ref="B356" r:id="rId_hyperlink_710" tooltip="MBR1045CT Datasheet" display="MBR1045CT Datasheet"/>
    <hyperlink ref="A357" r:id="rId_hyperlink_711" tooltip="MBR1045CT(LS)" display="MBR1045CT(LS)"/>
    <hyperlink ref="B357" r:id="rId_hyperlink_712" tooltip="MBR1045CT(LS) Datasheet" display="MBR1045CT(LS) Datasheet"/>
    <hyperlink ref="A358" r:id="rId_hyperlink_713" tooltip="MBR1050" display="MBR1050"/>
    <hyperlink ref="B358" r:id="rId_hyperlink_714" tooltip="MBR1050 Datasheet" display="MBR1050 Datasheet"/>
    <hyperlink ref="A359" r:id="rId_hyperlink_715" tooltip="MBR1060" display="MBR1060"/>
    <hyperlink ref="B359" r:id="rId_hyperlink_716" tooltip="MBR1060 Datasheet" display="MBR1060 Datasheet"/>
    <hyperlink ref="A360" r:id="rId_hyperlink_717" tooltip="MBR1530CT" display="MBR1530CT"/>
    <hyperlink ref="B360" r:id="rId_hyperlink_718" tooltip="MBR1530CT Datasheet" display="MBR1530CT Datasheet"/>
    <hyperlink ref="A361" r:id="rId_hyperlink_719" tooltip="MBR1535CT" display="MBR1535CT"/>
    <hyperlink ref="A362" r:id="rId_hyperlink_720" tooltip="MBR1540CT" display="MBR1540CT"/>
    <hyperlink ref="A363" r:id="rId_hyperlink_721" tooltip="MBR1550CT" display="MBR1550CT"/>
    <hyperlink ref="B363" r:id="rId_hyperlink_722" tooltip="MBR1550CT Datasheet" display="MBR1550CT Datasheet"/>
    <hyperlink ref="A364" r:id="rId_hyperlink_723" tooltip="MBR1560CT" display="MBR1560CT"/>
    <hyperlink ref="B364" r:id="rId_hyperlink_724" tooltip="MBR1560CT Datasheet" display="MBR1560CT Datasheet"/>
    <hyperlink ref="A365" r:id="rId_hyperlink_725" tooltip="MBR180S1" display="MBR180S1"/>
    <hyperlink ref="B365" r:id="rId_hyperlink_726" tooltip="MBR180S1 Datasheet" display="MBR180S1 Datasheet"/>
    <hyperlink ref="A366" r:id="rId_hyperlink_727" tooltip="MBR20100C" display="MBR20100C"/>
    <hyperlink ref="B366" r:id="rId_hyperlink_728" tooltip="MBR20100C Datasheet" display="MBR20100C Datasheet"/>
    <hyperlink ref="A367" r:id="rId_hyperlink_729" tooltip="MBR20100CT(LS)" display="MBR20100CT(LS)"/>
    <hyperlink ref="B367" r:id="rId_hyperlink_730" tooltip="MBR20100CT(LS) Datasheet" display="MBR20100CT(LS) Datasheet"/>
    <hyperlink ref="A368" r:id="rId_hyperlink_731" tooltip="MBR20100CTW" display="MBR20100CTW"/>
    <hyperlink ref="B368" r:id="rId_hyperlink_732" tooltip="MBR20100CTW Datasheet" display="MBR20100CTW Datasheet"/>
    <hyperlink ref="A369" r:id="rId_hyperlink_733" tooltip="MBR20150CT(LS)" display="MBR20150CT(LS)"/>
    <hyperlink ref="B369" r:id="rId_hyperlink_734" tooltip="MBR20150CT(LS) Datasheet" display="MBR20150CT(LS) Datasheet"/>
    <hyperlink ref="A370" r:id="rId_hyperlink_735" tooltip="MBR20150CTW" display="MBR20150CTW"/>
    <hyperlink ref="B370" r:id="rId_hyperlink_736" tooltip="MBR20150CTW Datasheet" display="MBR20150CTW Datasheet"/>
    <hyperlink ref="A371" r:id="rId_hyperlink_737" tooltip="MBR20150SC" display="MBR20150SC"/>
    <hyperlink ref="B371" r:id="rId_hyperlink_738" tooltip="MBR20150SC Datasheet" display="MBR20150SC Datasheet"/>
    <hyperlink ref="A372" r:id="rId_hyperlink_739" tooltip="MBR20200C" display="MBR20200C"/>
    <hyperlink ref="B372" r:id="rId_hyperlink_740" tooltip="MBR20200C Datasheet" display="MBR20200C Datasheet"/>
    <hyperlink ref="A373" r:id="rId_hyperlink_741" tooltip="MBR20200CT(LS)" display="MBR20200CT(LS)"/>
    <hyperlink ref="B373" r:id="rId_hyperlink_742" tooltip="MBR20200CT(LS) Datasheet" display="MBR20200CT(LS) Datasheet"/>
    <hyperlink ref="A374" r:id="rId_hyperlink_743" tooltip="MBR20200CTW" display="MBR20200CTW"/>
    <hyperlink ref="B374" r:id="rId_hyperlink_744" tooltip="MBR20200CTW Datasheet" display="MBR20200CTW Datasheet"/>
    <hyperlink ref="A375" r:id="rId_hyperlink_745" tooltip="MBR2040CT" display="MBR2040CT"/>
    <hyperlink ref="A376" r:id="rId_hyperlink_746" tooltip="MBR2045C" display="MBR2045C"/>
    <hyperlink ref="B376" r:id="rId_hyperlink_747" tooltip="MBR2045C Datasheet" display="MBR2045C Datasheet"/>
    <hyperlink ref="A377" r:id="rId_hyperlink_748" tooltip="MBR2045CTW" display="MBR2045CTW"/>
    <hyperlink ref="B377" r:id="rId_hyperlink_749" tooltip="MBR2045CTW Datasheet" display="MBR2045CTW Datasheet"/>
    <hyperlink ref="A378" r:id="rId_hyperlink_750" tooltip="MBR2060C" display="MBR2060C"/>
    <hyperlink ref="B378" r:id="rId_hyperlink_751" tooltip="MBR2060C Datasheet" display="MBR2060C Datasheet"/>
    <hyperlink ref="A379" r:id="rId_hyperlink_752" tooltip="MBR20H100CT" display="MBR20H100CT"/>
    <hyperlink ref="B379" r:id="rId_hyperlink_753" tooltip="MBR20H100CT Datasheet" display="MBR20H100CT Datasheet"/>
    <hyperlink ref="A380" r:id="rId_hyperlink_754" tooltip="MBR230S1F" display="MBR230S1F"/>
    <hyperlink ref="B380" r:id="rId_hyperlink_755" tooltip="MBR230S1F Datasheet" display="MBR230S1F Datasheet"/>
    <hyperlink ref="A381" r:id="rId_hyperlink_756" tooltip="MBR30100C" display="MBR30100C"/>
    <hyperlink ref="B381" r:id="rId_hyperlink_757" tooltip="MBR30100C Datasheet" display="MBR30100C Datasheet"/>
    <hyperlink ref="A382" r:id="rId_hyperlink_758" tooltip="MBR30100CT(LS)" display="MBR30100CT(LS)"/>
    <hyperlink ref="B382" r:id="rId_hyperlink_759" tooltip="MBR30100CT(LS) Datasheet" display="MBR30100CT(LS) Datasheet"/>
    <hyperlink ref="A383" r:id="rId_hyperlink_760" tooltip="MBR30150CTW" display="MBR30150CTW"/>
    <hyperlink ref="B383" r:id="rId_hyperlink_761" tooltip="MBR30150CTW Datasheet" display="MBR30150CTW Datasheet"/>
    <hyperlink ref="A384" r:id="rId_hyperlink_762" tooltip="MBR3045CTW" display="MBR3045CTW"/>
    <hyperlink ref="B384" r:id="rId_hyperlink_763" tooltip="MBR3045CTW Datasheet" display="MBR3045CTW Datasheet"/>
    <hyperlink ref="A385" r:id="rId_hyperlink_764" tooltip="MBR30H100CT" display="MBR30H100CT"/>
    <hyperlink ref="B385" r:id="rId_hyperlink_765" tooltip="MBR30H100CT Datasheet" display="MBR30H100CT Datasheet"/>
    <hyperlink ref="A386" r:id="rId_hyperlink_766" tooltip="MBR5H150" display="MBR5H150"/>
    <hyperlink ref="B386" r:id="rId_hyperlink_767" tooltip="MBR5H150 Datasheet" display="MBR5H150 Datasheet"/>
    <hyperlink ref="A387" r:id="rId_hyperlink_768" tooltip="MBR6035PT" display="MBR6035PT"/>
    <hyperlink ref="B387" r:id="rId_hyperlink_769" tooltip="MBR6035PT Datasheet" display="MBR6035PT Datasheet"/>
    <hyperlink ref="A388" r:id="rId_hyperlink_770" tooltip="MBR6045PT" display="MBR6045PT"/>
    <hyperlink ref="B388" r:id="rId_hyperlink_771" tooltip="MBR6045PT Datasheet" display="MBR6045PT Datasheet"/>
    <hyperlink ref="A389" r:id="rId_hyperlink_772" tooltip="MBRB10100CT" display="MBRB10100CT"/>
    <hyperlink ref="B389" r:id="rId_hyperlink_773" tooltip="MBRB10100CT Datasheet" display="MBRB10100CT Datasheet"/>
    <hyperlink ref="A390" r:id="rId_hyperlink_774" tooltip="MBRB10150CT" display="MBRB10150CT"/>
    <hyperlink ref="B390" r:id="rId_hyperlink_775" tooltip="MBRB10150CT Datasheet" display="MBRB10150CT Datasheet"/>
    <hyperlink ref="A391" r:id="rId_hyperlink_776" tooltip="MBRB10200CT" display="MBRB10200CT"/>
    <hyperlink ref="B391" r:id="rId_hyperlink_777" tooltip="MBRB10200CT Datasheet" display="MBRB10200CT Datasheet"/>
    <hyperlink ref="A392" r:id="rId_hyperlink_778" tooltip="MBRB1545CT" display="MBRB1545CT"/>
    <hyperlink ref="A393" r:id="rId_hyperlink_779" tooltip="MBRB20100CT" display="MBRB20100CT"/>
    <hyperlink ref="B393" r:id="rId_hyperlink_780" tooltip="MBRB20100CT Datasheet" display="MBRB20100CT Datasheet"/>
    <hyperlink ref="A394" r:id="rId_hyperlink_781" tooltip="MBRB20150CT" display="MBRB20150CT"/>
    <hyperlink ref="B394" r:id="rId_hyperlink_782" tooltip="MBRB20150CT Datasheet" display="MBRB20150CT Datasheet"/>
    <hyperlink ref="A395" r:id="rId_hyperlink_783" tooltip="MBRB20200CT" display="MBRB20200CT"/>
    <hyperlink ref="B395" r:id="rId_hyperlink_784" tooltip="MBRB20200CT Datasheet" display="MBRB20200CT Datasheet"/>
    <hyperlink ref="A396" r:id="rId_hyperlink_785" tooltip="MBRD10100CT" display="MBRD10100CT"/>
    <hyperlink ref="B396" r:id="rId_hyperlink_786" tooltip="MBRD10100CT Datasheet" display="MBRD10100CT Datasheet"/>
    <hyperlink ref="A397" r:id="rId_hyperlink_787" tooltip="MBRD10150CT" display="MBRD10150CT"/>
    <hyperlink ref="B397" r:id="rId_hyperlink_788" tooltip="MBRD10150CT Datasheet" display="MBRD10150CT Datasheet"/>
    <hyperlink ref="A398" r:id="rId_hyperlink_789" tooltip="MBRD10200CT" display="MBRD10200CT"/>
    <hyperlink ref="B398" r:id="rId_hyperlink_790" tooltip="MBRD10200CT Datasheet" display="MBRD10200CT Datasheet"/>
    <hyperlink ref="A399" r:id="rId_hyperlink_791" tooltip="MBRD20100CT" display="MBRD20100CT"/>
    <hyperlink ref="B399" r:id="rId_hyperlink_792" tooltip="MBRD20100CT Datasheet" display="MBRD20100CT Datasheet"/>
    <hyperlink ref="A400" r:id="rId_hyperlink_793" tooltip="MBRD20150CT" display="MBRD20150CT"/>
    <hyperlink ref="B400" r:id="rId_hyperlink_794" tooltip="MBRD20150CT Datasheet" display="MBRD20150CT Datasheet"/>
    <hyperlink ref="A401" r:id="rId_hyperlink_795" tooltip="MBRD20200CT" display="MBRD20200CT"/>
    <hyperlink ref="B401" r:id="rId_hyperlink_796" tooltip="MBRD20200CT Datasheet" display="MBRD20200CT Datasheet"/>
    <hyperlink ref="A402" r:id="rId_hyperlink_797" tooltip="MBRF10100CT(LS)" display="MBRF10100CT(LS)"/>
    <hyperlink ref="B402" r:id="rId_hyperlink_798" tooltip="MBRF10100CT(LS) Datasheet" display="MBRF10100CT(LS) Datasheet"/>
    <hyperlink ref="A403" r:id="rId_hyperlink_799" tooltip="MBRF10100CTW" display="MBRF10100CTW"/>
    <hyperlink ref="B403" r:id="rId_hyperlink_800" tooltip="MBRF10100CTW Datasheet" display="MBRF10100CTW Datasheet"/>
    <hyperlink ref="A404" r:id="rId_hyperlink_801" tooltip="MBRF10150CT(LS)" display="MBRF10150CT(LS)"/>
    <hyperlink ref="B404" r:id="rId_hyperlink_802" tooltip="MBRF10150CT(LS) Datasheet" display="MBRF10150CT(LS) Datasheet"/>
    <hyperlink ref="A405" r:id="rId_hyperlink_803" tooltip="MBRF10200CT(LS)" display="MBRF10200CT(LS)"/>
    <hyperlink ref="B405" r:id="rId_hyperlink_804" tooltip="MBRF10200CT(LS) Datasheet" display="MBRF10200CT(LS) Datasheet"/>
    <hyperlink ref="A406" r:id="rId_hyperlink_805" tooltip="MBRF10200W" display="MBRF10200W"/>
    <hyperlink ref="B406" r:id="rId_hyperlink_806" tooltip="MBRF10200W Datasheet" display="MBRF10200W Datasheet"/>
    <hyperlink ref="A407" r:id="rId_hyperlink_807" tooltip="MBRF1045CT(LS)" display="MBRF1045CT(LS)"/>
    <hyperlink ref="B407" r:id="rId_hyperlink_808" tooltip="MBRF1045CT(LS) Datasheet" display="MBRF1045CT(LS) Datasheet"/>
    <hyperlink ref="A408" r:id="rId_hyperlink_809" tooltip="MBRF20100CT(LS)" display="MBRF20100CT(LS)"/>
    <hyperlink ref="B408" r:id="rId_hyperlink_810" tooltip="MBRF20100CT(LS) Datasheet" display="MBRF20100CT(LS) Datasheet"/>
    <hyperlink ref="A409" r:id="rId_hyperlink_811" tooltip="MBRF20100CTW" display="MBRF20100CTW"/>
    <hyperlink ref="B409" r:id="rId_hyperlink_812" tooltip="MBRF20100CTW Datasheet" display="MBRF20100CTW Datasheet"/>
    <hyperlink ref="A410" r:id="rId_hyperlink_813" tooltip="MBRF20150CT(LS)" display="MBRF20150CT(LS)"/>
    <hyperlink ref="B410" r:id="rId_hyperlink_814" tooltip="MBRF20150CT(LS) Datasheet" display="MBRF20150CT(LS) Datasheet"/>
    <hyperlink ref="A411" r:id="rId_hyperlink_815" tooltip="MBRF20150CTW" display="MBRF20150CTW"/>
    <hyperlink ref="B411" r:id="rId_hyperlink_816" tooltip="MBRF20150CTW Datasheet" display="MBRF20150CTW Datasheet"/>
    <hyperlink ref="A412" r:id="rId_hyperlink_817" tooltip="MBRF20200CT(LS)" display="MBRF20200CT(LS)"/>
    <hyperlink ref="B412" r:id="rId_hyperlink_818" tooltip="MBRF20200CT(LS) Datasheet" display="MBRF20200CT(LS) Datasheet"/>
    <hyperlink ref="A413" r:id="rId_hyperlink_819" tooltip="MBRF30100CT(LS)" display="MBRF30100CT(LS)"/>
    <hyperlink ref="B413" r:id="rId_hyperlink_820" tooltip="MBRF30100CT(LS) Datasheet" display="MBRF30100CT(LS) Datasheet"/>
    <hyperlink ref="A414" r:id="rId_hyperlink_821" tooltip="MBRF30150CTW" display="MBRF30150CTW"/>
    <hyperlink ref="B414" r:id="rId_hyperlink_822" tooltip="MBRF30150CTW Datasheet" display="MBRF30150CTW Datasheet"/>
    <hyperlink ref="A415" r:id="rId_hyperlink_823" tooltip="PD3S120L" display="PD3S120L"/>
    <hyperlink ref="B415" r:id="rId_hyperlink_824" tooltip="PD3S120L Datasheet" display="PD3S120L Datasheet"/>
    <hyperlink ref="A416" r:id="rId_hyperlink_825" tooltip="PD3S120LQ" display="PD3S120LQ"/>
    <hyperlink ref="B416" r:id="rId_hyperlink_826" tooltip="PD3S120LQ Datasheet" display="PD3S120LQ Datasheet"/>
    <hyperlink ref="A417" r:id="rId_hyperlink_827" tooltip="PD3S130H" display="PD3S130H"/>
    <hyperlink ref="B417" r:id="rId_hyperlink_828" tooltip="PD3S130H Datasheet" display="PD3S130H Datasheet"/>
    <hyperlink ref="A418" r:id="rId_hyperlink_829" tooltip="PD3S130HQ" display="PD3S130HQ"/>
    <hyperlink ref="B418" r:id="rId_hyperlink_830" tooltip="PD3S130HQ Datasheet" display="PD3S130HQ Datasheet"/>
    <hyperlink ref="A419" r:id="rId_hyperlink_831" tooltip="PD3S130L" display="PD3S130L"/>
    <hyperlink ref="B419" r:id="rId_hyperlink_832" tooltip="PD3S130L Datasheet" display="PD3S130L Datasheet"/>
    <hyperlink ref="A420" r:id="rId_hyperlink_833" tooltip="PD3S130LQ" display="PD3S130LQ"/>
    <hyperlink ref="B420" r:id="rId_hyperlink_834" tooltip="PD3S130LQ Datasheet" display="PD3S130LQ Datasheet"/>
    <hyperlink ref="A421" r:id="rId_hyperlink_835" tooltip="PD3S140" display="PD3S140"/>
    <hyperlink ref="B421" r:id="rId_hyperlink_836" tooltip="PD3S140 Datasheet" display="PD3S140 Datasheet"/>
    <hyperlink ref="A422" r:id="rId_hyperlink_837" tooltip="PD3S140Q" display="PD3S140Q"/>
    <hyperlink ref="B422" r:id="rId_hyperlink_838" tooltip="PD3S140Q Datasheet" display="PD3S140Q Datasheet"/>
    <hyperlink ref="A423" r:id="rId_hyperlink_839" tooltip="PD3S160" display="PD3S160"/>
    <hyperlink ref="B423" r:id="rId_hyperlink_840" tooltip="PD3S160 Datasheet" display="PD3S160 Datasheet"/>
    <hyperlink ref="A424" r:id="rId_hyperlink_841" tooltip="PD3S160Q" display="PD3S160Q"/>
    <hyperlink ref="B424" r:id="rId_hyperlink_842" tooltip="PD3S160Q Datasheet" display="PD3S160Q Datasheet"/>
    <hyperlink ref="A425" r:id="rId_hyperlink_843" tooltip="PD3S220L" display="PD3S220L"/>
    <hyperlink ref="B425" r:id="rId_hyperlink_844" tooltip="PD3S220L Datasheet" display="PD3S220L Datasheet"/>
    <hyperlink ref="A426" r:id="rId_hyperlink_845" tooltip="PD3S220LQ" display="PD3S220LQ"/>
    <hyperlink ref="B426" r:id="rId_hyperlink_846" tooltip="PD3S220LQ Datasheet" display="PD3S220LQ Datasheet"/>
    <hyperlink ref="A427" r:id="rId_hyperlink_847" tooltip="PD3S230H" display="PD3S230H"/>
    <hyperlink ref="B427" r:id="rId_hyperlink_848" tooltip="PD3S230H Datasheet" display="PD3S230H Datasheet"/>
    <hyperlink ref="A428" r:id="rId_hyperlink_849" tooltip="PD3S230HQ" display="PD3S230HQ"/>
    <hyperlink ref="B428" r:id="rId_hyperlink_850" tooltip="PD3S230HQ Datasheet" display="PD3S230HQ Datasheet"/>
    <hyperlink ref="A429" r:id="rId_hyperlink_851" tooltip="PD3S230L" display="PD3S230L"/>
    <hyperlink ref="B429" r:id="rId_hyperlink_852" tooltip="PD3S230L Datasheet" display="PD3S230L Datasheet"/>
    <hyperlink ref="A430" r:id="rId_hyperlink_853" tooltip="PD3S230LQ" display="PD3S230LQ"/>
    <hyperlink ref="B430" r:id="rId_hyperlink_854" tooltip="PD3S230LQ Datasheet" display="PD3S230LQ Datasheet"/>
    <hyperlink ref="A431" r:id="rId_hyperlink_855" tooltip="PDS1040" display="PDS1040"/>
    <hyperlink ref="B431" r:id="rId_hyperlink_856" tooltip="PDS1040 Datasheet" display="PDS1040 Datasheet"/>
    <hyperlink ref="A432" r:id="rId_hyperlink_857" tooltip="PDS1040CTL" display="PDS1040CTL"/>
    <hyperlink ref="B432" r:id="rId_hyperlink_858" tooltip="PDS1040CTL Datasheet" display="PDS1040CTL Datasheet"/>
    <hyperlink ref="A433" r:id="rId_hyperlink_859" tooltip="PDS1040L" display="PDS1040L"/>
    <hyperlink ref="B433" r:id="rId_hyperlink_860" tooltip="PDS1040L Datasheet" display="PDS1040L Datasheet"/>
    <hyperlink ref="A434" r:id="rId_hyperlink_861" tooltip="PDS1040Q" display="PDS1040Q"/>
    <hyperlink ref="B434" r:id="rId_hyperlink_862" tooltip="PDS1040Q Datasheet" display="PDS1040Q Datasheet"/>
    <hyperlink ref="A435" r:id="rId_hyperlink_863" tooltip="PDS1045" display="PDS1045"/>
    <hyperlink ref="B435" r:id="rId_hyperlink_864" tooltip="PDS1045 Datasheet" display="PDS1045 Datasheet"/>
    <hyperlink ref="A436" r:id="rId_hyperlink_865" tooltip="PDS1045Q" display="PDS1045Q"/>
    <hyperlink ref="B436" r:id="rId_hyperlink_866" tooltip="PDS1045Q Datasheet" display="PDS1045Q Datasheet"/>
    <hyperlink ref="A437" r:id="rId_hyperlink_867" tooltip="PDS1240CTL" display="PDS1240CTL"/>
    <hyperlink ref="B437" r:id="rId_hyperlink_868" tooltip="PDS1240CTL Datasheet" display="PDS1240CTL Datasheet"/>
    <hyperlink ref="A438" r:id="rId_hyperlink_869" tooltip="PDS3100" display="PDS3100"/>
    <hyperlink ref="B438" r:id="rId_hyperlink_870" tooltip="PDS3100 Datasheet" display="PDS3100 Datasheet"/>
    <hyperlink ref="A439" r:id="rId_hyperlink_871" tooltip="PDS3100Q" display="PDS3100Q"/>
    <hyperlink ref="B439" r:id="rId_hyperlink_872" tooltip="PDS3100Q Datasheet" display="PDS3100Q Datasheet"/>
    <hyperlink ref="A440" r:id="rId_hyperlink_873" tooltip="PDS3200" display="PDS3200"/>
    <hyperlink ref="B440" r:id="rId_hyperlink_874" tooltip="PDS3200 Datasheet" display="PDS3200 Datasheet"/>
    <hyperlink ref="A441" r:id="rId_hyperlink_875" tooltip="PDS3200Q" display="PDS3200Q"/>
    <hyperlink ref="B441" r:id="rId_hyperlink_876" tooltip="PDS3200Q Datasheet" display="PDS3200Q Datasheet"/>
    <hyperlink ref="A442" r:id="rId_hyperlink_877" tooltip="PDS340" display="PDS340"/>
    <hyperlink ref="B442" r:id="rId_hyperlink_878" tooltip="PDS340 Datasheet" display="PDS340 Datasheet"/>
    <hyperlink ref="A443" r:id="rId_hyperlink_879" tooltip="PDS340Q" display="PDS340Q"/>
    <hyperlink ref="B443" r:id="rId_hyperlink_880" tooltip="PDS340Q Datasheet" display="PDS340Q Datasheet"/>
    <hyperlink ref="A444" r:id="rId_hyperlink_881" tooltip="PDS360" display="PDS360"/>
    <hyperlink ref="B444" r:id="rId_hyperlink_882" tooltip="PDS360 Datasheet" display="PDS360 Datasheet"/>
    <hyperlink ref="A445" r:id="rId_hyperlink_883" tooltip="PDS360Q" display="PDS360Q"/>
    <hyperlink ref="B445" r:id="rId_hyperlink_884" tooltip="PDS360Q Datasheet" display="PDS360Q Datasheet"/>
    <hyperlink ref="A446" r:id="rId_hyperlink_885" tooltip="PDS4150" display="PDS4150"/>
    <hyperlink ref="B446" r:id="rId_hyperlink_886" tooltip="PDS4150 Datasheet" display="PDS4150 Datasheet"/>
    <hyperlink ref="A447" r:id="rId_hyperlink_887" tooltip="PDS4150Q" display="PDS4150Q"/>
    <hyperlink ref="B447" r:id="rId_hyperlink_888" tooltip="PDS4150Q Datasheet" display="PDS4150Q Datasheet"/>
    <hyperlink ref="A448" r:id="rId_hyperlink_889" tooltip="PDS4200H" display="PDS4200H"/>
    <hyperlink ref="B448" r:id="rId_hyperlink_890" tooltip="PDS4200H Datasheet" display="PDS4200H Datasheet"/>
    <hyperlink ref="A449" r:id="rId_hyperlink_891" tooltip="PDS4200HQ" display="PDS4200HQ"/>
    <hyperlink ref="B449" r:id="rId_hyperlink_892" tooltip="PDS4200HQ Datasheet" display="PDS4200HQ Datasheet"/>
    <hyperlink ref="A450" r:id="rId_hyperlink_893" tooltip="PDS5100" display="PDS5100"/>
    <hyperlink ref="B450" r:id="rId_hyperlink_894" tooltip="PDS5100 Datasheet" display="PDS5100 Datasheet"/>
    <hyperlink ref="A451" r:id="rId_hyperlink_895" tooltip="PDS5100H" display="PDS5100H"/>
    <hyperlink ref="B451" r:id="rId_hyperlink_896" tooltip="PDS5100H Datasheet" display="PDS5100H Datasheet"/>
    <hyperlink ref="A452" r:id="rId_hyperlink_897" tooltip="PDS5100HQ-13" display="PDS5100HQ-13"/>
    <hyperlink ref="B452" r:id="rId_hyperlink_898" tooltip="PDS5100HQ-13 Datasheet" display="PDS5100HQ-13 Datasheet"/>
    <hyperlink ref="A453" r:id="rId_hyperlink_899" tooltip="PDS5100Q" display="PDS5100Q"/>
    <hyperlink ref="B453" r:id="rId_hyperlink_900" tooltip="PDS5100Q Datasheet" display="PDS5100Q Datasheet"/>
    <hyperlink ref="A454" r:id="rId_hyperlink_901" tooltip="PDS540" display="PDS540"/>
    <hyperlink ref="B454" r:id="rId_hyperlink_902" tooltip="PDS540 Datasheet" display="PDS540 Datasheet"/>
    <hyperlink ref="A455" r:id="rId_hyperlink_903" tooltip="PDS540Q" display="PDS540Q"/>
    <hyperlink ref="B455" r:id="rId_hyperlink_904" tooltip="PDS540Q Datasheet" display="PDS540Q Datasheet"/>
    <hyperlink ref="A456" r:id="rId_hyperlink_905" tooltip="PDS560" display="PDS560"/>
    <hyperlink ref="B456" r:id="rId_hyperlink_906" tooltip="PDS560 Datasheet" display="PDS560 Datasheet"/>
    <hyperlink ref="A457" r:id="rId_hyperlink_907" tooltip="PDS560Q" display="PDS560Q"/>
    <hyperlink ref="B457" r:id="rId_hyperlink_908" tooltip="PDS560Q Datasheet" display="PDS560Q Datasheet"/>
    <hyperlink ref="A458" r:id="rId_hyperlink_909" tooltip="PDS760" display="PDS760"/>
    <hyperlink ref="B458" r:id="rId_hyperlink_910" tooltip="PDS760 Datasheet" display="PDS760 Datasheet"/>
    <hyperlink ref="A459" r:id="rId_hyperlink_911" tooltip="PDS760Q" display="PDS760Q"/>
    <hyperlink ref="B459" r:id="rId_hyperlink_912" tooltip="PDS760Q Datasheet" display="PDS760Q Datasheet"/>
    <hyperlink ref="A460" r:id="rId_hyperlink_913" tooltip="PDS835L" display="PDS835L"/>
    <hyperlink ref="B460" r:id="rId_hyperlink_914" tooltip="PDS835L Datasheet" display="PDS835L Datasheet"/>
    <hyperlink ref="A461" r:id="rId_hyperlink_915" tooltip="SB120" display="SB120"/>
    <hyperlink ref="B461" r:id="rId_hyperlink_916" tooltip="SB120 Datasheet" display="SB120 Datasheet"/>
    <hyperlink ref="A462" r:id="rId_hyperlink_917" tooltip="SB130" display="SB130"/>
    <hyperlink ref="B462" r:id="rId_hyperlink_918" tooltip="SB130 Datasheet" display="SB130 Datasheet"/>
    <hyperlink ref="A463" r:id="rId_hyperlink_919" tooltip="SB140" display="SB140"/>
    <hyperlink ref="B463" r:id="rId_hyperlink_920" tooltip="SB140 Datasheet" display="SB140 Datasheet"/>
    <hyperlink ref="A464" r:id="rId_hyperlink_921" tooltip="SB150" display="SB150"/>
    <hyperlink ref="B464" r:id="rId_hyperlink_922" tooltip="SB150 Datasheet" display="SB150 Datasheet"/>
    <hyperlink ref="A465" r:id="rId_hyperlink_923" tooltip="SB160" display="SB160"/>
    <hyperlink ref="B465" r:id="rId_hyperlink_924" tooltip="SB160 Datasheet" display="SB160 Datasheet"/>
    <hyperlink ref="A466" r:id="rId_hyperlink_925" tooltip="SB170" display="SB170"/>
    <hyperlink ref="B466" r:id="rId_hyperlink_926" tooltip="SB170 Datasheet" display="SB170 Datasheet"/>
    <hyperlink ref="A467" r:id="rId_hyperlink_927" tooltip="SB180" display="SB180"/>
    <hyperlink ref="B467" r:id="rId_hyperlink_928" tooltip="SB180 Datasheet" display="SB180 Datasheet"/>
    <hyperlink ref="A468" r:id="rId_hyperlink_929" tooltip="SB190" display="SB190"/>
    <hyperlink ref="B468" r:id="rId_hyperlink_930" tooltip="SB190 Datasheet" display="SB190 Datasheet"/>
    <hyperlink ref="A469" r:id="rId_hyperlink_931" tooltip="SB2100" display="SB2100"/>
    <hyperlink ref="B469" r:id="rId_hyperlink_932" tooltip="SB2100 Datasheet" display="SB2100 Datasheet"/>
    <hyperlink ref="A470" r:id="rId_hyperlink_933" tooltip="SB3100" display="SB3100"/>
    <hyperlink ref="B470" r:id="rId_hyperlink_934" tooltip="SB3100 Datasheet" display="SB3100 Datasheet"/>
    <hyperlink ref="A471" r:id="rId_hyperlink_935" tooltip="SB3100(LS)" display="SB3100(LS)"/>
    <hyperlink ref="B471" r:id="rId_hyperlink_936" tooltip="SB3100(LS) Datasheet" display="SB3100(LS) Datasheet"/>
    <hyperlink ref="A472" r:id="rId_hyperlink_937" tooltip="SB3150" display="SB3150"/>
    <hyperlink ref="B472" r:id="rId_hyperlink_938" tooltip="SB3150 Datasheet" display="SB3150 Datasheet"/>
    <hyperlink ref="A473" r:id="rId_hyperlink_939" tooltip="SB320" display="SB320"/>
    <hyperlink ref="B473" r:id="rId_hyperlink_940" tooltip="SB320 Datasheet" display="SB320 Datasheet"/>
    <hyperlink ref="A474" r:id="rId_hyperlink_941" tooltip="SB330" display="SB330"/>
    <hyperlink ref="B474" r:id="rId_hyperlink_942" tooltip="SB330 Datasheet" display="SB330 Datasheet"/>
    <hyperlink ref="A475" r:id="rId_hyperlink_943" tooltip="SB340" display="SB340"/>
    <hyperlink ref="B475" r:id="rId_hyperlink_944" tooltip="SB340 Datasheet" display="SB340 Datasheet"/>
    <hyperlink ref="A476" r:id="rId_hyperlink_945" tooltip="SB350" display="SB350"/>
    <hyperlink ref="B476" r:id="rId_hyperlink_946" tooltip="SB350 Datasheet" display="SB350 Datasheet"/>
    <hyperlink ref="A477" r:id="rId_hyperlink_947" tooltip="SB360" display="SB360"/>
    <hyperlink ref="B477" r:id="rId_hyperlink_948" tooltip="SB360 Datasheet" display="SB360 Datasheet"/>
    <hyperlink ref="A478" r:id="rId_hyperlink_949" tooltip="SB370" display="SB370"/>
    <hyperlink ref="B478" r:id="rId_hyperlink_950" tooltip="SB370 Datasheet" display="SB370 Datasheet"/>
    <hyperlink ref="A479" r:id="rId_hyperlink_951" tooltip="SB380" display="SB380"/>
    <hyperlink ref="B479" r:id="rId_hyperlink_952" tooltip="SB380 Datasheet" display="SB380 Datasheet"/>
    <hyperlink ref="A480" r:id="rId_hyperlink_953" tooltip="SB390" display="SB390"/>
    <hyperlink ref="B480" r:id="rId_hyperlink_954" tooltip="SB390 Datasheet" display="SB390 Datasheet"/>
    <hyperlink ref="A481" r:id="rId_hyperlink_955" tooltip="SB5100" display="SB5100"/>
    <hyperlink ref="B481" r:id="rId_hyperlink_956" tooltip="SB5100 Datasheet" display="SB5100 Datasheet"/>
    <hyperlink ref="A482" r:id="rId_hyperlink_957" tooltip="SB5100(LS)" display="SB5100(LS)"/>
    <hyperlink ref="B482" r:id="rId_hyperlink_958" tooltip="SB5100(LS) Datasheet" display="SB5100(LS) Datasheet"/>
    <hyperlink ref="A483" r:id="rId_hyperlink_959" tooltip="SB5150(LS)" display="SB5150(LS)"/>
    <hyperlink ref="B483" r:id="rId_hyperlink_960" tooltip="SB5150_LS Datasheet" display="SB5150_LS Datasheet"/>
    <hyperlink ref="A484" r:id="rId_hyperlink_961" tooltip="SB520" display="SB520"/>
    <hyperlink ref="B484" r:id="rId_hyperlink_962" tooltip="SB520 Datasheet" display="SB520 Datasheet"/>
    <hyperlink ref="A485" r:id="rId_hyperlink_963" tooltip="SB530" display="SB530"/>
    <hyperlink ref="B485" r:id="rId_hyperlink_964" tooltip="SB530 Datasheet" display="SB530 Datasheet"/>
    <hyperlink ref="A486" r:id="rId_hyperlink_965" tooltip="SB540" display="SB540"/>
    <hyperlink ref="B486" r:id="rId_hyperlink_966" tooltip="SB540 Datasheet" display="SB540 Datasheet"/>
    <hyperlink ref="A487" r:id="rId_hyperlink_967" tooltip="SB550" display="SB550"/>
    <hyperlink ref="B487" r:id="rId_hyperlink_968" tooltip="SB550 Datasheet" display="SB550 Datasheet"/>
    <hyperlink ref="A488" r:id="rId_hyperlink_969" tooltip="SB560" display="SB560"/>
    <hyperlink ref="B488" r:id="rId_hyperlink_970" tooltip="SB560 Datasheet" display="SB560 Datasheet"/>
    <hyperlink ref="A489" r:id="rId_hyperlink_971" tooltip="SB560L" display="SB560L"/>
    <hyperlink ref="B489" r:id="rId_hyperlink_972" tooltip="SB560L Datasheet" display="SB560L Datasheet"/>
    <hyperlink ref="A490" r:id="rId_hyperlink_973" tooltip="SB570" display="SB570"/>
    <hyperlink ref="B490" r:id="rId_hyperlink_974" tooltip="SB570 Datasheet" display="SB570 Datasheet"/>
    <hyperlink ref="A491" r:id="rId_hyperlink_975" tooltip="SB580" display="SB580"/>
    <hyperlink ref="B491" r:id="rId_hyperlink_976" tooltip="SB580 Datasheet" display="SB580 Datasheet"/>
    <hyperlink ref="A492" r:id="rId_hyperlink_977" tooltip="SB590" display="SB590"/>
    <hyperlink ref="B492" r:id="rId_hyperlink_978" tooltip="SB590 Datasheet" display="SB590 Datasheet"/>
    <hyperlink ref="A493" r:id="rId_hyperlink_979" tooltip="SBL1040CTW" display="SBL1040CTW"/>
    <hyperlink ref="B493" r:id="rId_hyperlink_980" tooltip="SBL1040CTW-SBL1045CTW Datasheet" display="SBL1040CTW-SBL1045CTW Datasheet"/>
    <hyperlink ref="A494" r:id="rId_hyperlink_981" tooltip="SBL1045CTW" display="SBL1045CTW"/>
    <hyperlink ref="B494" r:id="rId_hyperlink_982" tooltip="SBL1040CTW-SBL1045CTW Datasheet" display="SBL1040CTW-SBL1045CTW Datasheet"/>
    <hyperlink ref="A495" r:id="rId_hyperlink_983" tooltip="SBL1630PT" display="SBL1630PT"/>
    <hyperlink ref="B495" r:id="rId_hyperlink_984" tooltip="SBL1630PT Datasheet" display="SBL1630PT Datasheet"/>
    <hyperlink ref="A496" r:id="rId_hyperlink_985" tooltip="SBL1635PT" display="SBL1635PT"/>
    <hyperlink ref="B496" r:id="rId_hyperlink_986" tooltip="SBL1635PT Datasheet" display="SBL1635PT Datasheet"/>
    <hyperlink ref="A497" r:id="rId_hyperlink_987" tooltip="SBL1645PT" display="SBL1645PT"/>
    <hyperlink ref="B497" r:id="rId_hyperlink_988" tooltip="SBL1645PT Datasheet" display="SBL1645PT Datasheet"/>
    <hyperlink ref="A498" r:id="rId_hyperlink_989" tooltip="SBL1660PT" display="SBL1660PT"/>
    <hyperlink ref="B498" r:id="rId_hyperlink_990" tooltip="SBL1660PT Datasheet" display="SBL1660PT Datasheet"/>
    <hyperlink ref="A499" r:id="rId_hyperlink_991" tooltip="SBL2035CT" display="SBL2035CT"/>
    <hyperlink ref="B499" r:id="rId_hyperlink_992" tooltip="SBL2035CT Datasheet" display="SBL2035CT Datasheet"/>
    <hyperlink ref="A500" r:id="rId_hyperlink_993" tooltip="SBL2040CT" display="SBL2040CT"/>
    <hyperlink ref="B500" r:id="rId_hyperlink_994" tooltip="SBL2040CT Datasheet" display="SBL2040CT Datasheet"/>
    <hyperlink ref="A501" r:id="rId_hyperlink_995" tooltip="SBL2045CT" display="SBL2045CT"/>
    <hyperlink ref="B501" r:id="rId_hyperlink_996" tooltip="SBL2045CT Datasheet" display="SBL2045CT Datasheet"/>
    <hyperlink ref="A502" r:id="rId_hyperlink_997" tooltip="SBL2045CTW" display="SBL2045CTW"/>
    <hyperlink ref="B502" r:id="rId_hyperlink_998" tooltip="SBL2045CTW Datasheet" display="SBL2045CTW Datasheet"/>
    <hyperlink ref="A503" r:id="rId_hyperlink_999" tooltip="SBL2050CT" display="SBL2050CT"/>
    <hyperlink ref="B503" r:id="rId_hyperlink_1000" tooltip="SBL2050CT Datasheet" display="SBL2050CT Datasheet"/>
    <hyperlink ref="A504" r:id="rId_hyperlink_1001" tooltip="SBL3045PTW" display="SBL3045PTW"/>
    <hyperlink ref="B504" r:id="rId_hyperlink_1002" tooltip="SBL3045PTW Datasheet" display="SBL3045PTW Datasheet"/>
    <hyperlink ref="A505" r:id="rId_hyperlink_1003" tooltip="SBL3060PTW" display="SBL3060PTW"/>
    <hyperlink ref="B505" r:id="rId_hyperlink_1004" tooltip="SBL3060PTW Datasheet" display="SBL3060PTW Datasheet"/>
    <hyperlink ref="A506" r:id="rId_hyperlink_1005" tooltip="SBL30L30CT" display="SBL30L30CT"/>
    <hyperlink ref="B506" r:id="rId_hyperlink_1006" tooltip="SBL30L30CT Datasheet" display="SBL30L30CT Datasheet"/>
    <hyperlink ref="A507" r:id="rId_hyperlink_1007" tooltip="SBL4045PTW" display="SBL4045PTW"/>
    <hyperlink ref="B507" r:id="rId_hyperlink_1008" tooltip="SBL4045PTW Datasheet" display="SBL4045PTW Datasheet"/>
    <hyperlink ref="A508" r:id="rId_hyperlink_1009" tooltip="SBL4060PTW" display="SBL4060PTW"/>
    <hyperlink ref="B508" r:id="rId_hyperlink_1010" tooltip="SBL4060PTW Datasheet" display="SBL4060PTW Datasheet"/>
    <hyperlink ref="A509" r:id="rId_hyperlink_1011" tooltip="SBL535" display="SBL535"/>
    <hyperlink ref="B509" r:id="rId_hyperlink_1012" tooltip="SBL535 Datasheet" display="SBL535 Datasheet"/>
    <hyperlink ref="A510" r:id="rId_hyperlink_1013" tooltip="SBL540" display="SBL540"/>
    <hyperlink ref="B510" r:id="rId_hyperlink_1014" tooltip="SBL540 Datasheet" display="SBL540 Datasheet"/>
    <hyperlink ref="A511" r:id="rId_hyperlink_1015" tooltip="SBL545" display="SBL545"/>
    <hyperlink ref="B511" r:id="rId_hyperlink_1016" tooltip="SBL545 Datasheet" display="SBL545 Datasheet"/>
    <hyperlink ref="A512" r:id="rId_hyperlink_1017" tooltip="SBL550" display="SBL550"/>
    <hyperlink ref="B512" r:id="rId_hyperlink_1018" tooltip="SBL550 Datasheet" display="SBL550 Datasheet"/>
    <hyperlink ref="A513" r:id="rId_hyperlink_1019" tooltip="SBL560" display="SBL560"/>
    <hyperlink ref="B513" r:id="rId_hyperlink_1020" tooltip="SBL560 Datasheet" display="SBL560 Datasheet"/>
    <hyperlink ref="A514" r:id="rId_hyperlink_1021" tooltip="SBL6030PT" display="SBL6030PT"/>
    <hyperlink ref="B514" r:id="rId_hyperlink_1022" tooltip="SBL6030PT Datasheet" display="SBL6030PT Datasheet"/>
    <hyperlink ref="A515" r:id="rId_hyperlink_1023" tooltip="SBL6040PTW" display="SBL6040PTW"/>
    <hyperlink ref="B515" r:id="rId_hyperlink_1024" tooltip="SBL6040PTW Datasheet" display="SBL6040PTW Datasheet"/>
    <hyperlink ref="A516" r:id="rId_hyperlink_1025" tooltip="SBL6050PT" display="SBL6050PT"/>
    <hyperlink ref="B516" r:id="rId_hyperlink_1026" tooltip="SBL6050PT Datasheet" display="SBL6050PT Datasheet"/>
    <hyperlink ref="A517" r:id="rId_hyperlink_1027" tooltip="SBL6060PT" display="SBL6060PT"/>
    <hyperlink ref="B517" r:id="rId_hyperlink_1028" tooltip="SBL6060PT Datasheet" display="SBL6060PT Datasheet"/>
    <hyperlink ref="A518" r:id="rId_hyperlink_1029" tooltip="SBL6060PTW" display="SBL6060PTW"/>
    <hyperlink ref="B518" r:id="rId_hyperlink_1030" tooltip="SBL6060PTW Datasheet" display="SBL6060PTW Datasheet"/>
    <hyperlink ref="A519" r:id="rId_hyperlink_1031" tooltip="SDM05A30CP3" display="SDM05A30CP3"/>
    <hyperlink ref="B519" r:id="rId_hyperlink_1032" tooltip="SDM05A30CP3 Datasheet" display="SDM05A30CP3 Datasheet"/>
    <hyperlink ref="A520" r:id="rId_hyperlink_1033" tooltip="SDM05U20CSP" display="SDM05U20CSP"/>
    <hyperlink ref="B520" r:id="rId_hyperlink_1034" tooltip="SDM05U20CSP Datasheet" display="SDM05U20CSP Datasheet"/>
    <hyperlink ref="A521" r:id="rId_hyperlink_1035" tooltip="SDM05U20S3" display="SDM05U20S3"/>
    <hyperlink ref="B521" r:id="rId_hyperlink_1036" tooltip="SDM05U20S3 Datasheet" display="SDM05U20S3 Datasheet"/>
    <hyperlink ref="A522" r:id="rId_hyperlink_1037" tooltip="SDM05U40CSP" display="SDM05U40CSP"/>
    <hyperlink ref="B522" r:id="rId_hyperlink_1038" tooltip="SDM05U40CSP Datasheet" display="SDM05U40CSP Datasheet"/>
    <hyperlink ref="A523" r:id="rId_hyperlink_1039" tooltip="SDM05U40CSPQ" display="SDM05U40CSPQ"/>
    <hyperlink ref="B523" r:id="rId_hyperlink_1040" tooltip="SDM05U40CSPQ Datasheet" display="SDM05U40CSPQ Datasheet"/>
    <hyperlink ref="A524" r:id="rId_hyperlink_1041" tooltip="SDM100K30L" display="SDM100K30L"/>
    <hyperlink ref="B524" r:id="rId_hyperlink_1042" tooltip="SDM100K30L Datasheet" display="SDM100K30L Datasheet"/>
    <hyperlink ref="A525" r:id="rId_hyperlink_1043" tooltip="SDM1100LP" display="SDM1100LP"/>
    <hyperlink ref="B525" r:id="rId_hyperlink_1044" tooltip="SDM1100LP Datasheet" display="SDM1100LP Datasheet"/>
    <hyperlink ref="A526" r:id="rId_hyperlink_1045" tooltip="SDM1100S1F" display="SDM1100S1F"/>
    <hyperlink ref="B526" r:id="rId_hyperlink_1046" tooltip="SDM1100S1F Datasheet" display="SDM1100S1F Datasheet"/>
    <hyperlink ref="A527" r:id="rId_hyperlink_1047" tooltip="SDM160S1F" display="SDM160S1F"/>
    <hyperlink ref="B527" r:id="rId_hyperlink_1048" tooltip="SDM160S1F Datasheet" display="SDM160S1F Datasheet"/>
    <hyperlink ref="A528" r:id="rId_hyperlink_1049" tooltip="SDM1A40CP3" display="SDM1A40CP3"/>
    <hyperlink ref="B528" r:id="rId_hyperlink_1050" tooltip="SDM1A40CP3 Datasheet" display="SDM1A40CP3 Datasheet"/>
    <hyperlink ref="A529" r:id="rId_hyperlink_1051" tooltip="SDM1A40CSP" display="SDM1A40CSP"/>
    <hyperlink ref="B529" r:id="rId_hyperlink_1052" tooltip="SDM1A40CSP Datasheet" display="SDM1A40CSP Datasheet"/>
    <hyperlink ref="A530" r:id="rId_hyperlink_1053" tooltip="SDM1L20DCP3" display="SDM1L20DCP3"/>
    <hyperlink ref="B530" r:id="rId_hyperlink_1054" tooltip="SDM1L20DCP3 Datasheet" display="SDM1L20DCP3 Datasheet"/>
    <hyperlink ref="A531" r:id="rId_hyperlink_1055" tooltip="SDM1L30CSP" display="SDM1L30CSP"/>
    <hyperlink ref="B531" r:id="rId_hyperlink_1056" tooltip="SDM1L30CSP Datasheet" display="SDM1L30CSP Datasheet"/>
    <hyperlink ref="A532" r:id="rId_hyperlink_1057" tooltip="SDM1M40LP8" display="SDM1M40LP8"/>
    <hyperlink ref="B532" r:id="rId_hyperlink_1058" tooltip="SDM1M40LP8 Datasheet" display="SDM1M40LP8 Datasheet"/>
    <hyperlink ref="A533" r:id="rId_hyperlink_1059" tooltip="SDM1U100S1F" display="SDM1U100S1F"/>
    <hyperlink ref="B533" r:id="rId_hyperlink_1060" tooltip="SDM1U100S1F Datasheet" display="SDM1U100S1F Datasheet"/>
    <hyperlink ref="A534" r:id="rId_hyperlink_1061" tooltip="SDM1U100S1FQ" display="SDM1U100S1FQ"/>
    <hyperlink ref="B534" r:id="rId_hyperlink_1062" tooltip="SDM1U100S1FQ Datasheet" display="SDM1U100S1FQ Datasheet"/>
    <hyperlink ref="A535" r:id="rId_hyperlink_1063" tooltip="SDM1U20CSP" display="SDM1U20CSP"/>
    <hyperlink ref="B535" r:id="rId_hyperlink_1064" tooltip="SDM1U20CSP Datasheet" display="SDM1U20CSP Datasheet"/>
    <hyperlink ref="A536" r:id="rId_hyperlink_1065" tooltip="SDM1U30CP3" display="SDM1U30CP3"/>
    <hyperlink ref="B536" r:id="rId_hyperlink_1066" tooltip="SDM1U30CP3 Datasheet" display="SDM1U30CP3 Datasheet"/>
    <hyperlink ref="A537" r:id="rId_hyperlink_1067" tooltip="SDM1U40CSP" display="SDM1U40CSP"/>
    <hyperlink ref="B537" r:id="rId_hyperlink_1068" tooltip="SDM1U40CSP Datasheet" display="SDM1U40CSP Datasheet"/>
    <hyperlink ref="A538" r:id="rId_hyperlink_1069" tooltip="SDM2100S1F" display="SDM2100S1F"/>
    <hyperlink ref="B538" r:id="rId_hyperlink_1070" tooltip="SDM2100S1F Datasheet" display="SDM2100S1F Datasheet"/>
    <hyperlink ref="A539" r:id="rId_hyperlink_1071" tooltip="SDM2100S1FQ" display="SDM2100S1FQ"/>
    <hyperlink ref="B539" r:id="rId_hyperlink_1072" tooltip="SDM2100S1FQ Datasheet" display="SDM2100S1FQ Datasheet"/>
    <hyperlink ref="A540" r:id="rId_hyperlink_1073" tooltip="SDM2A20CSP" display="SDM2A20CSP"/>
    <hyperlink ref="B540" r:id="rId_hyperlink_1074" tooltip="SDM2A20CSP Datasheet" display="SDM2A20CSP Datasheet"/>
    <hyperlink ref="A541" r:id="rId_hyperlink_1075" tooltip="SDM2A40CSP" display="SDM2A40CSP"/>
    <hyperlink ref="B541" r:id="rId_hyperlink_1076" tooltip="SDM2A40CSP Datasheet" display="SDM2A40CSP Datasheet"/>
    <hyperlink ref="A542" r:id="rId_hyperlink_1077" tooltip="SDM2U20CSP" display="SDM2U20CSP"/>
    <hyperlink ref="B542" r:id="rId_hyperlink_1078" tooltip="SDM2U20CSP Datasheet" display="SDM2U20CSP Datasheet"/>
    <hyperlink ref="A543" r:id="rId_hyperlink_1079" tooltip="SDM2U20SD3" display="SDM2U20SD3"/>
    <hyperlink ref="B543" r:id="rId_hyperlink_1080" tooltip="SDM2U20SD3 Datasheet" display="SDM2U20SD3 Datasheet"/>
    <hyperlink ref="A544" r:id="rId_hyperlink_1081" tooltip="SDM2U30CSP" display="SDM2U30CSP"/>
    <hyperlink ref="B544" r:id="rId_hyperlink_1082" tooltip="SDM2U30CSP Datasheet" display="SDM2U30CSP Datasheet"/>
    <hyperlink ref="A545" r:id="rId_hyperlink_1083" tooltip="SDM2U40CSP" display="SDM2U40CSP"/>
    <hyperlink ref="B545" r:id="rId_hyperlink_1084" tooltip="SDM2U40CSP Datasheet" display="SDM2U40CSP Datasheet"/>
    <hyperlink ref="A546" r:id="rId_hyperlink_1085" tooltip="SDM4A30EP3" display="SDM4A30EP3"/>
    <hyperlink ref="B546" r:id="rId_hyperlink_1086" tooltip="SDM4A30EP3 Datasheet" display="SDM4A30EP3 Datasheet"/>
    <hyperlink ref="A547" r:id="rId_hyperlink_1087" tooltip="SDM4A40EP3" display="SDM4A40EP3"/>
    <hyperlink ref="B547" r:id="rId_hyperlink_1088" tooltip="SDM4A40EP3 Datasheet" display="SDM4A40EP3 Datasheet"/>
    <hyperlink ref="A548" r:id="rId_hyperlink_1089" tooltip="SDM5U45EP3" display="SDM5U45EP3"/>
    <hyperlink ref="B548" r:id="rId_hyperlink_1090" tooltip="SDM5U45EP3 Datasheet" display="SDM5U45EP3 Datasheet"/>
    <hyperlink ref="A549" r:id="rId_hyperlink_1091" tooltip="SDT05U30CP3" display="SDT05U30CP3"/>
    <hyperlink ref="B549" r:id="rId_hyperlink_1092" tooltip="SDT05U30CP3 Datasheet" display="SDT05U30CP3 Datasheet"/>
    <hyperlink ref="A550" r:id="rId_hyperlink_1093" tooltip="SDT05U40CP3" display="SDT05U40CP3"/>
    <hyperlink ref="B550" r:id="rId_hyperlink_1094" tooltip="SDT05U40CP3 Datasheet" display="SDT05U40CP3 Datasheet"/>
    <hyperlink ref="A551" r:id="rId_hyperlink_1095" tooltip="SDT10100CT" display="SDT10100CT"/>
    <hyperlink ref="B551" r:id="rId_hyperlink_1096" tooltip="SDT10100CT-SDT10100CTFP Datasheet" display="SDT10100CT-SDT10100CTFP Datasheet"/>
    <hyperlink ref="A552" r:id="rId_hyperlink_1097" tooltip="SDT10100CTFP" display="SDT10100CTFP"/>
    <hyperlink ref="B552" r:id="rId_hyperlink_1098" tooltip="SDT10100CT-SDT10100CTFP Datasheet" display="SDT10100CT-SDT10100CTFP Datasheet"/>
    <hyperlink ref="A553" r:id="rId_hyperlink_1099" tooltip="SDT10100P5" display="SDT10100P5"/>
    <hyperlink ref="B553" r:id="rId_hyperlink_1100" tooltip="SDT10100P5 Datasheet" display="SDT10100P5 Datasheet"/>
    <hyperlink ref="A554" r:id="rId_hyperlink_1101" tooltip="SDT10150GCT" display="SDT10150GCT"/>
    <hyperlink ref="B554" r:id="rId_hyperlink_1102" tooltip="SDT10150GCT SDT10150GCTSP Datasheet" display="SDT10150GCT SDT10150GCTSP Datasheet"/>
    <hyperlink ref="A555" r:id="rId_hyperlink_1103" tooltip="SDT10150GCTSP" display="SDT10150GCTSP"/>
    <hyperlink ref="B555" r:id="rId_hyperlink_1104" tooltip="SDT10150GCT SDT10150GCTSP Datasheet" display="SDT10150GCT SDT10150GCTSP Datasheet"/>
    <hyperlink ref="A556" r:id="rId_hyperlink_1105" tooltip="SDT10A100CT" display="SDT10A100CT"/>
    <hyperlink ref="B556" r:id="rId_hyperlink_1106" tooltip="SDT10A100CT-SDT10A100CTFP Datasheet" display="SDT10A100CT-SDT10A100CTFP Datasheet"/>
    <hyperlink ref="A557" r:id="rId_hyperlink_1107" tooltip="SDT10A100CTFP" display="SDT10A100CTFP"/>
    <hyperlink ref="B557" r:id="rId_hyperlink_1108" tooltip="SDT10A100CT-SDT10A100CTFP Datasheet" display="SDT10A100CT-SDT10A100CTFP Datasheet"/>
    <hyperlink ref="A558" r:id="rId_hyperlink_1109" tooltip="SDT10A100P5" display="SDT10A100P5"/>
    <hyperlink ref="B558" r:id="rId_hyperlink_1110" tooltip="SDT10A100P5 Datasheet" display="SDT10A100P5 Datasheet"/>
    <hyperlink ref="A559" r:id="rId_hyperlink_1111" tooltip="SDT10A45P5" display="SDT10A45P5"/>
    <hyperlink ref="B559" r:id="rId_hyperlink_1112" tooltip="SDT10A45P5 Datasheet" display="SDT10A45P5 Datasheet"/>
    <hyperlink ref="A560" r:id="rId_hyperlink_1113" tooltip="SDT10A60VCT" display="SDT10A60VCT"/>
    <hyperlink ref="B560" r:id="rId_hyperlink_1114" tooltip="SDT10A60VCT-SDT10A60VCTFP Datasheet" display="SDT10A60VCT-SDT10A60VCTFP Datasheet"/>
    <hyperlink ref="A561" r:id="rId_hyperlink_1115" tooltip="SDT10A60VCTFP" display="SDT10A60VCTFP"/>
    <hyperlink ref="B561" r:id="rId_hyperlink_1116" tooltip="SDT10A60VCT-SDT10A60VCTFP Datasheet" display="SDT10A60VCT-SDT10A60VCTFP Datasheet"/>
    <hyperlink ref="A562" r:id="rId_hyperlink_1117" tooltip="SDT10H50P5" display="SDT10H50P5"/>
    <hyperlink ref="B562" r:id="rId_hyperlink_1118" tooltip="SDT10H50P5 Datasheet" display="SDT10H50P5 Datasheet"/>
    <hyperlink ref="A563" r:id="rId_hyperlink_1119" tooltip="SDT12A120P5" display="SDT12A120P5"/>
    <hyperlink ref="B563" r:id="rId_hyperlink_1120" tooltip="SDT12A120P5 Datasheet" display="SDT12A120P5 Datasheet"/>
    <hyperlink ref="A564" r:id="rId_hyperlink_1121" tooltip="SDT15150VP5" display="SDT15150VP5"/>
    <hyperlink ref="B564" r:id="rId_hyperlink_1122" tooltip="SDT15150VP5 Datasheet" display="SDT15150VP5 Datasheet"/>
    <hyperlink ref="A565" r:id="rId_hyperlink_1123" tooltip="SDT15H100P5" display="SDT15H100P5"/>
    <hyperlink ref="B565" r:id="rId_hyperlink_1124" tooltip="SDT15H100P5 Datasheet" display="SDT15H100P5 Datasheet"/>
    <hyperlink ref="A566" r:id="rId_hyperlink_1125" tooltip="SDT15H50P5" display="SDT15H50P5"/>
    <hyperlink ref="B566" r:id="rId_hyperlink_1126" tooltip="SDT15H50P5 Datasheet" display="SDT15H50P5 Datasheet"/>
    <hyperlink ref="A567" r:id="rId_hyperlink_1127" tooltip="SDT20100CT" display="SDT20100CT"/>
    <hyperlink ref="B567" r:id="rId_hyperlink_1128" tooltip="SDT20100CT-SDT20100CTFP Datasheet" display="SDT20100CT-SDT20100CTFP Datasheet"/>
    <hyperlink ref="A568" r:id="rId_hyperlink_1129" tooltip="SDT20100CTB" display="SDT20100CTB"/>
    <hyperlink ref="B568" r:id="rId_hyperlink_1130" tooltip="SDT20100CTB Datasheet" display="SDT20100CTB Datasheet"/>
    <hyperlink ref="A569" r:id="rId_hyperlink_1131" tooltip="SDT20100CTFP" display="SDT20100CTFP"/>
    <hyperlink ref="B569" r:id="rId_hyperlink_1132" tooltip="SDT20100CT-SDT20100CTFP Datasheet" display="SDT20100CT-SDT20100CTFP Datasheet"/>
    <hyperlink ref="A570" r:id="rId_hyperlink_1133" tooltip="SDT20100GCT" display="SDT20100GCT"/>
    <hyperlink ref="B570" r:id="rId_hyperlink_1134" tooltip="SDT20100GCT SDT20100GCTFP Datasheet" display="SDT20100GCT SDT20100GCTFP Datasheet"/>
    <hyperlink ref="A571" r:id="rId_hyperlink_1135" tooltip="SDT20100GCTFP" display="SDT20100GCTFP"/>
    <hyperlink ref="B571" r:id="rId_hyperlink_1136" tooltip="SDT20100GCT SDT20100GCTFP Datasheet" display="SDT20100GCT SDT20100GCTFP Datasheet"/>
    <hyperlink ref="A572" r:id="rId_hyperlink_1137" tooltip="SDT20120CT" display="SDT20120CT"/>
    <hyperlink ref="B572" r:id="rId_hyperlink_1138" tooltip="SDT20120CT Datasheet" display="SDT20120CT Datasheet"/>
    <hyperlink ref="A573" r:id="rId_hyperlink_1139" tooltip="SDT20120CTFP" display="SDT20120CTFP"/>
    <hyperlink ref="B573" r:id="rId_hyperlink_1140" tooltip="SDT20120CT Datasheet" display="SDT20120CT Datasheet"/>
    <hyperlink ref="A574" r:id="rId_hyperlink_1141" tooltip="SDT20120GCT" display="SDT20120GCT"/>
    <hyperlink ref="B574" r:id="rId_hyperlink_1142" tooltip="SDT20120GCT SDT20120GCTF Datasheet" display="SDT20120GCT SDT20120GCTF Datasheet"/>
    <hyperlink ref="A575" r:id="rId_hyperlink_1143" tooltip="SDT20120GCTFP" display="SDT20120GCTFP"/>
    <hyperlink ref="B575" r:id="rId_hyperlink_1144" tooltip="SDT20120GCT SDT20120GCTF Datasheet" display="SDT20120GCT SDT20120GCTF Datasheet"/>
    <hyperlink ref="A576" r:id="rId_hyperlink_1145" tooltip="SDT20150GCT" display="SDT20150GCT"/>
    <hyperlink ref="B576" r:id="rId_hyperlink_1146" tooltip="SDT20150GCT SDT20150GCTSP Datasheet" display="SDT20150GCT SDT20150GCTSP Datasheet"/>
    <hyperlink ref="A577" r:id="rId_hyperlink_1147" tooltip="SDT20150GCTSP" display="SDT20150GCTSP"/>
    <hyperlink ref="B577" r:id="rId_hyperlink_1148" tooltip="SDT20150GCT SDT20150GCTSP Datasheet" display="SDT20150GCT SDT20150GCTSP Datasheet"/>
    <hyperlink ref="A578" r:id="rId_hyperlink_1149" tooltip="SDT2060VCT" display="SDT2060VCT"/>
    <hyperlink ref="B578" r:id="rId_hyperlink_1150" tooltip="SDT2060VCT_SDT2060VCTFP Datasheet" display="SDT2060VCT_SDT2060VCTFP Datasheet"/>
    <hyperlink ref="A579" r:id="rId_hyperlink_1151" tooltip="SDT2060VCTFP" display="SDT2060VCTFP"/>
    <hyperlink ref="B579" r:id="rId_hyperlink_1152" tooltip="SDT2060VCT_SDT2060VCTFP Datasheet" display="SDT2060VCT_SDT2060VCTFP Datasheet"/>
    <hyperlink ref="A580" r:id="rId_hyperlink_1153" tooltip="SDT20A100CT" display="SDT20A100CT"/>
    <hyperlink ref="B580" r:id="rId_hyperlink_1154" tooltip="SDT20A100CT-SDT20A100CTFP Datasheet" display="SDT20A100CT-SDT20A100CTFP Datasheet"/>
    <hyperlink ref="A581" r:id="rId_hyperlink_1155" tooltip="SDT20A100CTFP" display="SDT20A100CTFP"/>
    <hyperlink ref="B581" r:id="rId_hyperlink_1156" tooltip="SDT20A100CT-SDT20A100CTFP Datasheet" display="SDT20A100CT-SDT20A100CTFP Datasheet"/>
    <hyperlink ref="A582" r:id="rId_hyperlink_1157" tooltip="SDT20A120CT" display="SDT20A120CT"/>
    <hyperlink ref="B582" r:id="rId_hyperlink_1158" tooltip="SDT20A120CT-SDT20A120CTFP Datasheet" display="SDT20A120CT-SDT20A120CTFP Datasheet"/>
    <hyperlink ref="A583" r:id="rId_hyperlink_1159" tooltip="SDT20A120CTFP" display="SDT20A120CTFP"/>
    <hyperlink ref="B583" r:id="rId_hyperlink_1160" tooltip="SDT20A120CT-SDT20A120CTFP Datasheet" display="SDT20A120CT-SDT20A120CTFP Datasheet"/>
    <hyperlink ref="A584" r:id="rId_hyperlink_1161" tooltip="SDT20A60VCT" display="SDT20A60VCT"/>
    <hyperlink ref="B584" r:id="rId_hyperlink_1162" tooltip="SDT20A60VCT-SDT20A60VCTFP Datasheet" display="SDT20A60VCT-SDT20A60VCTFP Datasheet"/>
    <hyperlink ref="A585" r:id="rId_hyperlink_1163" tooltip="SDT20A60VCTFP" display="SDT20A60VCTFP"/>
    <hyperlink ref="B585" r:id="rId_hyperlink_1164" tooltip="SDT20A60VCT-SDT20A60VCTFP Datasheet" display="SDT20A60VCT-SDT20A60VCTFP Datasheet"/>
    <hyperlink ref="A586" r:id="rId_hyperlink_1165" tooltip="SDT20B100CT" display="SDT20B100CT"/>
    <hyperlink ref="B586" r:id="rId_hyperlink_1166" tooltip="SDT20B100CT-SDT20B100CTFP Datasheet" display="SDT20B100CT-SDT20B100CTFP Datasheet"/>
    <hyperlink ref="A587" r:id="rId_hyperlink_1167" tooltip="SDT20B100CTFP" display="SDT20B100CTFP"/>
    <hyperlink ref="B587" r:id="rId_hyperlink_1168" tooltip="SDT20B100CT-SDT20B100CTFP Datasheet" display="SDT20B100CT-SDT20B100CTFP Datasheet"/>
    <hyperlink ref="A588" r:id="rId_hyperlink_1169" tooltip="SDT20B100D1" display="SDT20B100D1"/>
    <hyperlink ref="B588" r:id="rId_hyperlink_1170" tooltip="SDT20B100D1 Datasheet" display="SDT20B100D1 Datasheet"/>
    <hyperlink ref="A589" r:id="rId_hyperlink_1171" tooltip="SDT20B45VCT" display="SDT20B45VCT"/>
    <hyperlink ref="B589" r:id="rId_hyperlink_1172" tooltip="SDT20B45VCT Datasheet" display="SDT20B45VCT Datasheet"/>
    <hyperlink ref="A590" r:id="rId_hyperlink_1173" tooltip="SDT20B60VCT" display="SDT20B60VCT"/>
    <hyperlink ref="B590" r:id="rId_hyperlink_1174" tooltip="SDT20B60VCT Datasheet" display="SDT20B60VCT Datasheet"/>
    <hyperlink ref="A591" r:id="rId_hyperlink_1175" tooltip="SDT20B60VCTFP" display="SDT20B60VCTFP"/>
    <hyperlink ref="B591" r:id="rId_hyperlink_1176" tooltip="SDT20B60VCTFP Datasheet" display="SDT20B60VCTFP Datasheet"/>
    <hyperlink ref="A592" r:id="rId_hyperlink_1177" tooltip="SDT2L40CP3" display="SDT2L40CP3"/>
    <hyperlink ref="B592" r:id="rId_hyperlink_1178" tooltip="SDT2L40CP3 Datasheet" display="SDT2L40CP3 Datasheet"/>
    <hyperlink ref="A593" r:id="rId_hyperlink_1179" tooltip="SDT2U30CP3" display="SDT2U30CP3"/>
    <hyperlink ref="B593" r:id="rId_hyperlink_1180" tooltip="SDT2U30CP3 Datasheet" display="SDT2U30CP3 Datasheet"/>
    <hyperlink ref="A594" r:id="rId_hyperlink_1181" tooltip="SDT2U40CP3" display="SDT2U40CP3"/>
    <hyperlink ref="B594" r:id="rId_hyperlink_1182" tooltip="SDT2U40CP3 Datasheet" display="SDT2U40CP3 Datasheet"/>
    <hyperlink ref="A595" r:id="rId_hyperlink_1183" tooltip="SDT2U60CP3" display="SDT2U60CP3"/>
    <hyperlink ref="B595" r:id="rId_hyperlink_1184" tooltip="SDT2U60CP3 Datasheet" display="SDT2U60CP3 Datasheet"/>
    <hyperlink ref="A596" r:id="rId_hyperlink_1185" tooltip="SDT30100CT" display="SDT30100CT"/>
    <hyperlink ref="B596" r:id="rId_hyperlink_1186" tooltip="SDT30100CT-SDT30100CTFP Datasheet" display="SDT30100CT-SDT30100CTFP Datasheet"/>
    <hyperlink ref="A597" r:id="rId_hyperlink_1187" tooltip="SDT30100CTFP" display="SDT30100CTFP"/>
    <hyperlink ref="B597" r:id="rId_hyperlink_1188" tooltip="SDT30100CT-SDT30100CTFP Datasheet" display="SDT30100CT-SDT30100CTFP Datasheet"/>
    <hyperlink ref="A598" r:id="rId_hyperlink_1189" tooltip="SDT30100GCT" display="SDT30100GCT"/>
    <hyperlink ref="B598" r:id="rId_hyperlink_1190" tooltip="SDT30100GCT SDT30100GCTFP Datasheet" display="SDT30100GCT SDT30100GCTFP Datasheet"/>
    <hyperlink ref="A599" r:id="rId_hyperlink_1191" tooltip="SDT30100GCTFP" display="SDT30100GCTFP"/>
    <hyperlink ref="B599" r:id="rId_hyperlink_1192" tooltip="SDT30100GCT SDT30100GCTFP Datasheet" display="SDT30100GCT SDT30100GCTFP Datasheet"/>
    <hyperlink ref="A600" r:id="rId_hyperlink_1193" tooltip="SDT30120CT" display="SDT30120CT"/>
    <hyperlink ref="B600" r:id="rId_hyperlink_1194" tooltip="SDT30120CT Datasheet" display="SDT30120CT Datasheet"/>
    <hyperlink ref="A601" r:id="rId_hyperlink_1195" tooltip="SDT30150GCT" display="SDT30150GCT"/>
    <hyperlink ref="B601" r:id="rId_hyperlink_1196" tooltip="SDT30150GCT SDT30150GCTSP Datasheet" display="SDT30150GCT SDT30150GCTSP Datasheet"/>
    <hyperlink ref="A602" r:id="rId_hyperlink_1197" tooltip="SDT30150GCTSP" display="SDT30150GCTSP"/>
    <hyperlink ref="B602" r:id="rId_hyperlink_1198" tooltip="SDT30150GCT SDT30150GCTSP Datasheet" display="SDT30150GCT SDT30150GCTSP Datasheet"/>
    <hyperlink ref="A603" r:id="rId_hyperlink_1199" tooltip="SDT3045VCT" display="SDT3045VCT"/>
    <hyperlink ref="B603" r:id="rId_hyperlink_1200" tooltip="SDT3045VCT Datasheet" display="SDT3045VCT Datasheet"/>
    <hyperlink ref="A604" r:id="rId_hyperlink_1201" tooltip="SDT3060VCT" display="SDT3060VCT"/>
    <hyperlink ref="B604" r:id="rId_hyperlink_1202" tooltip="SDT3060VCT-SDT3060VCTFP Datasheet" display="SDT3060VCT-SDT3060VCTFP Datasheet"/>
    <hyperlink ref="A605" r:id="rId_hyperlink_1203" tooltip="SDT3060VCTFP" display="SDT3060VCTFP"/>
    <hyperlink ref="B605" r:id="rId_hyperlink_1204" tooltip="SDT3060VCT-SDT3060VCTFP Datasheet" display="SDT3060VCT-SDT3060VCTFP Datasheet"/>
    <hyperlink ref="A606" r:id="rId_hyperlink_1205" tooltip="SDT30A100CT" display="SDT30A100CT"/>
    <hyperlink ref="B606" r:id="rId_hyperlink_1206" tooltip="SDT30A100CT Datasheet" display="SDT30A100CT Datasheet"/>
    <hyperlink ref="A607" r:id="rId_hyperlink_1207" tooltip="SDT30A100CTFP" display="SDT30A100CTFP"/>
    <hyperlink ref="B607" r:id="rId_hyperlink_1208" tooltip="SDT30A100CT Datasheet" display="SDT30A100CT Datasheet"/>
    <hyperlink ref="A608" r:id="rId_hyperlink_1209" tooltip="SDT30A120CT" display="SDT30A120CT"/>
    <hyperlink ref="B608" r:id="rId_hyperlink_1210" tooltip="SDT30A120CT-SDT30A120CTFP Datasheet" display="SDT30A120CT-SDT30A120CTFP Datasheet"/>
    <hyperlink ref="A609" r:id="rId_hyperlink_1211" tooltip="SDT30A120CTFP" display="SDT30A120CTFP"/>
    <hyperlink ref="B609" r:id="rId_hyperlink_1212" tooltip="SDT30A120CT-SDT30A120CTFP Datasheet" display="SDT30A120CT-SDT30A120CTFP Datasheet"/>
    <hyperlink ref="A610" r:id="rId_hyperlink_1213" tooltip="SDT30B100D1" display="SDT30B100D1"/>
    <hyperlink ref="B610" r:id="rId_hyperlink_1214" tooltip="SDT30B100D1 Datasheet" display="SDT30B100D1 Datasheet"/>
    <hyperlink ref="A611" r:id="rId_hyperlink_1215" tooltip="SDT30B45VCT" display="SDT30B45VCT"/>
    <hyperlink ref="B611" r:id="rId_hyperlink_1216" tooltip="SDT30B45VCT Datasheet" display="SDT30B45VCT Datasheet"/>
    <hyperlink ref="A612" r:id="rId_hyperlink_1217" tooltip="SDT3A40SAFS" display="SDT3A40SAFS"/>
    <hyperlink ref="B612" r:id="rId_hyperlink_1218" tooltip="SDT3A40SAFS Datasheet" display="SDT3A40SAFS Datasheet"/>
    <hyperlink ref="A613" r:id="rId_hyperlink_1219" tooltip="SDT3A45SA" display="SDT3A45SA"/>
    <hyperlink ref="B613" r:id="rId_hyperlink_1220" tooltip="SDT3A45SA Datasheet" display="SDT3A45SA Datasheet"/>
    <hyperlink ref="A614" r:id="rId_hyperlink_1221" tooltip="SDT3A45SAF" display="SDT3A45SAF"/>
    <hyperlink ref="B614" r:id="rId_hyperlink_1222" tooltip="SDT3A45SAF Datasheet" display="SDT3A45SAF Datasheet"/>
    <hyperlink ref="A615" r:id="rId_hyperlink_1223" tooltip="SDT3U40P1" display="SDT3U40P1"/>
    <hyperlink ref="B615" r:id="rId_hyperlink_1224" tooltip="SDT3U40P1 Datasheet" display="SDT3U40P1 Datasheet"/>
    <hyperlink ref="A616" r:id="rId_hyperlink_1225" tooltip="SDT40100CT" display="SDT40100CT"/>
    <hyperlink ref="B616" r:id="rId_hyperlink_1226" tooltip="SDT40100CT-SDT40100CTFP Datasheet" display="SDT40100CT-SDT40100CTFP Datasheet"/>
    <hyperlink ref="A617" r:id="rId_hyperlink_1227" tooltip="SDT40100CTFP" display="SDT40100CTFP"/>
    <hyperlink ref="B617" r:id="rId_hyperlink_1228" tooltip="SDT40100CT-SDT40100CTFP Datasheet" display="SDT40100CT-SDT40100CTFP Datasheet"/>
    <hyperlink ref="A618" r:id="rId_hyperlink_1229" tooltip="SDT40120CT" display="SDT40120CT"/>
    <hyperlink ref="B618" r:id="rId_hyperlink_1230" tooltip="SDT40120CT Datasheet" display="SDT40120CT Datasheet"/>
    <hyperlink ref="A619" r:id="rId_hyperlink_1231" tooltip="SDT40120CTFP" display="SDT40120CTFP"/>
    <hyperlink ref="B619" r:id="rId_hyperlink_1232" tooltip="SDT40120CT Datasheet" display="SDT40120CT Datasheet"/>
    <hyperlink ref="A620" r:id="rId_hyperlink_1233" tooltip="SDT40150VCT" display="SDT40150VCT"/>
    <hyperlink ref="B620" r:id="rId_hyperlink_1234" tooltip="SDT40150VCT/SDT40150VCTFP Datasheet" display="SDT40150VCT/SDT40150VCTFP Datasheet"/>
    <hyperlink ref="A621" r:id="rId_hyperlink_1235" tooltip="SDT40150VCTFP" display="SDT40150VCTFP"/>
    <hyperlink ref="B621" r:id="rId_hyperlink_1236" tooltip="SDT40150VCT/SDT40150VCTFP Datasheet" display="SDT40150VCT/SDT40150VCTFP Datasheet"/>
    <hyperlink ref="A622" r:id="rId_hyperlink_1237" tooltip="SDT40A100CT" display="SDT40A100CT"/>
    <hyperlink ref="B622" r:id="rId_hyperlink_1238" tooltip="SDT40A100CT Datasheet" display="SDT40A100CT Datasheet"/>
    <hyperlink ref="A623" r:id="rId_hyperlink_1239" tooltip="SDT40A100CTFP" display="SDT40A100CTFP"/>
    <hyperlink ref="B623" r:id="rId_hyperlink_1240" tooltip="SDT40A100CT Datasheet" display="SDT40A100CT Datasheet"/>
    <hyperlink ref="A624" r:id="rId_hyperlink_1241" tooltip="SDT40A120CT" display="SDT40A120CT"/>
    <hyperlink ref="B624" r:id="rId_hyperlink_1242" tooltip="SDT40A120CT Datasheet" display="SDT40A120CT Datasheet"/>
    <hyperlink ref="A625" r:id="rId_hyperlink_1243" tooltip="SDT40A120CTFP" display="SDT40A120CTFP"/>
    <hyperlink ref="B625" r:id="rId_hyperlink_1244" tooltip="SDT40A120CT Datasheet" display="SDT40A120CT Datasheet"/>
    <hyperlink ref="A626" r:id="rId_hyperlink_1245" tooltip="SDT40A60VCT" display="SDT40A60VCT"/>
    <hyperlink ref="B626" r:id="rId_hyperlink_1246" tooltip="SDT40A60VCT-SDT40A60VCTFP Datasheet" display="SDT40A60VCT-SDT40A60VCTFP Datasheet"/>
    <hyperlink ref="A627" r:id="rId_hyperlink_1247" tooltip="SDT40A60VCTFP" display="SDT40A60VCTFP"/>
    <hyperlink ref="B627" r:id="rId_hyperlink_1248" tooltip="SDT40A60VCT-SDT40A60VCTFP Datasheet" display="SDT40A60VCT-SDT40A60VCTFP Datasheet"/>
    <hyperlink ref="A628" r:id="rId_hyperlink_1249" tooltip="SDT40B100ST" display="SDT40B100ST"/>
    <hyperlink ref="B628" r:id="rId_hyperlink_1250" tooltip="SDT40B100ST Datasheet" display="SDT40B100ST Datasheet"/>
    <hyperlink ref="A629" r:id="rId_hyperlink_1251" tooltip="SDT40H100CT" display="SDT40H100CT"/>
    <hyperlink ref="B629" r:id="rId_hyperlink_1252" tooltip="SDT40H100CT-SDT40H100CTFP Datasheet" display="SDT40H100CT-SDT40H100CTFP Datasheet"/>
    <hyperlink ref="A630" r:id="rId_hyperlink_1253" tooltip="SDT40H100CTB" display="SDT40H100CTB"/>
    <hyperlink ref="B630" r:id="rId_hyperlink_1254" tooltip="SDT40H100CTB Datasheet" display="SDT40H100CTB Datasheet"/>
    <hyperlink ref="A631" r:id="rId_hyperlink_1255" tooltip="SDT40H100CTFP" display="SDT40H100CTFP"/>
    <hyperlink ref="B631" r:id="rId_hyperlink_1256" tooltip="SDT40H100CT-SDT40H100CTFP Datasheet" display="SDT40H100CT-SDT40H100CTFP Datasheet"/>
    <hyperlink ref="A632" r:id="rId_hyperlink_1257" tooltip="SDT40H120CT" display="SDT40H120CT"/>
    <hyperlink ref="B632" r:id="rId_hyperlink_1258" tooltip="SDT40H120CT-SDT40H120CTFP Datasheet" display="SDT40H120CT-SDT40H120CTFP Datasheet"/>
    <hyperlink ref="A633" r:id="rId_hyperlink_1259" tooltip="SDT40H120CTFP" display="SDT40H120CTFP"/>
    <hyperlink ref="B633" r:id="rId_hyperlink_1260" tooltip="SDT40H120CT-SDT40H120CTFP Datasheet" display="SDT40H120CT-SDT40H120CTFP Datasheet"/>
    <hyperlink ref="A634" r:id="rId_hyperlink_1261" tooltip="SDT4U40CP3" display="SDT4U40CP3"/>
    <hyperlink ref="B634" r:id="rId_hyperlink_1262" tooltip="SDT4U40CP3 Datasheet" display="SDT4U40CP3 Datasheet"/>
    <hyperlink ref="A635" r:id="rId_hyperlink_1263" tooltip="SDT4U40EP3" display="SDT4U40EP3"/>
    <hyperlink ref="B635" r:id="rId_hyperlink_1264" tooltip="SDT4U40EP3 Datasheet" display="SDT4U40EP3 Datasheet"/>
    <hyperlink ref="A636" r:id="rId_hyperlink_1265" tooltip="SDT5100D1" display="SDT5100D1"/>
    <hyperlink ref="B636" r:id="rId_hyperlink_1266" tooltip="SDT5100D1 Datasheet" display="SDT5100D1 Datasheet"/>
    <hyperlink ref="A637" r:id="rId_hyperlink_1267" tooltip="SDT5100LP5" display="SDT5100LP5"/>
    <hyperlink ref="B637" r:id="rId_hyperlink_1268" tooltip="SDT5100LP5 Datasheet" display="SDT5100LP5 Datasheet"/>
    <hyperlink ref="A638" r:id="rId_hyperlink_1269" tooltip="SDT5A100P5" display="SDT5A100P5"/>
    <hyperlink ref="B638" r:id="rId_hyperlink_1270" tooltip="SDT5A100P5 Datasheet" display="SDT5A100P5 Datasheet"/>
    <hyperlink ref="A639" r:id="rId_hyperlink_1271" tooltip="SDT5A100SAF" display="SDT5A100SAF"/>
    <hyperlink ref="B639" r:id="rId_hyperlink_1272" tooltip="SDT5A100SAF Datasheet" display="SDT5A100SAF Datasheet"/>
    <hyperlink ref="A640" r:id="rId_hyperlink_1273" tooltip="SDT5A100SB" display="SDT5A100SB"/>
    <hyperlink ref="B640" r:id="rId_hyperlink_1274" tooltip="SDT5A100SB Datasheet" display="SDT5A100SB Datasheet"/>
    <hyperlink ref="A641" r:id="rId_hyperlink_1275" tooltip="SDT5A50SA" display="SDT5A50SA"/>
    <hyperlink ref="B641" r:id="rId_hyperlink_1276" tooltip="SDT5A50SA Datasheet" display="SDT5A50SA Datasheet"/>
    <hyperlink ref="A642" r:id="rId_hyperlink_1277" tooltip="SDT5A50SAF" display="SDT5A50SAF"/>
    <hyperlink ref="B642" r:id="rId_hyperlink_1278" tooltip="SDT5A50SAF Datasheet" display="SDT5A50SAF Datasheet"/>
    <hyperlink ref="A643" r:id="rId_hyperlink_1279" tooltip="SDT5A60SA" display="SDT5A60SA"/>
    <hyperlink ref="B643" r:id="rId_hyperlink_1280" tooltip="SDT5A60SA Datasheet" display="SDT5A60SA Datasheet"/>
    <hyperlink ref="A644" r:id="rId_hyperlink_1281" tooltip="SDT5A60SAF" display="SDT5A60SAF"/>
    <hyperlink ref="B644" r:id="rId_hyperlink_1282" tooltip="SDT5A60SAF Datasheet" display="SDT5A60SAF Datasheet"/>
    <hyperlink ref="A645" r:id="rId_hyperlink_1283" tooltip="SDT5H100LP5" display="SDT5H100LP5"/>
    <hyperlink ref="B645" r:id="rId_hyperlink_1284" tooltip="SDT5H100LP5 Datasheet" display="SDT5H100LP5 Datasheet"/>
    <hyperlink ref="A646" r:id="rId_hyperlink_1285" tooltip="SDT5H100P5" display="SDT5H100P5"/>
    <hyperlink ref="B646" r:id="rId_hyperlink_1286" tooltip="SDT5H100P5 Datasheet" display="SDT5H100P5 Datasheet"/>
    <hyperlink ref="A647" r:id="rId_hyperlink_1287" tooltip="SDT5H100SB" display="SDT5H100SB"/>
    <hyperlink ref="B647" r:id="rId_hyperlink_1288" tooltip="SDT5H100SB Datasheet" display="SDT5H100SB Datasheet"/>
    <hyperlink ref="A648" r:id="rId_hyperlink_1289" tooltip="SDT60100CTB" display="SDT60100CTB"/>
    <hyperlink ref="B648" r:id="rId_hyperlink_1290" tooltip="SDT60100CTB Datasheet" display="SDT60100CTB Datasheet"/>
    <hyperlink ref="A649" r:id="rId_hyperlink_1291" tooltip="SDT660VD1" display="SDT660VD1"/>
    <hyperlink ref="B649" r:id="rId_hyperlink_1292" tooltip="SDT660VD1 Datasheet" display="SDT660VD1 Datasheet"/>
    <hyperlink ref="A650" r:id="rId_hyperlink_1293" tooltip="SDT8A100P5" display="SDT8A100P5"/>
    <hyperlink ref="B650" r:id="rId_hyperlink_1294" tooltip="SDT8A100P5 Datasheet" display="SDT8A100P5 Datasheet"/>
    <hyperlink ref="A651" r:id="rId_hyperlink_1295" tooltip="SDT8A120P5" display="SDT8A120P5"/>
    <hyperlink ref="B651" r:id="rId_hyperlink_1296" tooltip="SDT8A120P5 Datasheet" display="SDT8A120P5 Datasheet"/>
    <hyperlink ref="A652" r:id="rId_hyperlink_1297" tooltip="SDT8A60VP5" display="SDT8A60VP5"/>
    <hyperlink ref="B652" r:id="rId_hyperlink_1298" tooltip="SDT8A60VP5 Datasheet" display="SDT8A60VP5 Datasheet"/>
    <hyperlink ref="A653" r:id="rId_hyperlink_1299" tooltip="ZHCS1000" display="ZHCS1000"/>
    <hyperlink ref="B653" r:id="rId_hyperlink_1300" tooltip="ZHCS1000 Datasheet" display="ZHCS1000 Datasheet"/>
    <hyperlink ref="A654" r:id="rId_hyperlink_1301" tooltip="ZHCS2000" display="ZHCS2000"/>
    <hyperlink ref="B654" r:id="rId_hyperlink_1302" tooltip="ZHCS2000 Datasheet" display="ZHCS2000 Datasheet"/>
    <hyperlink ref="A655" r:id="rId_hyperlink_1303" tooltip="ZHCS500" display="ZHCS500"/>
    <hyperlink ref="B655" r:id="rId_hyperlink_1304" tooltip="ZHCS500 Datasheet" display="ZHCS500 Datasheet"/>
    <hyperlink ref="A656" r:id="rId_hyperlink_1305" tooltip="ZHCS506" display="ZHCS506"/>
    <hyperlink ref="B656" r:id="rId_hyperlink_1306" tooltip="ZHCS506 Datasheet" display="ZHCS506 Datasheet"/>
    <hyperlink ref="A657" r:id="rId_hyperlink_1307" tooltip="ZHCS750" display="ZHCS750"/>
    <hyperlink ref="B657" r:id="rId_hyperlink_1308" tooltip="ZHCS750 Datasheet" display="ZHCS750 Datasheet"/>
    <hyperlink ref="A658" r:id="rId_hyperlink_1309" tooltip="ZLLS1000" display="ZLLS1000"/>
    <hyperlink ref="B658" r:id="rId_hyperlink_1310" tooltip="ZLLS1000 Datasheet" display="ZLLS1000 Datasheet"/>
    <hyperlink ref="A659" r:id="rId_hyperlink_1311" tooltip="ZLLS1000QTA" display="ZLLS1000QTA"/>
    <hyperlink ref="B659" r:id="rId_hyperlink_1312" tooltip="ZLLS1000QTA Datasheet" display="ZLLS1000QTA Datasheet"/>
    <hyperlink ref="A660" r:id="rId_hyperlink_1313" tooltip="ZLLS2000" display="ZLLS2000"/>
    <hyperlink ref="B660" r:id="rId_hyperlink_1314" tooltip="ZLLS2000 Datasheet" display="ZLLS2000 Datasheet"/>
    <hyperlink ref="A661" r:id="rId_hyperlink_1315" tooltip="ZLLS400" display="ZLLS400"/>
    <hyperlink ref="B661" r:id="rId_hyperlink_1316" tooltip="ZLLS400 Datasheet" display="ZLLS400 Datasheet"/>
    <hyperlink ref="A662" r:id="rId_hyperlink_1317" tooltip="ZLLS400Q" display="ZLLS400Q"/>
    <hyperlink ref="B662" r:id="rId_hyperlink_1318" tooltip="ZLLS400Q Datasheet" display="ZLLS400Q Datasheet"/>
    <hyperlink ref="A663" r:id="rId_hyperlink_1319" tooltip="ZLLS410" display="ZLLS410"/>
    <hyperlink ref="B663" r:id="rId_hyperlink_1320" tooltip="ZLLS410 Datasheet" display="ZLLS410 Datasheet"/>
    <hyperlink ref="A664" r:id="rId_hyperlink_1321" tooltip="ZLLS500" display="ZLLS500"/>
    <hyperlink ref="B664" r:id="rId_hyperlink_1322" tooltip="ZLLS500 Datasheet" display="ZLLS500 Datasheet"/>
    <hyperlink ref="A665" r:id="rId_hyperlink_1323" tooltip="ZLLS500QTA" display="ZLLS500QTA"/>
    <hyperlink ref="B665" r:id="rId_hyperlink_1324" tooltip="ZLLS500QTA Datasheet" display="ZLLS500QT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2024-04-18T18:30:15-05:00</dcterms:created>
  <dcterms:modified xsi:type="dcterms:W3CDTF">2024-04-18T18:30:15-05:00</dcterms:modified>
  <dc:title>Untitled Spreadsheet</dc:title>
  <dc:description/>
  <dc:subject/>
  <cp:keywords/>
  <cp:category/>
</cp:coreProperties>
</file>